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7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8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9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10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11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12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always" codeName="ThisWorkbook" defaultThemeVersion="124226"/>
  <bookViews>
    <workbookView xWindow="120" yWindow="135" windowWidth="20730" windowHeight="7395" tabRatio="614" activeTab="16"/>
  </bookViews>
  <sheets>
    <sheet name="DGD" sheetId="78" r:id="rId1"/>
    <sheet name="11GD" sheetId="77" r:id="rId2"/>
    <sheet name="5-DGD" sheetId="73" r:id="rId3"/>
    <sheet name="WA" sheetId="84" r:id="rId4"/>
    <sheet name="DC" sheetId="79" r:id="rId5"/>
    <sheet name="Other" sheetId="63" r:id="rId6"/>
    <sheet name="Obs" sheetId="34" r:id="rId7"/>
    <sheet name="Monthly Abs" sheetId="70" r:id="rId8"/>
    <sheet name="Monthly Means" sheetId="72" r:id="rId9"/>
    <sheet name="DT" sheetId="52" r:id="rId10"/>
    <sheet name="DH" sheetId="50" r:id="rId11"/>
    <sheet name="DP" sheetId="51" r:id="rId12"/>
    <sheet name="DR" sheetId="44" r:id="rId13"/>
    <sheet name="DW" sheetId="47" r:id="rId14"/>
    <sheet name="DS" sheetId="42" r:id="rId15"/>
    <sheet name="Daily" sheetId="62" r:id="rId16"/>
    <sheet name="2011" sheetId="67" r:id="rId17"/>
  </sheets>
  <externalReferences>
    <externalReference r:id="rId18"/>
    <externalReference r:id="rId19"/>
  </externalReferences>
  <definedNames>
    <definedName name="_xlnm._FilterDatabase" localSheetId="16" hidden="1">'2011'!$A$6:$CM$31</definedName>
    <definedName name="conv" localSheetId="3">WA!$E$2</definedName>
    <definedName name="conv">#REF!</definedName>
    <definedName name="daily" localSheetId="3">[2]MAR!$A:$IV</definedName>
    <definedName name="daily">[1]MAR!$A:$IV</definedName>
    <definedName name="marmin" localSheetId="3">[2]MAR!$F$4:$F$34</definedName>
    <definedName name="marmin">[1]MAR!$F$4:$F$34</definedName>
  </definedNames>
  <calcPr calcId="145621" fullCalcOnLoad="1"/>
  <customWorkbookViews>
    <customWorkbookView name="f" guid="{2511FE83-E412-4CE9-BD94-084B7605BDC2}" maximized="1" windowWidth="1676" windowHeight="904" tabRatio="556" activeSheetId="9"/>
  </customWorkbookViews>
</workbook>
</file>

<file path=xl/calcChain.xml><?xml version="1.0" encoding="utf-8"?>
<calcChain xmlns="http://schemas.openxmlformats.org/spreadsheetml/2006/main">
  <c r="CH114" i="67" l="1"/>
  <c r="E339" i="62"/>
  <c r="E340" i="62"/>
  <c r="E341" i="62"/>
  <c r="E342" i="62"/>
  <c r="E343" i="62"/>
  <c r="E344" i="62"/>
  <c r="E345" i="62"/>
  <c r="E346" i="62"/>
  <c r="E347" i="62"/>
  <c r="E348" i="62"/>
  <c r="E349" i="62"/>
  <c r="E350" i="62"/>
  <c r="E351" i="62"/>
  <c r="E352" i="62"/>
  <c r="E353" i="62"/>
  <c r="E354" i="62"/>
  <c r="E355" i="62"/>
  <c r="E356" i="62"/>
  <c r="E357" i="62"/>
  <c r="E358" i="62"/>
  <c r="E359" i="62"/>
  <c r="E360" i="62"/>
  <c r="E361" i="62"/>
  <c r="E362" i="62"/>
  <c r="E363" i="62"/>
  <c r="E364" i="62"/>
  <c r="E365" i="62"/>
  <c r="E366" i="62"/>
  <c r="E367" i="62"/>
  <c r="E309" i="62"/>
  <c r="E310" i="62"/>
  <c r="E311" i="62"/>
  <c r="E312" i="62"/>
  <c r="E313" i="62"/>
  <c r="E314" i="62"/>
  <c r="E315" i="62"/>
  <c r="E316" i="62"/>
  <c r="E317" i="62"/>
  <c r="E318" i="62"/>
  <c r="E319" i="62"/>
  <c r="E320" i="62"/>
  <c r="E321" i="62"/>
  <c r="E322" i="62"/>
  <c r="E323" i="62"/>
  <c r="E324" i="62"/>
  <c r="E325" i="62"/>
  <c r="E326" i="62"/>
  <c r="E327" i="62"/>
  <c r="E328" i="62"/>
  <c r="E329" i="62"/>
  <c r="E330" i="62"/>
  <c r="E331" i="62"/>
  <c r="E332" i="62"/>
  <c r="E333" i="62"/>
  <c r="E334" i="62"/>
  <c r="E335" i="62"/>
  <c r="E336" i="62"/>
  <c r="E337" i="62"/>
  <c r="E278" i="62"/>
  <c r="E279" i="62"/>
  <c r="E280" i="62"/>
  <c r="E281" i="62"/>
  <c r="E282" i="62"/>
  <c r="E283" i="62"/>
  <c r="E284" i="62"/>
  <c r="E285" i="62"/>
  <c r="E286" i="62"/>
  <c r="E287" i="62"/>
  <c r="E288" i="62"/>
  <c r="E289" i="62"/>
  <c r="E290" i="62"/>
  <c r="E291" i="62"/>
  <c r="E292" i="62"/>
  <c r="E293" i="62"/>
  <c r="E294" i="62"/>
  <c r="E295" i="62"/>
  <c r="E296" i="62"/>
  <c r="E297" i="62"/>
  <c r="E298" i="62"/>
  <c r="E299" i="62"/>
  <c r="E300" i="62"/>
  <c r="E301" i="62"/>
  <c r="E302" i="62"/>
  <c r="E303" i="62"/>
  <c r="E304" i="62"/>
  <c r="E305" i="62"/>
  <c r="E306" i="62"/>
  <c r="E248" i="62"/>
  <c r="E249" i="62"/>
  <c r="E250" i="62"/>
  <c r="E251" i="62"/>
  <c r="E252" i="62"/>
  <c r="E253" i="62"/>
  <c r="E254" i="62"/>
  <c r="E255" i="62"/>
  <c r="E256" i="62"/>
  <c r="E257" i="62"/>
  <c r="E258" i="62"/>
  <c r="E259" i="62"/>
  <c r="E260" i="62"/>
  <c r="E261" i="62"/>
  <c r="E262" i="62"/>
  <c r="E263" i="62"/>
  <c r="E264" i="62"/>
  <c r="E265" i="62"/>
  <c r="E266" i="62"/>
  <c r="E267" i="62"/>
  <c r="E268" i="62"/>
  <c r="E269" i="62"/>
  <c r="E270" i="62"/>
  <c r="E271" i="62"/>
  <c r="E272" i="62"/>
  <c r="E273" i="62"/>
  <c r="E274" i="62"/>
  <c r="E275" i="62"/>
  <c r="E276" i="62"/>
  <c r="E217" i="62"/>
  <c r="E218" i="62"/>
  <c r="E219" i="62"/>
  <c r="E220" i="62"/>
  <c r="E221" i="62"/>
  <c r="E222" i="62"/>
  <c r="E223" i="62"/>
  <c r="E224" i="62"/>
  <c r="E225" i="62"/>
  <c r="E226" i="62"/>
  <c r="E227" i="62"/>
  <c r="E228" i="62"/>
  <c r="E229" i="62"/>
  <c r="E230" i="62"/>
  <c r="E231" i="62"/>
  <c r="E232" i="62"/>
  <c r="E233" i="62"/>
  <c r="E234" i="62"/>
  <c r="E235" i="62"/>
  <c r="E236" i="62"/>
  <c r="E237" i="62"/>
  <c r="E238" i="62"/>
  <c r="E239" i="62"/>
  <c r="E240" i="62"/>
  <c r="E241" i="62"/>
  <c r="E242" i="62"/>
  <c r="E243" i="62"/>
  <c r="E244" i="62"/>
  <c r="E245" i="62"/>
  <c r="E186" i="62"/>
  <c r="E187" i="62"/>
  <c r="E188" i="62"/>
  <c r="E189" i="62"/>
  <c r="E190" i="62"/>
  <c r="E191" i="62"/>
  <c r="E192" i="62"/>
  <c r="E193" i="62"/>
  <c r="E194" i="62"/>
  <c r="E195" i="62"/>
  <c r="E196" i="62"/>
  <c r="E197" i="62"/>
  <c r="E198" i="62"/>
  <c r="E199" i="62"/>
  <c r="E200" i="62"/>
  <c r="E201" i="62"/>
  <c r="E202" i="62"/>
  <c r="E203" i="62"/>
  <c r="E204" i="62"/>
  <c r="E205" i="62"/>
  <c r="E206" i="62"/>
  <c r="E207" i="62"/>
  <c r="E208" i="62"/>
  <c r="E209" i="62"/>
  <c r="E210" i="62"/>
  <c r="E211" i="62"/>
  <c r="E212" i="62"/>
  <c r="E213" i="62"/>
  <c r="E214" i="62"/>
  <c r="E156" i="62"/>
  <c r="E157" i="62"/>
  <c r="E158" i="62"/>
  <c r="E159" i="62"/>
  <c r="E160" i="62"/>
  <c r="E161" i="62"/>
  <c r="E162" i="62"/>
  <c r="E163" i="62"/>
  <c r="E164" i="62"/>
  <c r="E165" i="62"/>
  <c r="E166" i="62"/>
  <c r="E167" i="62"/>
  <c r="E168" i="62"/>
  <c r="E169" i="62"/>
  <c r="E170" i="62"/>
  <c r="E171" i="62"/>
  <c r="E172" i="62"/>
  <c r="E173" i="62"/>
  <c r="E174" i="62"/>
  <c r="E175" i="62"/>
  <c r="E176" i="62"/>
  <c r="E177" i="62"/>
  <c r="E178" i="62"/>
  <c r="E179" i="62"/>
  <c r="E180" i="62"/>
  <c r="E181" i="62"/>
  <c r="E182" i="62"/>
  <c r="E183" i="62"/>
  <c r="E184" i="62"/>
  <c r="CH110" i="67"/>
  <c r="CI109" i="67"/>
  <c r="CI108" i="67"/>
  <c r="CI107" i="67"/>
  <c r="CI106" i="67"/>
  <c r="CI105" i="67"/>
  <c r="CI104" i="67"/>
  <c r="CI103" i="67"/>
  <c r="CI102" i="67"/>
  <c r="CI101" i="67"/>
  <c r="CI100" i="67"/>
  <c r="CI99" i="67"/>
  <c r="CI98" i="67"/>
  <c r="BC52" i="67"/>
  <c r="F6" i="84"/>
  <c r="H6" i="84"/>
  <c r="I6" i="84"/>
  <c r="K6" i="84"/>
  <c r="F7" i="84"/>
  <c r="H7" i="84"/>
  <c r="I7" i="84"/>
  <c r="K7" i="84"/>
  <c r="F8" i="84"/>
  <c r="H8" i="84"/>
  <c r="I8" i="84"/>
  <c r="K8" i="84"/>
  <c r="F9" i="84"/>
  <c r="H9" i="84"/>
  <c r="I9" i="84"/>
  <c r="K9" i="84"/>
  <c r="F10" i="84"/>
  <c r="H10" i="84"/>
  <c r="I10" i="84"/>
  <c r="K10" i="84"/>
  <c r="F11" i="84"/>
  <c r="H11" i="84"/>
  <c r="I11" i="84"/>
  <c r="K11" i="84"/>
  <c r="F12" i="84"/>
  <c r="H12" i="84"/>
  <c r="I12" i="84"/>
  <c r="K12" i="84"/>
  <c r="F13" i="84"/>
  <c r="H13" i="84"/>
  <c r="I13" i="84"/>
  <c r="K13" i="84"/>
  <c r="F15" i="84"/>
  <c r="H15" i="84"/>
  <c r="I15" i="84"/>
  <c r="K15" i="84"/>
  <c r="F16" i="84"/>
  <c r="H16" i="84"/>
  <c r="I16" i="84"/>
  <c r="K16" i="84"/>
  <c r="F17" i="84"/>
  <c r="H17" i="84"/>
  <c r="I17" i="84"/>
  <c r="K17" i="84"/>
  <c r="F18" i="84"/>
  <c r="H18" i="84"/>
  <c r="I18" i="84"/>
  <c r="K18" i="84"/>
  <c r="F19" i="84"/>
  <c r="H19" i="84"/>
  <c r="I19" i="84"/>
  <c r="K19" i="84"/>
  <c r="F20" i="84"/>
  <c r="H20" i="84"/>
  <c r="I20" i="84"/>
  <c r="K20" i="84"/>
  <c r="F21" i="84"/>
  <c r="H21" i="84"/>
  <c r="I21" i="84"/>
  <c r="K21" i="84"/>
  <c r="F22" i="84"/>
  <c r="H22" i="84"/>
  <c r="I22" i="84"/>
  <c r="K22" i="84"/>
  <c r="F23" i="84"/>
  <c r="H23" i="84"/>
  <c r="I23" i="84"/>
  <c r="K23" i="84"/>
  <c r="F24" i="84"/>
  <c r="H24" i="84"/>
  <c r="I24" i="84"/>
  <c r="K24" i="84"/>
  <c r="F25" i="84"/>
  <c r="H25" i="84"/>
  <c r="I25" i="84"/>
  <c r="K25" i="84"/>
  <c r="P28" i="84" a="1"/>
  <c r="P28" i="84"/>
  <c r="R28" i="84"/>
  <c r="T28" i="84" a="1"/>
  <c r="T28" i="84"/>
  <c r="V28" i="84"/>
  <c r="P29" i="84" a="1"/>
  <c r="P29" i="84"/>
  <c r="R29" i="84"/>
  <c r="T29" i="84" a="1"/>
  <c r="T29" i="84"/>
  <c r="V29" i="84"/>
  <c r="E30" i="84"/>
  <c r="G30" i="84"/>
  <c r="I30" i="84"/>
  <c r="J30" i="84"/>
  <c r="K30" i="84"/>
  <c r="K31" i="84"/>
  <c r="CS312" i="62"/>
  <c r="AZ312" i="62"/>
  <c r="CS311" i="62"/>
  <c r="AZ311" i="62"/>
  <c r="CS310" i="62"/>
  <c r="AZ310" i="62"/>
  <c r="CS309" i="62"/>
  <c r="AZ309" i="62"/>
  <c r="CS308" i="62"/>
  <c r="AZ308" i="62"/>
  <c r="CS307" i="62"/>
  <c r="AZ307" i="62"/>
  <c r="CS306" i="62"/>
  <c r="AZ306" i="62"/>
  <c r="CS305" i="62"/>
  <c r="AZ305" i="62"/>
  <c r="CS304" i="62"/>
  <c r="AZ304" i="62"/>
  <c r="CS303" i="62"/>
  <c r="AZ303" i="62"/>
  <c r="CS302" i="62"/>
  <c r="AZ302" i="62"/>
  <c r="CS301" i="62"/>
  <c r="AZ301" i="62"/>
  <c r="CS300" i="62"/>
  <c r="AZ300" i="62"/>
  <c r="CS299" i="62"/>
  <c r="AZ299" i="62"/>
  <c r="CS298" i="62"/>
  <c r="AZ298" i="62"/>
  <c r="CS297" i="62"/>
  <c r="AZ297" i="62"/>
  <c r="CS296" i="62"/>
  <c r="AZ296" i="62"/>
  <c r="CS295" i="62"/>
  <c r="AZ295" i="62"/>
  <c r="CS294" i="62"/>
  <c r="AZ294" i="62"/>
  <c r="CS293" i="62"/>
  <c r="AZ293" i="62"/>
  <c r="CS292" i="62"/>
  <c r="AZ292" i="62"/>
  <c r="CS291" i="62"/>
  <c r="AZ291" i="62"/>
  <c r="CS290" i="62"/>
  <c r="AZ290" i="62"/>
  <c r="CS289" i="62"/>
  <c r="AZ289" i="62"/>
  <c r="CS288" i="62"/>
  <c r="AZ288" i="62"/>
  <c r="CS287" i="62"/>
  <c r="AZ287" i="62"/>
  <c r="CS286" i="62"/>
  <c r="AZ286" i="62"/>
  <c r="CS285" i="62"/>
  <c r="AZ285" i="62"/>
  <c r="CS284" i="62"/>
  <c r="AZ284" i="62"/>
  <c r="CS283" i="62"/>
  <c r="AZ283" i="62"/>
  <c r="CS282" i="62"/>
  <c r="AZ282" i="62"/>
  <c r="CS281" i="62"/>
  <c r="AZ281" i="62"/>
  <c r="CS280" i="62"/>
  <c r="AZ280" i="62"/>
  <c r="CS279" i="62"/>
  <c r="AZ279" i="62"/>
  <c r="CS278" i="62"/>
  <c r="AZ278" i="62"/>
  <c r="CS277" i="62"/>
  <c r="AZ277" i="62"/>
  <c r="CS276" i="62"/>
  <c r="AZ276" i="62"/>
  <c r="CS255" i="62"/>
  <c r="AZ255" i="62"/>
  <c r="CS254" i="62"/>
  <c r="AZ254" i="62"/>
  <c r="CS253" i="62"/>
  <c r="AZ253" i="62"/>
  <c r="CS252" i="62"/>
  <c r="AZ252" i="62"/>
  <c r="CS251" i="62"/>
  <c r="AZ251" i="62"/>
  <c r="CS250" i="62"/>
  <c r="AZ250" i="62"/>
  <c r="CS249" i="62"/>
  <c r="AZ249" i="62"/>
  <c r="CS248" i="62"/>
  <c r="AZ248" i="62"/>
  <c r="CS247" i="62"/>
  <c r="AZ247" i="62"/>
  <c r="CS246" i="62"/>
  <c r="AZ246" i="62"/>
  <c r="CS245" i="62"/>
  <c r="AZ245" i="62"/>
  <c r="CS244" i="62"/>
  <c r="AZ244" i="62"/>
  <c r="CS243" i="62"/>
  <c r="AZ243" i="62"/>
  <c r="CS242" i="62"/>
  <c r="AZ242" i="62"/>
  <c r="CS241" i="62"/>
  <c r="AZ241" i="62"/>
  <c r="CS240" i="62"/>
  <c r="AZ240" i="62"/>
  <c r="CS239" i="62"/>
  <c r="AZ239" i="62"/>
  <c r="CS238" i="62"/>
  <c r="AZ238" i="62"/>
  <c r="CS237" i="62"/>
  <c r="AZ237" i="62"/>
  <c r="CS236" i="62"/>
  <c r="AZ236" i="62"/>
  <c r="CS235" i="62"/>
  <c r="AZ235" i="62"/>
  <c r="CS234" i="62"/>
  <c r="AZ234" i="62"/>
  <c r="CS233" i="62"/>
  <c r="AZ233" i="62"/>
  <c r="CS232" i="62"/>
  <c r="AZ232" i="62"/>
  <c r="CS231" i="62"/>
  <c r="AZ231" i="62"/>
  <c r="CS230" i="62"/>
  <c r="AZ230" i="62"/>
  <c r="CS229" i="62"/>
  <c r="AZ229" i="62"/>
  <c r="CS228" i="62"/>
  <c r="AZ228" i="62"/>
  <c r="CS227" i="62"/>
  <c r="AZ227" i="62"/>
  <c r="CS226" i="62"/>
  <c r="AZ226" i="62"/>
  <c r="CS225" i="62"/>
  <c r="AZ225" i="62"/>
  <c r="CS224" i="62"/>
  <c r="AZ224" i="62"/>
  <c r="CS223" i="62"/>
  <c r="AZ223" i="62"/>
  <c r="CS222" i="62"/>
  <c r="AZ222" i="62"/>
  <c r="CS221" i="62"/>
  <c r="AZ221" i="62"/>
  <c r="CS220" i="62"/>
  <c r="AZ220" i="62"/>
  <c r="CS219" i="62"/>
  <c r="AZ219" i="62"/>
  <c r="CS218" i="62"/>
  <c r="AZ218" i="62"/>
  <c r="CS217" i="62"/>
  <c r="AZ217" i="62"/>
  <c r="CS216" i="62"/>
  <c r="AZ216" i="62"/>
  <c r="CS215" i="62"/>
  <c r="AZ215" i="62"/>
  <c r="CS203" i="62"/>
  <c r="AZ203" i="62"/>
  <c r="CS202" i="62"/>
  <c r="AZ202" i="62"/>
  <c r="CS201" i="62"/>
  <c r="AZ201" i="62"/>
  <c r="CS200" i="62"/>
  <c r="AZ200" i="62"/>
  <c r="CS199" i="62"/>
  <c r="AZ199" i="62"/>
  <c r="CS198" i="62"/>
  <c r="AZ198" i="62"/>
  <c r="CS197" i="62"/>
  <c r="AZ197" i="62"/>
  <c r="CS196" i="62"/>
  <c r="AZ196" i="62"/>
  <c r="CS195" i="62"/>
  <c r="AZ195" i="62"/>
  <c r="CS194" i="62"/>
  <c r="AZ194" i="62"/>
  <c r="CS193" i="62"/>
  <c r="AZ193" i="62"/>
  <c r="CS192" i="62"/>
  <c r="AZ192" i="62"/>
  <c r="CS191" i="62"/>
  <c r="AZ191" i="62"/>
  <c r="CS190" i="62"/>
  <c r="AZ190" i="62"/>
  <c r="CS189" i="62"/>
  <c r="AZ189" i="62"/>
  <c r="CS188" i="62"/>
  <c r="AZ188" i="62"/>
  <c r="CS187" i="62"/>
  <c r="AZ187" i="62"/>
  <c r="CS186" i="62"/>
  <c r="AZ186" i="62"/>
  <c r="CS185" i="62"/>
  <c r="AZ185" i="62"/>
  <c r="CS184" i="62"/>
  <c r="AZ184" i="62"/>
  <c r="CS183" i="62"/>
  <c r="AZ183" i="62"/>
  <c r="CS182" i="62"/>
  <c r="AZ182" i="62"/>
  <c r="CS181" i="62"/>
  <c r="AZ181" i="62"/>
  <c r="CS180" i="62"/>
  <c r="AZ180" i="62"/>
  <c r="CS179" i="62"/>
  <c r="AZ179" i="62"/>
  <c r="CS178" i="62"/>
  <c r="AZ178" i="62"/>
  <c r="CS177" i="62"/>
  <c r="AZ177" i="62"/>
  <c r="CS176" i="62"/>
  <c r="AZ176" i="62"/>
  <c r="CS175" i="62"/>
  <c r="AZ175" i="62"/>
  <c r="CS174" i="62"/>
  <c r="AZ174" i="62"/>
  <c r="CS173" i="62"/>
  <c r="AZ173" i="62"/>
  <c r="CS172" i="62"/>
  <c r="AZ172" i="62"/>
  <c r="CS171" i="62"/>
  <c r="AZ171" i="62"/>
  <c r="CS170" i="62"/>
  <c r="AZ170" i="62"/>
  <c r="CS169" i="62"/>
  <c r="AZ169" i="62"/>
  <c r="CS168" i="62"/>
  <c r="AZ168" i="62"/>
  <c r="CS167" i="62"/>
  <c r="AZ167" i="62"/>
  <c r="CS166" i="62"/>
  <c r="AZ166" i="62"/>
  <c r="CS165" i="62"/>
  <c r="AZ165" i="62"/>
  <c r="CS164" i="62"/>
  <c r="AZ164" i="62"/>
  <c r="CS163" i="62"/>
  <c r="AZ163" i="62"/>
  <c r="CS162" i="62"/>
  <c r="AZ162" i="62"/>
  <c r="CS161" i="62"/>
  <c r="AZ161" i="62"/>
  <c r="CS160" i="62"/>
  <c r="AZ160" i="62"/>
  <c r="CS159" i="62"/>
  <c r="AZ159" i="62"/>
  <c r="CS158" i="62"/>
  <c r="AZ158" i="62"/>
  <c r="CS157" i="62"/>
  <c r="AZ157" i="62"/>
  <c r="CS156" i="62"/>
  <c r="AZ156" i="62"/>
  <c r="CS155" i="62"/>
  <c r="AZ155" i="62"/>
  <c r="CS154" i="62"/>
  <c r="AZ154" i="62"/>
  <c r="CS153" i="62"/>
  <c r="AZ153" i="62"/>
  <c r="CS152" i="62"/>
  <c r="AZ152" i="62"/>
  <c r="CS151" i="62"/>
  <c r="AZ151" i="62"/>
  <c r="CS150" i="62"/>
  <c r="AZ150" i="62"/>
  <c r="CS149" i="62"/>
  <c r="AZ149" i="62"/>
  <c r="CS148" i="62"/>
  <c r="AZ148" i="62"/>
  <c r="CS147" i="62"/>
  <c r="AZ147" i="62"/>
  <c r="CS146" i="62"/>
  <c r="AZ146" i="62"/>
  <c r="CS145" i="62"/>
  <c r="AZ145" i="62"/>
  <c r="CS144" i="62"/>
  <c r="AZ144" i="62"/>
  <c r="CS143" i="62"/>
  <c r="AZ143" i="62"/>
  <c r="CS142" i="62"/>
  <c r="AZ142" i="62"/>
  <c r="CS141" i="62"/>
  <c r="AZ141" i="62"/>
  <c r="CS140" i="62"/>
  <c r="AZ140" i="62"/>
  <c r="CS139" i="62"/>
  <c r="AZ139" i="62"/>
  <c r="CS138" i="62"/>
  <c r="AZ138" i="62"/>
  <c r="CS137" i="62"/>
  <c r="AZ137" i="62"/>
  <c r="CS136" i="62"/>
  <c r="AZ136" i="62"/>
  <c r="CS135" i="62"/>
  <c r="AZ135" i="62"/>
  <c r="CS134" i="62"/>
  <c r="AZ134" i="62"/>
  <c r="CS133" i="62"/>
  <c r="AZ133" i="62"/>
  <c r="CS132" i="62"/>
  <c r="AZ132" i="62"/>
  <c r="CS131" i="62"/>
  <c r="AZ131" i="62"/>
  <c r="CS130" i="62"/>
  <c r="AZ130" i="62"/>
  <c r="CS129" i="62"/>
  <c r="AZ129" i="62"/>
  <c r="CS128" i="62"/>
  <c r="AZ128" i="62"/>
  <c r="CS127" i="62"/>
  <c r="AZ127" i="62"/>
  <c r="CS126" i="62"/>
  <c r="AZ126" i="62"/>
  <c r="CS125" i="62"/>
  <c r="AZ125" i="62"/>
  <c r="CS124" i="62"/>
  <c r="AZ124" i="62"/>
  <c r="CS123" i="62"/>
  <c r="AZ123" i="62"/>
  <c r="CS122" i="62"/>
  <c r="AZ122" i="62"/>
  <c r="CS121" i="62"/>
  <c r="AZ121" i="62"/>
  <c r="CS120" i="62"/>
  <c r="AZ120" i="62"/>
  <c r="CS119" i="62"/>
  <c r="AZ119" i="62"/>
  <c r="CS118" i="62"/>
  <c r="AZ118" i="62"/>
  <c r="CS117" i="62"/>
  <c r="AZ117" i="62"/>
  <c r="CS116" i="62"/>
  <c r="AZ116" i="62"/>
  <c r="CS115" i="62"/>
  <c r="AZ115" i="62"/>
  <c r="CS114" i="62"/>
  <c r="AZ114" i="62"/>
  <c r="CS113" i="62"/>
  <c r="AZ113" i="62"/>
  <c r="CS112" i="62"/>
  <c r="AZ112" i="62"/>
  <c r="CS111" i="62"/>
  <c r="AZ111" i="62"/>
  <c r="CS110" i="62"/>
  <c r="AZ110" i="62"/>
  <c r="CS109" i="62"/>
  <c r="AZ109" i="62"/>
  <c r="CS108" i="62"/>
  <c r="AZ108" i="62"/>
  <c r="CS107" i="62"/>
  <c r="AZ107" i="62"/>
  <c r="CS106" i="62"/>
  <c r="AZ106" i="62"/>
  <c r="CS105" i="62"/>
  <c r="AZ105" i="62"/>
  <c r="CS104" i="62"/>
  <c r="AZ104" i="62"/>
  <c r="CS103" i="62"/>
  <c r="AZ103" i="62"/>
  <c r="CS102" i="62"/>
  <c r="AZ102" i="62"/>
  <c r="CS101" i="62"/>
  <c r="AZ101" i="62"/>
  <c r="CS100" i="62"/>
  <c r="AZ100" i="62"/>
  <c r="CS99" i="62"/>
  <c r="AZ99" i="62"/>
  <c r="CS98" i="62"/>
  <c r="AZ98" i="62"/>
  <c r="CS97" i="62"/>
  <c r="AZ97" i="62"/>
  <c r="CS96" i="62"/>
  <c r="AZ96" i="62"/>
  <c r="CS95" i="62"/>
  <c r="AZ95" i="62"/>
  <c r="CS94" i="62"/>
  <c r="AZ94" i="62"/>
  <c r="CS93" i="62"/>
  <c r="AZ93" i="62"/>
  <c r="CS92" i="62"/>
  <c r="AZ92" i="62"/>
  <c r="CS91" i="62"/>
  <c r="AZ91" i="62"/>
  <c r="CS90" i="62"/>
  <c r="AZ90" i="62"/>
  <c r="CS89" i="62"/>
  <c r="AZ89" i="62"/>
  <c r="CS88" i="62"/>
  <c r="AZ88" i="62"/>
  <c r="CS87" i="62"/>
  <c r="AZ87" i="62"/>
  <c r="CS86" i="62"/>
  <c r="AZ86" i="62"/>
  <c r="CS85" i="62"/>
  <c r="AZ85" i="62"/>
  <c r="CS84" i="62"/>
  <c r="AZ84" i="62"/>
  <c r="CS83" i="62"/>
  <c r="AZ83" i="62"/>
  <c r="CS82" i="62"/>
  <c r="AZ82" i="62"/>
  <c r="CS81" i="62"/>
  <c r="AZ81" i="62"/>
  <c r="CS80" i="62"/>
  <c r="AZ80" i="62"/>
  <c r="CS79" i="62"/>
  <c r="AZ79" i="62"/>
  <c r="CS78" i="62"/>
  <c r="AZ78" i="62"/>
  <c r="CS77" i="62"/>
  <c r="AZ77" i="62"/>
  <c r="CS76" i="62"/>
  <c r="AZ76" i="62"/>
  <c r="CS75" i="62"/>
  <c r="AZ75" i="62"/>
  <c r="CS74" i="62"/>
  <c r="AZ74" i="62"/>
  <c r="CS73" i="62"/>
  <c r="AZ73" i="62"/>
  <c r="CS72" i="62"/>
  <c r="AZ72" i="62"/>
  <c r="CS71" i="62"/>
  <c r="AZ71" i="62"/>
  <c r="CS70" i="62"/>
  <c r="AZ70" i="62"/>
  <c r="CS69" i="62"/>
  <c r="AZ69" i="62"/>
  <c r="CS68" i="62"/>
  <c r="AZ68" i="62"/>
  <c r="CS67" i="62"/>
  <c r="AZ67" i="62"/>
  <c r="CS66" i="62"/>
  <c r="AZ66" i="62"/>
  <c r="CS65" i="62"/>
  <c r="AZ65" i="62"/>
  <c r="CS64" i="62"/>
  <c r="AZ64" i="62"/>
  <c r="CS63" i="62"/>
  <c r="AZ63" i="62"/>
  <c r="CS62" i="62"/>
  <c r="AZ62" i="62"/>
  <c r="CS61" i="62"/>
  <c r="AZ61" i="62"/>
  <c r="CS60" i="62"/>
  <c r="AZ60" i="62"/>
  <c r="CS59" i="62"/>
  <c r="AZ59" i="62"/>
  <c r="CS58" i="62"/>
  <c r="AZ58" i="62"/>
  <c r="CS57" i="62"/>
  <c r="AZ57" i="62"/>
  <c r="CS56" i="62"/>
  <c r="AZ56" i="62"/>
  <c r="CS55" i="62"/>
  <c r="AZ55" i="62"/>
  <c r="CS54" i="62"/>
  <c r="AZ54" i="62"/>
  <c r="CS53" i="62"/>
  <c r="AZ53" i="62"/>
  <c r="CS52" i="62"/>
  <c r="AZ52" i="62"/>
  <c r="CS51" i="62"/>
  <c r="AZ51" i="62"/>
  <c r="CS50" i="62"/>
  <c r="AZ50" i="62"/>
  <c r="CS49" i="62"/>
  <c r="AZ49" i="62"/>
  <c r="CS48" i="62"/>
  <c r="AZ48" i="62"/>
  <c r="CS47" i="62"/>
  <c r="AZ47" i="62"/>
  <c r="CS46" i="62"/>
  <c r="AZ46" i="62"/>
  <c r="CS45" i="62"/>
  <c r="AZ45" i="62"/>
  <c r="CS44" i="62"/>
  <c r="AZ44" i="62"/>
  <c r="CS43" i="62"/>
  <c r="AZ43" i="62"/>
  <c r="CS42" i="62"/>
  <c r="AZ42" i="62"/>
  <c r="CS41" i="62"/>
  <c r="AZ41" i="62"/>
  <c r="CS40" i="62"/>
  <c r="AZ40" i="62"/>
  <c r="CS39" i="62"/>
  <c r="AZ39" i="62"/>
  <c r="CS38" i="62"/>
  <c r="AZ38" i="62"/>
  <c r="CS37" i="62"/>
  <c r="AZ37" i="62"/>
  <c r="CS36" i="62"/>
  <c r="AZ36" i="62"/>
  <c r="CS35" i="62"/>
  <c r="AZ35" i="62"/>
  <c r="CS34" i="62"/>
  <c r="AZ34" i="62"/>
  <c r="CS33" i="62"/>
  <c r="AZ33" i="62"/>
  <c r="CS32" i="62"/>
  <c r="AZ32" i="62"/>
  <c r="CS31" i="62"/>
  <c r="AZ31" i="62"/>
  <c r="CS30" i="62"/>
  <c r="AZ30" i="62"/>
  <c r="CS29" i="62"/>
  <c r="AZ29" i="62"/>
  <c r="CS28" i="62"/>
  <c r="AZ28" i="62"/>
  <c r="CS27" i="62"/>
  <c r="AZ27" i="62"/>
  <c r="CS26" i="62"/>
  <c r="AZ26" i="62"/>
  <c r="CS25" i="62"/>
  <c r="AZ25" i="62"/>
  <c r="CS24" i="62"/>
  <c r="AZ24" i="62"/>
  <c r="CS23" i="62"/>
  <c r="AZ23" i="62"/>
  <c r="CS22" i="62"/>
  <c r="AZ22" i="62"/>
  <c r="CS21" i="62"/>
  <c r="AZ21" i="62"/>
  <c r="CS20" i="62"/>
  <c r="AZ20" i="62"/>
  <c r="CS19" i="62"/>
  <c r="AZ19" i="62"/>
  <c r="CS18" i="62"/>
  <c r="AZ18" i="62"/>
  <c r="CS17" i="62"/>
  <c r="AZ17" i="62"/>
  <c r="CS16" i="62"/>
  <c r="AZ16" i="62"/>
  <c r="CS15" i="62"/>
  <c r="AZ15" i="62"/>
  <c r="CS14" i="62"/>
  <c r="AZ14" i="62"/>
  <c r="CS13" i="62"/>
  <c r="AZ13" i="62"/>
  <c r="CS12" i="62"/>
  <c r="AZ12" i="62"/>
  <c r="CS11" i="62"/>
  <c r="AZ11" i="62"/>
  <c r="CS10" i="62"/>
  <c r="AZ10" i="62"/>
  <c r="CS9" i="62"/>
  <c r="AZ9" i="62"/>
  <c r="CS8" i="62"/>
  <c r="AZ8" i="62"/>
  <c r="CS7" i="62"/>
  <c r="AZ7" i="62"/>
  <c r="CS6" i="62"/>
  <c r="AZ6" i="62"/>
  <c r="CS5" i="62"/>
  <c r="AZ5" i="62"/>
  <c r="CS4" i="62"/>
  <c r="AZ4" i="62"/>
  <c r="CR312" i="62"/>
  <c r="AY312" i="62"/>
  <c r="CR311" i="62"/>
  <c r="AY311" i="62"/>
  <c r="CR310" i="62"/>
  <c r="AY310" i="62"/>
  <c r="CR309" i="62"/>
  <c r="AY309" i="62"/>
  <c r="CR308" i="62"/>
  <c r="AY308" i="62"/>
  <c r="CR307" i="62"/>
  <c r="AY307" i="62"/>
  <c r="CR306" i="62"/>
  <c r="AY306" i="62"/>
  <c r="CR305" i="62"/>
  <c r="AY305" i="62"/>
  <c r="CR304" i="62"/>
  <c r="AY304" i="62"/>
  <c r="CR303" i="62"/>
  <c r="AY303" i="62"/>
  <c r="CR302" i="62"/>
  <c r="AY302" i="62"/>
  <c r="CR301" i="62"/>
  <c r="AY301" i="62"/>
  <c r="CR300" i="62"/>
  <c r="AY300" i="62"/>
  <c r="CR299" i="62"/>
  <c r="AY299" i="62"/>
  <c r="CR298" i="62"/>
  <c r="AY298" i="62"/>
  <c r="CR297" i="62"/>
  <c r="AY297" i="62"/>
  <c r="CR296" i="62"/>
  <c r="AY296" i="62"/>
  <c r="CR295" i="62"/>
  <c r="AY295" i="62"/>
  <c r="CR294" i="62"/>
  <c r="AY294" i="62"/>
  <c r="CR293" i="62"/>
  <c r="AY293" i="62"/>
  <c r="CR292" i="62"/>
  <c r="AY292" i="62"/>
  <c r="CR291" i="62"/>
  <c r="AY291" i="62"/>
  <c r="CR290" i="62"/>
  <c r="AY290" i="62"/>
  <c r="CR289" i="62"/>
  <c r="AY289" i="62"/>
  <c r="CR288" i="62"/>
  <c r="AY288" i="62"/>
  <c r="CR287" i="62"/>
  <c r="AY287" i="62"/>
  <c r="CR286" i="62"/>
  <c r="AY286" i="62"/>
  <c r="CR285" i="62"/>
  <c r="AY285" i="62"/>
  <c r="CR284" i="62"/>
  <c r="AY284" i="62"/>
  <c r="CR283" i="62"/>
  <c r="AY283" i="62"/>
  <c r="CR282" i="62"/>
  <c r="AY282" i="62"/>
  <c r="CR281" i="62"/>
  <c r="AY281" i="62"/>
  <c r="CR280" i="62"/>
  <c r="AY280" i="62"/>
  <c r="CR279" i="62"/>
  <c r="AY279" i="62"/>
  <c r="CR278" i="62"/>
  <c r="AY278" i="62"/>
  <c r="CR277" i="62"/>
  <c r="AY277" i="62"/>
  <c r="CR276" i="62"/>
  <c r="AY276" i="62"/>
  <c r="CR255" i="62"/>
  <c r="AY255" i="62"/>
  <c r="CR254" i="62"/>
  <c r="AY254" i="62"/>
  <c r="CR253" i="62"/>
  <c r="AY253" i="62"/>
  <c r="CR252" i="62"/>
  <c r="AY252" i="62"/>
  <c r="CR251" i="62"/>
  <c r="AY251" i="62"/>
  <c r="CR250" i="62"/>
  <c r="AY250" i="62"/>
  <c r="CR249" i="62"/>
  <c r="AY249" i="62"/>
  <c r="CR248" i="62"/>
  <c r="AY248" i="62"/>
  <c r="CR247" i="62"/>
  <c r="AY247" i="62"/>
  <c r="CR246" i="62"/>
  <c r="AY246" i="62"/>
  <c r="CR245" i="62"/>
  <c r="AY245" i="62"/>
  <c r="CR244" i="62"/>
  <c r="AY244" i="62"/>
  <c r="CR243" i="62"/>
  <c r="AY243" i="62"/>
  <c r="CR242" i="62"/>
  <c r="AY242" i="62"/>
  <c r="CR241" i="62"/>
  <c r="AY241" i="62"/>
  <c r="CR240" i="62"/>
  <c r="AY240" i="62"/>
  <c r="CR239" i="62"/>
  <c r="AY239" i="62"/>
  <c r="CR238" i="62"/>
  <c r="AY238" i="62"/>
  <c r="CR237" i="62"/>
  <c r="AY237" i="62"/>
  <c r="CR236" i="62"/>
  <c r="AY236" i="62"/>
  <c r="CR235" i="62"/>
  <c r="AY235" i="62"/>
  <c r="CR234" i="62"/>
  <c r="AY234" i="62"/>
  <c r="CR233" i="62"/>
  <c r="AY233" i="62"/>
  <c r="CR232" i="62"/>
  <c r="AY232" i="62"/>
  <c r="CR231" i="62"/>
  <c r="AY231" i="62"/>
  <c r="CR230" i="62"/>
  <c r="AY230" i="62"/>
  <c r="CR229" i="62"/>
  <c r="AY229" i="62"/>
  <c r="CR228" i="62"/>
  <c r="AY228" i="62"/>
  <c r="CR227" i="62"/>
  <c r="AY227" i="62"/>
  <c r="CR226" i="62"/>
  <c r="AY226" i="62"/>
  <c r="CR225" i="62"/>
  <c r="AY225" i="62"/>
  <c r="CR224" i="62"/>
  <c r="AY224" i="62"/>
  <c r="CR223" i="62"/>
  <c r="AY223" i="62"/>
  <c r="CR222" i="62"/>
  <c r="AY222" i="62"/>
  <c r="CR221" i="62"/>
  <c r="AY221" i="62"/>
  <c r="CR220" i="62"/>
  <c r="AY220" i="62"/>
  <c r="CR219" i="62"/>
  <c r="AY219" i="62"/>
  <c r="CR218" i="62"/>
  <c r="AY218" i="62"/>
  <c r="CR217" i="62"/>
  <c r="AY217" i="62"/>
  <c r="CR216" i="62"/>
  <c r="AY216" i="62"/>
  <c r="CR215" i="62"/>
  <c r="AY215" i="62"/>
  <c r="CR203" i="62"/>
  <c r="AY203" i="62"/>
  <c r="CR202" i="62"/>
  <c r="AY202" i="62"/>
  <c r="CR201" i="62"/>
  <c r="AY201" i="62"/>
  <c r="CR200" i="62"/>
  <c r="AY200" i="62"/>
  <c r="CR199" i="62"/>
  <c r="AY199" i="62"/>
  <c r="CR198" i="62"/>
  <c r="AY198" i="62"/>
  <c r="CR197" i="62"/>
  <c r="AY197" i="62"/>
  <c r="CR196" i="62"/>
  <c r="AY196" i="62"/>
  <c r="CR195" i="62"/>
  <c r="AY195" i="62"/>
  <c r="CR194" i="62"/>
  <c r="AY194" i="62"/>
  <c r="CR193" i="62"/>
  <c r="AY193" i="62"/>
  <c r="CR192" i="62"/>
  <c r="AY192" i="62"/>
  <c r="CR191" i="62"/>
  <c r="AY191" i="62"/>
  <c r="CR190" i="62"/>
  <c r="AY190" i="62"/>
  <c r="CR189" i="62"/>
  <c r="AY189" i="62"/>
  <c r="CR188" i="62"/>
  <c r="AY188" i="62"/>
  <c r="CR187" i="62"/>
  <c r="AY187" i="62"/>
  <c r="CR186" i="62"/>
  <c r="AY186" i="62"/>
  <c r="CR185" i="62"/>
  <c r="AY185" i="62"/>
  <c r="CR184" i="62"/>
  <c r="AY184" i="62"/>
  <c r="CR183" i="62"/>
  <c r="AY183" i="62"/>
  <c r="CR182" i="62"/>
  <c r="AY182" i="62"/>
  <c r="CR181" i="62"/>
  <c r="AY181" i="62"/>
  <c r="CR180" i="62"/>
  <c r="AY180" i="62"/>
  <c r="CR179" i="62"/>
  <c r="AY179" i="62"/>
  <c r="CR178" i="62"/>
  <c r="AY178" i="62"/>
  <c r="CR177" i="62"/>
  <c r="AY177" i="62"/>
  <c r="CR176" i="62"/>
  <c r="AY176" i="62"/>
  <c r="CR175" i="62"/>
  <c r="AY175" i="62"/>
  <c r="CR174" i="62"/>
  <c r="AY174" i="62"/>
  <c r="CR173" i="62"/>
  <c r="AY173" i="62"/>
  <c r="CR172" i="62"/>
  <c r="AY172" i="62"/>
  <c r="CR171" i="62"/>
  <c r="AY171" i="62"/>
  <c r="CR170" i="62"/>
  <c r="AY170" i="62"/>
  <c r="CR169" i="62"/>
  <c r="AY169" i="62"/>
  <c r="CR168" i="62"/>
  <c r="AY168" i="62"/>
  <c r="CR167" i="62"/>
  <c r="AY167" i="62"/>
  <c r="CR166" i="62"/>
  <c r="AY166" i="62"/>
  <c r="CR165" i="62"/>
  <c r="AY165" i="62"/>
  <c r="CR164" i="62"/>
  <c r="AY164" i="62"/>
  <c r="CR163" i="62"/>
  <c r="AY163" i="62"/>
  <c r="CR162" i="62"/>
  <c r="AY162" i="62"/>
  <c r="CR161" i="62"/>
  <c r="AY161" i="62"/>
  <c r="CR160" i="62"/>
  <c r="AY160" i="62"/>
  <c r="CR159" i="62"/>
  <c r="AY159" i="62"/>
  <c r="CR158" i="62"/>
  <c r="AY158" i="62"/>
  <c r="CR157" i="62"/>
  <c r="AY157" i="62"/>
  <c r="CR156" i="62"/>
  <c r="AY156" i="62"/>
  <c r="CR155" i="62"/>
  <c r="AY155" i="62"/>
  <c r="CR154" i="62"/>
  <c r="AY154" i="62"/>
  <c r="CR153" i="62"/>
  <c r="AY153" i="62"/>
  <c r="CR152" i="62"/>
  <c r="AY152" i="62"/>
  <c r="CR151" i="62"/>
  <c r="AY151" i="62"/>
  <c r="CR150" i="62"/>
  <c r="AY150" i="62"/>
  <c r="CR149" i="62"/>
  <c r="AY149" i="62"/>
  <c r="CR148" i="62"/>
  <c r="AY148" i="62"/>
  <c r="CR147" i="62"/>
  <c r="AY147" i="62"/>
  <c r="CR146" i="62"/>
  <c r="AY146" i="62"/>
  <c r="CR145" i="62"/>
  <c r="AY145" i="62"/>
  <c r="CR144" i="62"/>
  <c r="AY144" i="62"/>
  <c r="CR143" i="62"/>
  <c r="AY143" i="62"/>
  <c r="CR142" i="62"/>
  <c r="AY142" i="62"/>
  <c r="CR141" i="62"/>
  <c r="AY141" i="62"/>
  <c r="CR140" i="62"/>
  <c r="AY140" i="62"/>
  <c r="CR139" i="62"/>
  <c r="AY139" i="62"/>
  <c r="CR138" i="62"/>
  <c r="AY138" i="62"/>
  <c r="CR137" i="62"/>
  <c r="AY137" i="62"/>
  <c r="CR136" i="62"/>
  <c r="AY136" i="62"/>
  <c r="CR135" i="62"/>
  <c r="AY135" i="62"/>
  <c r="CR134" i="62"/>
  <c r="AY134" i="62"/>
  <c r="CR133" i="62"/>
  <c r="AY133" i="62"/>
  <c r="CR132" i="62"/>
  <c r="AY132" i="62"/>
  <c r="CR131" i="62"/>
  <c r="AY131" i="62"/>
  <c r="CR130" i="62"/>
  <c r="AY130" i="62"/>
  <c r="CR129" i="62"/>
  <c r="AY129" i="62"/>
  <c r="CR128" i="62"/>
  <c r="AY128" i="62"/>
  <c r="CR127" i="62"/>
  <c r="AY127" i="62"/>
  <c r="CR126" i="62"/>
  <c r="AY126" i="62"/>
  <c r="CR125" i="62"/>
  <c r="AY125" i="62"/>
  <c r="CR124" i="62"/>
  <c r="AY124" i="62"/>
  <c r="CR123" i="62"/>
  <c r="AY123" i="62"/>
  <c r="CR122" i="62"/>
  <c r="AY122" i="62"/>
  <c r="CR121" i="62"/>
  <c r="AY121" i="62"/>
  <c r="CR120" i="62"/>
  <c r="AY120" i="62"/>
  <c r="CR119" i="62"/>
  <c r="AY119" i="62"/>
  <c r="CR118" i="62"/>
  <c r="AY118" i="62"/>
  <c r="CR117" i="62"/>
  <c r="AY117" i="62"/>
  <c r="CR116" i="62"/>
  <c r="AY116" i="62"/>
  <c r="CR115" i="62"/>
  <c r="AY115" i="62"/>
  <c r="CR114" i="62"/>
  <c r="AY114" i="62"/>
  <c r="CR113" i="62"/>
  <c r="AY113" i="62"/>
  <c r="CR112" i="62"/>
  <c r="AY112" i="62"/>
  <c r="CR111" i="62"/>
  <c r="AY111" i="62"/>
  <c r="CR110" i="62"/>
  <c r="AY110" i="62"/>
  <c r="CR109" i="62"/>
  <c r="AY109" i="62"/>
  <c r="CR108" i="62"/>
  <c r="AY108" i="62"/>
  <c r="CR107" i="62"/>
  <c r="AY107" i="62"/>
  <c r="CR106" i="62"/>
  <c r="AY106" i="62"/>
  <c r="CR105" i="62"/>
  <c r="AY105" i="62"/>
  <c r="CR104" i="62"/>
  <c r="AY104" i="62"/>
  <c r="CR103" i="62"/>
  <c r="AY103" i="62"/>
  <c r="CR102" i="62"/>
  <c r="AY102" i="62"/>
  <c r="CR101" i="62"/>
  <c r="AY101" i="62"/>
  <c r="CR100" i="62"/>
  <c r="AY100" i="62"/>
  <c r="CR99" i="62"/>
  <c r="AY99" i="62"/>
  <c r="CR98" i="62"/>
  <c r="AY98" i="62"/>
  <c r="CR97" i="62"/>
  <c r="AY97" i="62"/>
  <c r="CR96" i="62"/>
  <c r="AY96" i="62"/>
  <c r="CR95" i="62"/>
  <c r="AY95" i="62"/>
  <c r="CR94" i="62"/>
  <c r="AY94" i="62"/>
  <c r="CR93" i="62"/>
  <c r="AY93" i="62"/>
  <c r="CR92" i="62"/>
  <c r="AY92" i="62"/>
  <c r="CR91" i="62"/>
  <c r="AY91" i="62"/>
  <c r="CR90" i="62"/>
  <c r="AY90" i="62"/>
  <c r="CR89" i="62"/>
  <c r="AY89" i="62"/>
  <c r="CR88" i="62"/>
  <c r="AY88" i="62"/>
  <c r="CR87" i="62"/>
  <c r="AY87" i="62"/>
  <c r="CR86" i="62"/>
  <c r="AY86" i="62"/>
  <c r="CR85" i="62"/>
  <c r="AY85" i="62"/>
  <c r="CR84" i="62"/>
  <c r="AY84" i="62"/>
  <c r="CR83" i="62"/>
  <c r="AY83" i="62"/>
  <c r="CR82" i="62"/>
  <c r="AY82" i="62"/>
  <c r="CR81" i="62"/>
  <c r="AY81" i="62"/>
  <c r="CR80" i="62"/>
  <c r="AY80" i="62"/>
  <c r="CR79" i="62"/>
  <c r="AY79" i="62"/>
  <c r="CR78" i="62"/>
  <c r="AY78" i="62"/>
  <c r="CR77" i="62"/>
  <c r="AY77" i="62"/>
  <c r="CR76" i="62"/>
  <c r="AY76" i="62"/>
  <c r="CR75" i="62"/>
  <c r="AY75" i="62"/>
  <c r="CR74" i="62"/>
  <c r="AY74" i="62"/>
  <c r="CR73" i="62"/>
  <c r="AY73" i="62"/>
  <c r="CR72" i="62"/>
  <c r="AY72" i="62"/>
  <c r="CR71" i="62"/>
  <c r="AY71" i="62"/>
  <c r="CR70" i="62"/>
  <c r="AY70" i="62"/>
  <c r="CR69" i="62"/>
  <c r="AY69" i="62"/>
  <c r="CR68" i="62"/>
  <c r="AY68" i="62"/>
  <c r="CR67" i="62"/>
  <c r="AY67" i="62"/>
  <c r="CR66" i="62"/>
  <c r="AY66" i="62"/>
  <c r="CR65" i="62"/>
  <c r="AY65" i="62"/>
  <c r="CR64" i="62"/>
  <c r="AY64" i="62"/>
  <c r="CR63" i="62"/>
  <c r="AY63" i="62"/>
  <c r="CR62" i="62"/>
  <c r="AY62" i="62"/>
  <c r="CR61" i="62"/>
  <c r="AY61" i="62"/>
  <c r="CR60" i="62"/>
  <c r="AY60" i="62"/>
  <c r="CR59" i="62"/>
  <c r="AY59" i="62"/>
  <c r="CR58" i="62"/>
  <c r="AY58" i="62"/>
  <c r="CR57" i="62"/>
  <c r="AY57" i="62"/>
  <c r="CR56" i="62"/>
  <c r="AY56" i="62"/>
  <c r="CR55" i="62"/>
  <c r="AY55" i="62"/>
  <c r="CR54" i="62"/>
  <c r="AY54" i="62"/>
  <c r="CR53" i="62"/>
  <c r="AY53" i="62"/>
  <c r="CR52" i="62"/>
  <c r="AY52" i="62"/>
  <c r="CR51" i="62"/>
  <c r="AY51" i="62"/>
  <c r="CR50" i="62"/>
  <c r="AY50" i="62"/>
  <c r="CR49" i="62"/>
  <c r="AY49" i="62"/>
  <c r="CR48" i="62"/>
  <c r="AY48" i="62"/>
  <c r="CR47" i="62"/>
  <c r="AY47" i="62"/>
  <c r="CR46" i="62"/>
  <c r="AY46" i="62"/>
  <c r="CR45" i="62"/>
  <c r="AY45" i="62"/>
  <c r="CR44" i="62"/>
  <c r="AY44" i="62"/>
  <c r="CR43" i="62"/>
  <c r="AY43" i="62"/>
  <c r="CR42" i="62"/>
  <c r="AY42" i="62"/>
  <c r="CR41" i="62"/>
  <c r="AY41" i="62"/>
  <c r="CR40" i="62"/>
  <c r="AY40" i="62"/>
  <c r="CR39" i="62"/>
  <c r="AY39" i="62"/>
  <c r="CR38" i="62"/>
  <c r="AY38" i="62"/>
  <c r="CR37" i="62"/>
  <c r="AY37" i="62"/>
  <c r="CR36" i="62"/>
  <c r="AY36" i="62"/>
  <c r="CR35" i="62"/>
  <c r="AY35" i="62"/>
  <c r="CR34" i="62"/>
  <c r="AY34" i="62"/>
  <c r="CR33" i="62"/>
  <c r="AY33" i="62"/>
  <c r="CR32" i="62"/>
  <c r="AY32" i="62"/>
  <c r="CR31" i="62"/>
  <c r="AY31" i="62"/>
  <c r="CR30" i="62"/>
  <c r="AY30" i="62"/>
  <c r="CR29" i="62"/>
  <c r="AY29" i="62"/>
  <c r="CR28" i="62"/>
  <c r="AY28" i="62"/>
  <c r="CR27" i="62"/>
  <c r="AY27" i="62"/>
  <c r="CR26" i="62"/>
  <c r="AY26" i="62"/>
  <c r="CR25" i="62"/>
  <c r="AY25" i="62"/>
  <c r="CR24" i="62"/>
  <c r="AY24" i="62"/>
  <c r="CR23" i="62"/>
  <c r="AY23" i="62"/>
  <c r="CR22" i="62"/>
  <c r="AY22" i="62"/>
  <c r="CR21" i="62"/>
  <c r="AY21" i="62"/>
  <c r="CR20" i="62"/>
  <c r="AY20" i="62"/>
  <c r="CR19" i="62"/>
  <c r="AY19" i="62"/>
  <c r="CR18" i="62"/>
  <c r="AY18" i="62"/>
  <c r="CR17" i="62"/>
  <c r="AY17" i="62"/>
  <c r="CR16" i="62"/>
  <c r="AY16" i="62"/>
  <c r="CR15" i="62"/>
  <c r="AY15" i="62"/>
  <c r="CR14" i="62"/>
  <c r="AY14" i="62"/>
  <c r="CR13" i="62"/>
  <c r="AY13" i="62"/>
  <c r="CR12" i="62"/>
  <c r="AY12" i="62"/>
  <c r="CR11" i="62"/>
  <c r="AY11" i="62"/>
  <c r="CR10" i="62"/>
  <c r="AY10" i="62"/>
  <c r="CR9" i="62"/>
  <c r="AY9" i="62"/>
  <c r="CR8" i="62"/>
  <c r="AY8" i="62"/>
  <c r="CR7" i="62"/>
  <c r="AY7" i="62"/>
  <c r="CR6" i="62"/>
  <c r="AY6" i="62"/>
  <c r="CR5" i="62"/>
  <c r="AY5" i="62"/>
  <c r="CR4" i="62"/>
  <c r="AY4" i="62"/>
  <c r="AX368" i="62"/>
  <c r="AX367" i="62"/>
  <c r="AX366" i="62"/>
  <c r="AX365" i="62"/>
  <c r="AX364" i="62"/>
  <c r="AX363" i="62"/>
  <c r="AX362" i="62"/>
  <c r="AX361" i="62"/>
  <c r="AX360" i="62"/>
  <c r="AX359" i="62"/>
  <c r="AX358" i="62"/>
  <c r="AX357" i="62"/>
  <c r="AX356" i="62"/>
  <c r="AX355" i="62"/>
  <c r="AX354" i="62"/>
  <c r="AX353" i="62"/>
  <c r="AX352" i="62"/>
  <c r="AX351" i="62"/>
  <c r="AX350" i="62"/>
  <c r="AX349" i="62"/>
  <c r="AX348" i="62"/>
  <c r="AX347" i="62"/>
  <c r="AX346" i="62"/>
  <c r="AX345" i="62"/>
  <c r="AX344" i="62"/>
  <c r="AX343" i="62"/>
  <c r="AX342" i="62"/>
  <c r="AX341" i="62"/>
  <c r="AX340" i="62"/>
  <c r="AX339" i="62"/>
  <c r="AX338" i="62"/>
  <c r="AX337" i="62"/>
  <c r="AX336" i="62"/>
  <c r="AX335" i="62"/>
  <c r="AX334" i="62"/>
  <c r="AX333" i="62"/>
  <c r="AX332" i="62"/>
  <c r="AX331" i="62"/>
  <c r="AX330" i="62"/>
  <c r="AX329" i="62"/>
  <c r="AX328" i="62"/>
  <c r="AX327" i="62"/>
  <c r="AX326" i="62"/>
  <c r="AX325" i="62"/>
  <c r="AX324" i="62"/>
  <c r="AX323" i="62"/>
  <c r="AX322" i="62"/>
  <c r="AX321" i="62"/>
  <c r="AX320" i="62"/>
  <c r="AX319" i="62"/>
  <c r="AX318" i="62"/>
  <c r="AX317" i="62"/>
  <c r="AX316" i="62"/>
  <c r="AX315" i="62"/>
  <c r="AX314" i="62"/>
  <c r="AX313" i="62"/>
  <c r="AX312" i="62"/>
  <c r="AX311" i="62"/>
  <c r="AX310" i="62"/>
  <c r="AX309" i="62"/>
  <c r="AX308" i="62"/>
  <c r="AX307" i="62"/>
  <c r="AX306" i="62"/>
  <c r="AX305" i="62"/>
  <c r="AX304" i="62"/>
  <c r="AX303" i="62"/>
  <c r="AX302" i="62"/>
  <c r="AX301" i="62"/>
  <c r="AX300" i="62"/>
  <c r="AX299" i="62"/>
  <c r="AX298" i="62"/>
  <c r="AX297" i="62"/>
  <c r="AX296" i="62"/>
  <c r="AX295" i="62"/>
  <c r="AX294" i="62"/>
  <c r="AX293" i="62"/>
  <c r="AX292" i="62"/>
  <c r="AX291" i="62"/>
  <c r="AX290" i="62"/>
  <c r="AX289" i="62"/>
  <c r="AX288" i="62"/>
  <c r="AX287" i="62"/>
  <c r="AX286" i="62"/>
  <c r="AX285" i="62"/>
  <c r="AX284" i="62"/>
  <c r="AX283" i="62"/>
  <c r="AX282" i="62"/>
  <c r="AX281" i="62"/>
  <c r="AX280" i="62"/>
  <c r="AX279" i="62"/>
  <c r="AX278" i="62"/>
  <c r="AX277" i="62"/>
  <c r="AX276" i="62"/>
  <c r="AX275" i="62"/>
  <c r="AX274" i="62"/>
  <c r="AX273" i="62"/>
  <c r="AX272" i="62"/>
  <c r="AX271" i="62"/>
  <c r="AX270" i="62"/>
  <c r="AX269" i="62"/>
  <c r="AX268" i="62"/>
  <c r="AX267" i="62"/>
  <c r="AX266" i="62"/>
  <c r="AX265" i="62"/>
  <c r="AX264" i="62"/>
  <c r="AX263" i="62"/>
  <c r="AX262" i="62"/>
  <c r="AX261" i="62"/>
  <c r="AX260" i="62"/>
  <c r="AX259" i="62"/>
  <c r="AX258" i="62"/>
  <c r="AX257" i="62"/>
  <c r="AX256" i="62"/>
  <c r="AX255" i="62"/>
  <c r="AX254" i="62"/>
  <c r="AX253" i="62"/>
  <c r="AX252" i="62"/>
  <c r="AX251" i="62"/>
  <c r="AX250" i="62"/>
  <c r="AX249" i="62"/>
  <c r="AX248" i="62"/>
  <c r="AX247" i="62"/>
  <c r="AX246" i="62"/>
  <c r="AX245" i="62"/>
  <c r="AX244" i="62"/>
  <c r="AX243" i="62"/>
  <c r="AX242" i="62"/>
  <c r="AX241" i="62"/>
  <c r="AX240" i="62"/>
  <c r="AX239" i="62"/>
  <c r="AX238" i="62"/>
  <c r="AX237" i="62"/>
  <c r="AX236" i="62"/>
  <c r="AX235" i="62"/>
  <c r="AX234" i="62"/>
  <c r="AX233" i="62"/>
  <c r="AX232" i="62"/>
  <c r="AX231" i="62"/>
  <c r="AX230" i="62"/>
  <c r="AX229" i="62"/>
  <c r="AX228" i="62"/>
  <c r="AX227" i="62"/>
  <c r="AX226" i="62"/>
  <c r="AX225" i="62"/>
  <c r="AX224" i="62"/>
  <c r="AX223" i="62"/>
  <c r="AX222" i="62"/>
  <c r="AX221" i="62"/>
  <c r="AX220" i="62"/>
  <c r="AX219" i="62"/>
  <c r="AX218" i="62"/>
  <c r="AX217" i="62"/>
  <c r="AX216" i="62"/>
  <c r="AX215" i="62"/>
  <c r="AX214" i="62"/>
  <c r="AX213" i="62"/>
  <c r="AX212" i="62"/>
  <c r="AX211" i="62"/>
  <c r="AX210" i="62"/>
  <c r="AX209" i="62"/>
  <c r="AX208" i="62"/>
  <c r="AX207" i="62"/>
  <c r="AX206" i="62"/>
  <c r="AX205" i="62"/>
  <c r="AX204" i="62"/>
  <c r="AX203" i="62"/>
  <c r="AX202" i="62"/>
  <c r="AX201" i="62"/>
  <c r="AX200" i="62"/>
  <c r="AX199" i="62"/>
  <c r="AX198" i="62"/>
  <c r="AX197" i="62"/>
  <c r="AX196" i="62"/>
  <c r="AX195" i="62"/>
  <c r="AX194" i="62"/>
  <c r="AX193" i="62"/>
  <c r="AX192" i="62"/>
  <c r="AX191" i="62"/>
  <c r="AX190" i="62"/>
  <c r="AX189" i="62"/>
  <c r="AX188" i="62"/>
  <c r="AX187" i="62"/>
  <c r="AX186" i="62"/>
  <c r="AX185" i="62"/>
  <c r="AX184" i="62"/>
  <c r="AX183" i="62"/>
  <c r="AX182" i="62"/>
  <c r="AX181" i="62"/>
  <c r="AX180" i="62"/>
  <c r="AX179" i="62"/>
  <c r="AX178" i="62"/>
  <c r="AX177" i="62"/>
  <c r="AX176" i="62"/>
  <c r="AX175" i="62"/>
  <c r="AX174" i="62"/>
  <c r="AX173" i="62"/>
  <c r="AX172" i="62"/>
  <c r="AX171" i="62"/>
  <c r="AX170" i="62"/>
  <c r="AX169" i="62"/>
  <c r="AX168" i="62"/>
  <c r="AX167" i="62"/>
  <c r="AX166" i="62"/>
  <c r="AX165" i="62"/>
  <c r="AX164" i="62"/>
  <c r="AX163" i="62"/>
  <c r="AX162" i="62"/>
  <c r="AX161" i="62"/>
  <c r="AX160" i="62"/>
  <c r="AX159" i="62"/>
  <c r="AX158" i="62"/>
  <c r="AX157" i="62"/>
  <c r="AX156" i="62"/>
  <c r="AX155" i="62"/>
  <c r="AX154" i="62"/>
  <c r="AX153" i="62"/>
  <c r="AX152" i="62"/>
  <c r="AX151" i="62"/>
  <c r="AX150" i="62"/>
  <c r="AX149" i="62"/>
  <c r="AX148" i="62"/>
  <c r="AX147" i="62"/>
  <c r="AX146" i="62"/>
  <c r="AX145" i="62"/>
  <c r="AX144" i="62"/>
  <c r="AX143" i="62"/>
  <c r="AX142" i="62"/>
  <c r="AX141" i="62"/>
  <c r="AX140" i="62"/>
  <c r="AX139" i="62"/>
  <c r="AX138" i="62"/>
  <c r="AX137" i="62"/>
  <c r="AX136" i="62"/>
  <c r="AX135" i="62"/>
  <c r="AX134" i="62"/>
  <c r="AX133" i="62"/>
  <c r="AX132" i="62"/>
  <c r="AX131" i="62"/>
  <c r="AX130" i="62"/>
  <c r="AX129" i="62"/>
  <c r="AX128" i="62"/>
  <c r="AX127" i="62"/>
  <c r="AX126" i="62"/>
  <c r="AX125" i="62"/>
  <c r="AX124" i="62"/>
  <c r="AX123" i="62"/>
  <c r="AX122" i="62"/>
  <c r="AX121" i="62"/>
  <c r="AX120" i="62"/>
  <c r="AX119" i="62"/>
  <c r="AX118" i="62"/>
  <c r="AX117" i="62"/>
  <c r="AX116" i="62"/>
  <c r="AX115" i="62"/>
  <c r="AX114" i="62"/>
  <c r="AX113" i="62"/>
  <c r="AX112" i="62"/>
  <c r="AX111" i="62"/>
  <c r="AX110" i="62"/>
  <c r="AX109" i="62"/>
  <c r="AX108" i="62"/>
  <c r="AX107" i="62"/>
  <c r="AX106" i="62"/>
  <c r="AX105" i="62"/>
  <c r="AX104" i="62"/>
  <c r="AX103" i="62"/>
  <c r="AX102" i="62"/>
  <c r="AX101" i="62"/>
  <c r="AX100" i="62"/>
  <c r="AX99" i="62"/>
  <c r="AX98" i="62"/>
  <c r="AX97" i="62"/>
  <c r="AX96" i="62"/>
  <c r="AX95" i="62"/>
  <c r="AX94" i="62"/>
  <c r="AX93" i="62"/>
  <c r="AX92" i="62"/>
  <c r="AX91" i="62"/>
  <c r="AX90" i="62"/>
  <c r="AX89" i="62"/>
  <c r="AX88" i="62"/>
  <c r="AX87" i="62"/>
  <c r="AX86" i="62"/>
  <c r="AX85" i="62"/>
  <c r="AX84" i="62"/>
  <c r="AX83" i="62"/>
  <c r="AX82" i="62"/>
  <c r="AX81" i="62"/>
  <c r="AX80" i="62"/>
  <c r="AX79" i="62"/>
  <c r="AX78" i="62"/>
  <c r="AX77" i="62"/>
  <c r="AX76" i="62"/>
  <c r="AX75" i="62"/>
  <c r="AX74" i="62"/>
  <c r="AX73" i="62"/>
  <c r="AX72" i="62"/>
  <c r="AX71" i="62"/>
  <c r="AX70" i="62"/>
  <c r="AX69" i="62"/>
  <c r="AX68" i="62"/>
  <c r="AX67" i="62"/>
  <c r="AX66" i="62"/>
  <c r="AX65" i="62"/>
  <c r="AX64" i="62"/>
  <c r="AX63" i="62"/>
  <c r="AX62" i="62"/>
  <c r="AX61" i="62"/>
  <c r="AX60" i="62"/>
  <c r="AX59" i="62"/>
  <c r="AX58" i="62"/>
  <c r="AX57" i="62"/>
  <c r="AX56" i="62"/>
  <c r="AX55" i="62"/>
  <c r="AX54" i="62"/>
  <c r="AX53" i="62"/>
  <c r="AX52" i="62"/>
  <c r="AX51" i="62"/>
  <c r="AX50" i="62"/>
  <c r="AX49" i="62"/>
  <c r="AX48" i="62"/>
  <c r="AX47" i="62"/>
  <c r="AX46" i="62"/>
  <c r="AX45" i="62"/>
  <c r="AX44" i="62"/>
  <c r="AX43" i="62"/>
  <c r="AX42" i="62"/>
  <c r="AX41" i="62"/>
  <c r="AX40" i="62"/>
  <c r="AX39" i="62"/>
  <c r="AX38" i="62"/>
  <c r="AX37" i="62"/>
  <c r="AX36" i="62"/>
  <c r="AX35" i="62"/>
  <c r="AX34" i="62"/>
  <c r="AX33" i="62"/>
  <c r="AX32" i="62"/>
  <c r="AX31" i="62"/>
  <c r="AX30" i="62"/>
  <c r="AX29" i="62"/>
  <c r="AX28" i="62"/>
  <c r="AX27" i="62"/>
  <c r="AX26" i="62"/>
  <c r="AX25" i="62"/>
  <c r="AX24" i="62"/>
  <c r="AX23" i="62"/>
  <c r="AX22" i="62"/>
  <c r="AX21" i="62"/>
  <c r="AX20" i="62"/>
  <c r="AX19" i="62"/>
  <c r="AX18" i="62"/>
  <c r="AX17" i="62"/>
  <c r="AX16" i="62"/>
  <c r="AX15" i="62"/>
  <c r="AX14" i="62"/>
  <c r="AX13" i="62"/>
  <c r="AX12" i="62"/>
  <c r="AX11" i="62"/>
  <c r="AX10" i="62"/>
  <c r="AX9" i="62"/>
  <c r="AX8" i="62"/>
  <c r="AX7" i="62"/>
  <c r="AX6" i="62"/>
  <c r="AX5" i="62"/>
  <c r="AX4" i="62"/>
  <c r="AW368" i="62"/>
  <c r="AW367" i="62"/>
  <c r="AW366" i="62"/>
  <c r="AW365" i="62"/>
  <c r="AW364" i="62"/>
  <c r="AW363" i="62"/>
  <c r="AW362" i="62"/>
  <c r="AW361" i="62"/>
  <c r="AW360" i="62"/>
  <c r="AW359" i="62"/>
  <c r="AW358" i="62"/>
  <c r="AW357" i="62"/>
  <c r="AW356" i="62"/>
  <c r="AW355" i="62"/>
  <c r="AW354" i="62"/>
  <c r="AW353" i="62"/>
  <c r="AW352" i="62"/>
  <c r="AW351" i="62"/>
  <c r="AW350" i="62"/>
  <c r="AW349" i="62"/>
  <c r="AW348" i="62"/>
  <c r="AW347" i="62"/>
  <c r="AW346" i="62"/>
  <c r="AW345" i="62"/>
  <c r="AW344" i="62"/>
  <c r="AW343" i="62"/>
  <c r="AW342" i="62"/>
  <c r="AW341" i="62"/>
  <c r="AW340" i="62"/>
  <c r="AW339" i="62"/>
  <c r="AW338" i="62"/>
  <c r="AW337" i="62"/>
  <c r="AW336" i="62"/>
  <c r="AW335" i="62"/>
  <c r="AW334" i="62"/>
  <c r="AW333" i="62"/>
  <c r="AW332" i="62"/>
  <c r="AW331" i="62"/>
  <c r="AW330" i="62"/>
  <c r="AW329" i="62"/>
  <c r="AW328" i="62"/>
  <c r="AW327" i="62"/>
  <c r="AW326" i="62"/>
  <c r="AW325" i="62"/>
  <c r="AW324" i="62"/>
  <c r="AW323" i="62"/>
  <c r="AW322" i="62"/>
  <c r="AW321" i="62"/>
  <c r="AW320" i="62"/>
  <c r="AW319" i="62"/>
  <c r="AW318" i="62"/>
  <c r="AW317" i="62"/>
  <c r="AW316" i="62"/>
  <c r="AW315" i="62"/>
  <c r="AW314" i="62"/>
  <c r="AW313" i="62"/>
  <c r="AW312" i="62"/>
  <c r="AW311" i="62"/>
  <c r="AW310" i="62"/>
  <c r="AW309" i="62"/>
  <c r="AW308" i="62"/>
  <c r="AW307" i="62"/>
  <c r="AW306" i="62"/>
  <c r="AW305" i="62"/>
  <c r="AW304" i="62"/>
  <c r="AW303" i="62"/>
  <c r="AW302" i="62"/>
  <c r="AW301" i="62"/>
  <c r="AW300" i="62"/>
  <c r="AW299" i="62"/>
  <c r="AW298" i="62"/>
  <c r="AW297" i="62"/>
  <c r="AW296" i="62"/>
  <c r="AW295" i="62"/>
  <c r="AW294" i="62"/>
  <c r="AW293" i="62"/>
  <c r="AW292" i="62"/>
  <c r="AW291" i="62"/>
  <c r="AW290" i="62"/>
  <c r="AW289" i="62"/>
  <c r="AW288" i="62"/>
  <c r="AW287" i="62"/>
  <c r="AW286" i="62"/>
  <c r="AW285" i="62"/>
  <c r="AW284" i="62"/>
  <c r="AW283" i="62"/>
  <c r="AW282" i="62"/>
  <c r="AW281" i="62"/>
  <c r="AW280" i="62"/>
  <c r="AW279" i="62"/>
  <c r="AW278" i="62"/>
  <c r="AW277" i="62"/>
  <c r="AW276" i="62"/>
  <c r="AW275" i="62"/>
  <c r="AW274" i="62"/>
  <c r="AW273" i="62"/>
  <c r="AW272" i="62"/>
  <c r="AW271" i="62"/>
  <c r="AW270" i="62"/>
  <c r="AW269" i="62"/>
  <c r="AW268" i="62"/>
  <c r="AW267" i="62"/>
  <c r="AW266" i="62"/>
  <c r="AW265" i="62"/>
  <c r="AW264" i="62"/>
  <c r="AW263" i="62"/>
  <c r="AW262" i="62"/>
  <c r="AW261" i="62"/>
  <c r="AW260" i="62"/>
  <c r="AW259" i="62"/>
  <c r="AW258" i="62"/>
  <c r="AW257" i="62"/>
  <c r="AW256" i="62"/>
  <c r="AW255" i="62"/>
  <c r="AW254" i="62"/>
  <c r="AW253" i="62"/>
  <c r="AW252" i="62"/>
  <c r="AW251" i="62"/>
  <c r="AW250" i="62"/>
  <c r="AW249" i="62"/>
  <c r="AW248" i="62"/>
  <c r="AW247" i="62"/>
  <c r="AW246" i="62"/>
  <c r="AW245" i="62"/>
  <c r="AW244" i="62"/>
  <c r="AW243" i="62"/>
  <c r="AW242" i="62"/>
  <c r="AW241" i="62"/>
  <c r="AW240" i="62"/>
  <c r="AW239" i="62"/>
  <c r="AW238" i="62"/>
  <c r="AW237" i="62"/>
  <c r="AW236" i="62"/>
  <c r="AW235" i="62"/>
  <c r="AW234" i="62"/>
  <c r="AW233" i="62"/>
  <c r="AW232" i="62"/>
  <c r="AW231" i="62"/>
  <c r="AW230" i="62"/>
  <c r="AW229" i="62"/>
  <c r="AW228" i="62"/>
  <c r="AW227" i="62"/>
  <c r="AW226" i="62"/>
  <c r="AW225" i="62"/>
  <c r="AW224" i="62"/>
  <c r="AW223" i="62"/>
  <c r="AW222" i="62"/>
  <c r="AW221" i="62"/>
  <c r="AW220" i="62"/>
  <c r="AW219" i="62"/>
  <c r="AW218" i="62"/>
  <c r="AW217" i="62"/>
  <c r="AW216" i="62"/>
  <c r="AW215" i="62"/>
  <c r="AW214" i="62"/>
  <c r="AW213" i="62"/>
  <c r="AW212" i="62"/>
  <c r="AW211" i="62"/>
  <c r="AW210" i="62"/>
  <c r="AW209" i="62"/>
  <c r="AW208" i="62"/>
  <c r="AW207" i="62"/>
  <c r="AW206" i="62"/>
  <c r="AW205" i="62"/>
  <c r="AW204" i="62"/>
  <c r="AW203" i="62"/>
  <c r="AW202" i="62"/>
  <c r="AW201" i="62"/>
  <c r="AW200" i="62"/>
  <c r="AW199" i="62"/>
  <c r="AW198" i="62"/>
  <c r="AW197" i="62"/>
  <c r="AW196" i="62"/>
  <c r="AW195" i="62"/>
  <c r="AW194" i="62"/>
  <c r="AW193" i="62"/>
  <c r="AW192" i="62"/>
  <c r="AW191" i="62"/>
  <c r="AW190" i="62"/>
  <c r="AW189" i="62"/>
  <c r="AW188" i="62"/>
  <c r="AW187" i="62"/>
  <c r="AW186" i="62"/>
  <c r="AW185" i="62"/>
  <c r="AW184" i="62"/>
  <c r="AW183" i="62"/>
  <c r="AW182" i="62"/>
  <c r="AW181" i="62"/>
  <c r="AW180" i="62"/>
  <c r="AW179" i="62"/>
  <c r="AW178" i="62"/>
  <c r="AW177" i="62"/>
  <c r="AW176" i="62"/>
  <c r="AW175" i="62"/>
  <c r="AW174" i="62"/>
  <c r="AW173" i="62"/>
  <c r="AW172" i="62"/>
  <c r="AW171" i="62"/>
  <c r="AW170" i="62"/>
  <c r="AW169" i="62"/>
  <c r="AW168" i="62"/>
  <c r="AW167" i="62"/>
  <c r="AW166" i="62"/>
  <c r="AW165" i="62"/>
  <c r="AW164" i="62"/>
  <c r="AW163" i="62"/>
  <c r="AW162" i="62"/>
  <c r="AW161" i="62"/>
  <c r="AW160" i="62"/>
  <c r="AW159" i="62"/>
  <c r="AW158" i="62"/>
  <c r="AW157" i="62"/>
  <c r="AW156" i="62"/>
  <c r="AW155" i="62"/>
  <c r="AW154" i="62"/>
  <c r="AW153" i="62"/>
  <c r="AW152" i="62"/>
  <c r="AW151" i="62"/>
  <c r="AW150" i="62"/>
  <c r="AW149" i="62"/>
  <c r="AW148" i="62"/>
  <c r="AW147" i="62"/>
  <c r="AW146" i="62"/>
  <c r="AW145" i="62"/>
  <c r="AW144" i="62"/>
  <c r="AW143" i="62"/>
  <c r="AW142" i="62"/>
  <c r="AW141" i="62"/>
  <c r="AW140" i="62"/>
  <c r="AW139" i="62"/>
  <c r="AW138" i="62"/>
  <c r="AW137" i="62"/>
  <c r="AW136" i="62"/>
  <c r="AW135" i="62"/>
  <c r="AW134" i="62"/>
  <c r="AW133" i="62"/>
  <c r="AW132" i="62"/>
  <c r="AW131" i="62"/>
  <c r="AW130" i="62"/>
  <c r="AW129" i="62"/>
  <c r="AW128" i="62"/>
  <c r="AW127" i="62"/>
  <c r="AW126" i="62"/>
  <c r="AW125" i="62"/>
  <c r="AW124" i="62"/>
  <c r="AW123" i="62"/>
  <c r="AW122" i="62"/>
  <c r="AW121" i="62"/>
  <c r="AW120" i="62"/>
  <c r="AW119" i="62"/>
  <c r="AW118" i="62"/>
  <c r="AW117" i="62"/>
  <c r="AW116" i="62"/>
  <c r="AW115" i="62"/>
  <c r="AW114" i="62"/>
  <c r="AW113" i="62"/>
  <c r="AW112" i="62"/>
  <c r="AW111" i="62"/>
  <c r="AW110" i="62"/>
  <c r="AW109" i="62"/>
  <c r="AW108" i="62"/>
  <c r="AW107" i="62"/>
  <c r="AW106" i="62"/>
  <c r="AW105" i="62"/>
  <c r="AW104" i="62"/>
  <c r="AW103" i="62"/>
  <c r="AW102" i="62"/>
  <c r="AW101" i="62"/>
  <c r="AW100" i="62"/>
  <c r="AW99" i="62"/>
  <c r="AW98" i="62"/>
  <c r="AW97" i="62"/>
  <c r="AW96" i="62"/>
  <c r="AW95" i="62"/>
  <c r="AW94" i="62"/>
  <c r="AW93" i="62"/>
  <c r="AW92" i="62"/>
  <c r="AW91" i="62"/>
  <c r="AW90" i="62"/>
  <c r="AW89" i="62"/>
  <c r="AW88" i="62"/>
  <c r="AW87" i="62"/>
  <c r="AW86" i="62"/>
  <c r="AW85" i="62"/>
  <c r="AW84" i="62"/>
  <c r="AW83" i="62"/>
  <c r="AW82" i="62"/>
  <c r="AW81" i="62"/>
  <c r="AW80" i="62"/>
  <c r="AW79" i="62"/>
  <c r="AW78" i="62"/>
  <c r="AW77" i="62"/>
  <c r="AW76" i="62"/>
  <c r="AW75" i="62"/>
  <c r="AW74" i="62"/>
  <c r="AW73" i="62"/>
  <c r="AW72" i="62"/>
  <c r="AW71" i="62"/>
  <c r="AW70" i="62"/>
  <c r="AW69" i="62"/>
  <c r="AW68" i="62"/>
  <c r="AW67" i="62"/>
  <c r="AW66" i="62"/>
  <c r="AW65" i="62"/>
  <c r="AW64" i="62"/>
  <c r="AW63" i="62"/>
  <c r="AW62" i="62"/>
  <c r="AW61" i="62"/>
  <c r="AW60" i="62"/>
  <c r="AW59" i="62"/>
  <c r="AW58" i="62"/>
  <c r="AW57" i="62"/>
  <c r="AW56" i="62"/>
  <c r="AW55" i="62"/>
  <c r="AW54" i="62"/>
  <c r="AW53" i="62"/>
  <c r="AW52" i="62"/>
  <c r="AW51" i="62"/>
  <c r="AW50" i="62"/>
  <c r="AW49" i="62"/>
  <c r="AW48" i="62"/>
  <c r="AW47" i="62"/>
  <c r="AW46" i="62"/>
  <c r="AW45" i="62"/>
  <c r="AW44" i="62"/>
  <c r="AW43" i="62"/>
  <c r="AW42" i="62"/>
  <c r="AW41" i="62"/>
  <c r="AW40" i="62"/>
  <c r="AW39" i="62"/>
  <c r="AW38" i="62"/>
  <c r="AW37" i="62"/>
  <c r="AW36" i="62"/>
  <c r="AW35" i="62"/>
  <c r="AW34" i="62"/>
  <c r="AW33" i="62"/>
  <c r="AW32" i="62"/>
  <c r="AW31" i="62"/>
  <c r="AW30" i="62"/>
  <c r="AW29" i="62"/>
  <c r="AW28" i="62"/>
  <c r="AW27" i="62"/>
  <c r="AW26" i="62"/>
  <c r="AW25" i="62"/>
  <c r="AW24" i="62"/>
  <c r="AW23" i="62"/>
  <c r="AW22" i="62"/>
  <c r="AW21" i="62"/>
  <c r="AW20" i="62"/>
  <c r="AW19" i="62"/>
  <c r="AW18" i="62"/>
  <c r="AW17" i="62"/>
  <c r="AW16" i="62"/>
  <c r="AW15" i="62"/>
  <c r="AW14" i="62"/>
  <c r="AW13" i="62"/>
  <c r="AW12" i="62"/>
  <c r="AW11" i="62"/>
  <c r="AW10" i="62"/>
  <c r="AW9" i="62"/>
  <c r="AW8" i="62"/>
  <c r="AW7" i="62"/>
  <c r="AW6" i="62"/>
  <c r="AW5" i="62"/>
  <c r="AW4" i="62"/>
  <c r="BA380" i="62"/>
  <c r="BU373" i="62"/>
  <c r="BT371" i="62"/>
  <c r="BV71" i="67"/>
  <c r="BV72" i="67"/>
  <c r="CM20" i="67"/>
  <c r="BT312" i="78"/>
  <c r="BQ312" i="78"/>
  <c r="BR312" i="78"/>
  <c r="BT311" i="78"/>
  <c r="BQ311" i="78"/>
  <c r="BR311" i="78"/>
  <c r="BT310" i="78"/>
  <c r="BQ310" i="78"/>
  <c r="BR310" i="78"/>
  <c r="BT309" i="78"/>
  <c r="BQ309" i="78"/>
  <c r="BR309" i="78"/>
  <c r="BT308" i="78"/>
  <c r="BQ308" i="78"/>
  <c r="BR308" i="78"/>
  <c r="BT307" i="78"/>
  <c r="BQ307" i="78"/>
  <c r="BR307" i="78"/>
  <c r="BT306" i="78"/>
  <c r="BQ306" i="78"/>
  <c r="BR306" i="78"/>
  <c r="BT305" i="78"/>
  <c r="BQ305" i="78"/>
  <c r="BR305" i="78"/>
  <c r="BT304" i="78"/>
  <c r="BQ304" i="78"/>
  <c r="BR304" i="78"/>
  <c r="BT303" i="78"/>
  <c r="BQ303" i="78"/>
  <c r="BR303" i="78"/>
  <c r="BT302" i="78"/>
  <c r="BQ302" i="78"/>
  <c r="BR302" i="78"/>
  <c r="BT301" i="78"/>
  <c r="BQ301" i="78"/>
  <c r="BR301" i="78"/>
  <c r="BT300" i="78"/>
  <c r="BQ300" i="78"/>
  <c r="BR300" i="78"/>
  <c r="BT299" i="78"/>
  <c r="BQ299" i="78"/>
  <c r="BR299" i="78"/>
  <c r="BT298" i="78"/>
  <c r="BQ298" i="78"/>
  <c r="BR298" i="78"/>
  <c r="BT297" i="78"/>
  <c r="BQ297" i="78"/>
  <c r="BR297" i="78"/>
  <c r="BT296" i="78"/>
  <c r="BQ296" i="78"/>
  <c r="BR296" i="78"/>
  <c r="BT295" i="78"/>
  <c r="BQ295" i="78"/>
  <c r="BR295" i="78"/>
  <c r="BT294" i="78"/>
  <c r="BQ294" i="78"/>
  <c r="BR294" i="78"/>
  <c r="BT293" i="78"/>
  <c r="BQ293" i="78"/>
  <c r="BR293" i="78"/>
  <c r="BT292" i="78"/>
  <c r="BQ292" i="78"/>
  <c r="BR292" i="78"/>
  <c r="BT291" i="78"/>
  <c r="BQ291" i="78"/>
  <c r="BR291" i="78"/>
  <c r="BT290" i="78"/>
  <c r="BQ290" i="78"/>
  <c r="BR290" i="78"/>
  <c r="BT289" i="78"/>
  <c r="BQ289" i="78"/>
  <c r="BR289" i="78"/>
  <c r="BT288" i="78"/>
  <c r="BQ288" i="78"/>
  <c r="BR288" i="78"/>
  <c r="BT287" i="78"/>
  <c r="BQ287" i="78"/>
  <c r="BR287" i="78"/>
  <c r="BT286" i="78"/>
  <c r="BQ286" i="78"/>
  <c r="BR286" i="78"/>
  <c r="BT285" i="78"/>
  <c r="BQ285" i="78"/>
  <c r="BR285" i="78"/>
  <c r="BT284" i="78"/>
  <c r="BQ284" i="78"/>
  <c r="BR284" i="78"/>
  <c r="BT283" i="78"/>
  <c r="BQ283" i="78"/>
  <c r="BR283" i="78"/>
  <c r="BT282" i="78"/>
  <c r="BQ282" i="78"/>
  <c r="BR282" i="78"/>
  <c r="BT281" i="78"/>
  <c r="BQ281" i="78"/>
  <c r="BR281" i="78"/>
  <c r="BT280" i="78"/>
  <c r="BQ280" i="78"/>
  <c r="BR280" i="78"/>
  <c r="BT279" i="78"/>
  <c r="BQ279" i="78"/>
  <c r="BR279" i="78"/>
  <c r="BT278" i="78"/>
  <c r="BQ278" i="78"/>
  <c r="BR278" i="78"/>
  <c r="BT277" i="78"/>
  <c r="BQ277" i="78"/>
  <c r="BR277" i="78"/>
  <c r="BT276" i="78"/>
  <c r="BQ276" i="78"/>
  <c r="BR276" i="78"/>
  <c r="BT255" i="78"/>
  <c r="BQ255" i="78"/>
  <c r="BR255" i="78"/>
  <c r="BT254" i="78"/>
  <c r="BQ254" i="78"/>
  <c r="BR254" i="78"/>
  <c r="BT253" i="78"/>
  <c r="BQ253" i="78"/>
  <c r="BR253" i="78"/>
  <c r="BT252" i="78"/>
  <c r="BQ252" i="78"/>
  <c r="BR252" i="78"/>
  <c r="BT251" i="78"/>
  <c r="BQ251" i="78"/>
  <c r="BR251" i="78"/>
  <c r="BT250" i="78"/>
  <c r="BQ250" i="78"/>
  <c r="BR250" i="78"/>
  <c r="BT249" i="78"/>
  <c r="BQ249" i="78"/>
  <c r="BR249" i="78"/>
  <c r="BT248" i="78"/>
  <c r="BQ248" i="78"/>
  <c r="BR248" i="78"/>
  <c r="BT247" i="78"/>
  <c r="BQ247" i="78"/>
  <c r="BR247" i="78"/>
  <c r="BT246" i="78"/>
  <c r="BR246" i="78"/>
  <c r="BQ246" i="78"/>
  <c r="BT245" i="78"/>
  <c r="BR245" i="78"/>
  <c r="BQ245" i="78"/>
  <c r="BT244" i="78"/>
  <c r="BR244" i="78"/>
  <c r="BQ244" i="78"/>
  <c r="BT243" i="78"/>
  <c r="BR243" i="78"/>
  <c r="BQ243" i="78"/>
  <c r="BT242" i="78"/>
  <c r="BR242" i="78"/>
  <c r="BQ242" i="78"/>
  <c r="BT241" i="78"/>
  <c r="BR241" i="78"/>
  <c r="BQ241" i="78"/>
  <c r="BT240" i="78"/>
  <c r="BR240" i="78"/>
  <c r="BQ240" i="78"/>
  <c r="BT239" i="78"/>
  <c r="BR239" i="78"/>
  <c r="BQ239" i="78"/>
  <c r="BT238" i="78"/>
  <c r="BR238" i="78"/>
  <c r="BQ238" i="78"/>
  <c r="BT237" i="78"/>
  <c r="BR237" i="78"/>
  <c r="BQ237" i="78"/>
  <c r="BT236" i="78"/>
  <c r="BR236" i="78"/>
  <c r="BQ236" i="78"/>
  <c r="BT235" i="78"/>
  <c r="BR235" i="78"/>
  <c r="BQ235" i="78"/>
  <c r="BT234" i="78"/>
  <c r="BR234" i="78"/>
  <c r="BQ234" i="78"/>
  <c r="BT233" i="78"/>
  <c r="BR233" i="78"/>
  <c r="BQ233" i="78"/>
  <c r="BT232" i="78"/>
  <c r="BR232" i="78"/>
  <c r="BQ232" i="78"/>
  <c r="BT231" i="78"/>
  <c r="BR231" i="78"/>
  <c r="BQ231" i="78"/>
  <c r="BT230" i="78"/>
  <c r="BR230" i="78"/>
  <c r="BQ230" i="78"/>
  <c r="BT229" i="78"/>
  <c r="BR229" i="78"/>
  <c r="BQ229" i="78"/>
  <c r="BT228" i="78"/>
  <c r="BR228" i="78"/>
  <c r="BQ228" i="78"/>
  <c r="BT227" i="78"/>
  <c r="BR227" i="78"/>
  <c r="BQ227" i="78"/>
  <c r="BT226" i="78"/>
  <c r="BR226" i="78"/>
  <c r="BQ226" i="78"/>
  <c r="BT225" i="78"/>
  <c r="BR225" i="78"/>
  <c r="BQ225" i="78"/>
  <c r="BT224" i="78"/>
  <c r="BR224" i="78"/>
  <c r="BQ224" i="78"/>
  <c r="BT223" i="78"/>
  <c r="BR223" i="78"/>
  <c r="BQ223" i="78"/>
  <c r="BT222" i="78"/>
  <c r="BR222" i="78"/>
  <c r="BQ222" i="78"/>
  <c r="BT221" i="78"/>
  <c r="BR221" i="78"/>
  <c r="BQ221" i="78"/>
  <c r="BT220" i="78"/>
  <c r="BR220" i="78"/>
  <c r="BQ220" i="78"/>
  <c r="BT219" i="78"/>
  <c r="BR219" i="78"/>
  <c r="BQ219" i="78"/>
  <c r="BT218" i="78"/>
  <c r="BR218" i="78"/>
  <c r="BQ218" i="78"/>
  <c r="BT217" i="78"/>
  <c r="BR217" i="78"/>
  <c r="BQ217" i="78"/>
  <c r="BT216" i="78"/>
  <c r="BQ216" i="78"/>
  <c r="BR216" i="78"/>
  <c r="CA77" i="67"/>
  <c r="BV77" i="67"/>
  <c r="BT215" i="78"/>
  <c r="BQ215" i="78"/>
  <c r="BR215" i="78"/>
  <c r="BT203" i="78"/>
  <c r="BQ203" i="78"/>
  <c r="BR203" i="78"/>
  <c r="BT202" i="78"/>
  <c r="BQ202" i="78"/>
  <c r="BR202" i="78"/>
  <c r="BT201" i="78"/>
  <c r="BQ201" i="78"/>
  <c r="BR201" i="78"/>
  <c r="BT200" i="78"/>
  <c r="BQ200" i="78"/>
  <c r="BR200" i="78"/>
  <c r="BT199" i="78"/>
  <c r="BQ199" i="78"/>
  <c r="BR199" i="78"/>
  <c r="BT198" i="78"/>
  <c r="BQ198" i="78"/>
  <c r="BR198" i="78"/>
  <c r="BT197" i="78"/>
  <c r="BQ197" i="78"/>
  <c r="BR197" i="78"/>
  <c r="BT196" i="78"/>
  <c r="BQ196" i="78"/>
  <c r="BR196" i="78"/>
  <c r="BT195" i="78"/>
  <c r="BQ195" i="78"/>
  <c r="BR195" i="78"/>
  <c r="BT194" i="78"/>
  <c r="BQ194" i="78"/>
  <c r="BR194" i="78"/>
  <c r="BT193" i="78"/>
  <c r="BQ193" i="78"/>
  <c r="BR193" i="78"/>
  <c r="BT192" i="78"/>
  <c r="BQ192" i="78"/>
  <c r="BR192" i="78"/>
  <c r="BT191" i="78"/>
  <c r="BQ191" i="78"/>
  <c r="BR191" i="78"/>
  <c r="BT190" i="78"/>
  <c r="BQ190" i="78"/>
  <c r="BR190" i="78"/>
  <c r="BT189" i="78"/>
  <c r="BQ189" i="78"/>
  <c r="BR189" i="78"/>
  <c r="BT188" i="78"/>
  <c r="BQ188" i="78"/>
  <c r="BR188" i="78"/>
  <c r="BT187" i="78"/>
  <c r="BQ187" i="78"/>
  <c r="BR187" i="78"/>
  <c r="BT186" i="78"/>
  <c r="BQ186" i="78"/>
  <c r="BR186" i="78"/>
  <c r="BT185" i="78"/>
  <c r="BQ185" i="78"/>
  <c r="BR185" i="78"/>
  <c r="CM21" i="67"/>
  <c r="CG86" i="67"/>
  <c r="CA76" i="67"/>
  <c r="CA78" i="67"/>
  <c r="CA86" i="67"/>
  <c r="BV76" i="67"/>
  <c r="BW21" i="77"/>
  <c r="BT184" i="78"/>
  <c r="BQ184" i="78"/>
  <c r="BR184" i="78"/>
  <c r="BT183" i="78"/>
  <c r="BQ183" i="78"/>
  <c r="BR183" i="78"/>
  <c r="BT182" i="78"/>
  <c r="BQ182" i="78"/>
  <c r="BR182" i="78"/>
  <c r="BT181" i="78"/>
  <c r="BQ181" i="78"/>
  <c r="BR181" i="78"/>
  <c r="BT180" i="78"/>
  <c r="BQ180" i="78"/>
  <c r="BR180" i="78"/>
  <c r="BT179" i="78"/>
  <c r="BQ179" i="78"/>
  <c r="BR179" i="78"/>
  <c r="BT178" i="78"/>
  <c r="BQ178" i="78"/>
  <c r="BR178" i="78"/>
  <c r="BT177" i="78"/>
  <c r="BQ177" i="78"/>
  <c r="BR177" i="78"/>
  <c r="BT176" i="78"/>
  <c r="BQ176" i="78"/>
  <c r="BR176" i="78"/>
  <c r="BT175" i="78"/>
  <c r="BQ175" i="78"/>
  <c r="BR175" i="78"/>
  <c r="BT174" i="78"/>
  <c r="BQ174" i="78"/>
  <c r="BR174" i="78"/>
  <c r="BT173" i="78"/>
  <c r="BQ173" i="78"/>
  <c r="BR173" i="78"/>
  <c r="BT172" i="78"/>
  <c r="BQ172" i="78"/>
  <c r="BR172" i="78"/>
  <c r="BT171" i="78"/>
  <c r="BQ171" i="78"/>
  <c r="BR171" i="78"/>
  <c r="BT170" i="78"/>
  <c r="BQ170" i="78"/>
  <c r="BR170" i="78"/>
  <c r="BT169" i="78"/>
  <c r="BQ169" i="78"/>
  <c r="BR169" i="78"/>
  <c r="BT168" i="78"/>
  <c r="BQ168" i="78"/>
  <c r="BR168" i="78"/>
  <c r="BT167" i="78"/>
  <c r="BQ167" i="78"/>
  <c r="BR167" i="78"/>
  <c r="BT166" i="78"/>
  <c r="BQ166" i="78"/>
  <c r="BR166" i="78"/>
  <c r="BT165" i="78"/>
  <c r="BQ165" i="78"/>
  <c r="BR165" i="78"/>
  <c r="BT164" i="78"/>
  <c r="BQ164" i="78"/>
  <c r="BR164" i="78"/>
  <c r="BT163" i="78"/>
  <c r="BQ163" i="78"/>
  <c r="BR163" i="78"/>
  <c r="BT162" i="78"/>
  <c r="BQ162" i="78"/>
  <c r="BR162" i="78"/>
  <c r="BT161" i="78"/>
  <c r="BQ161" i="78"/>
  <c r="BR161" i="78"/>
  <c r="BT160" i="78"/>
  <c r="BQ160" i="78"/>
  <c r="BR160" i="78"/>
  <c r="BT159" i="78"/>
  <c r="BQ159" i="78"/>
  <c r="BR159" i="78"/>
  <c r="BT158" i="78"/>
  <c r="BQ158" i="78"/>
  <c r="BR158" i="78"/>
  <c r="BT157" i="78"/>
  <c r="BQ157" i="78"/>
  <c r="BR157" i="78"/>
  <c r="BT156" i="78"/>
  <c r="BQ156" i="78"/>
  <c r="BR156" i="78"/>
  <c r="BT155" i="78"/>
  <c r="BQ155" i="78"/>
  <c r="BR155" i="78"/>
  <c r="CA75" i="67"/>
  <c r="BV75" i="67"/>
  <c r="E125" i="62"/>
  <c r="E126" i="62"/>
  <c r="E127" i="62"/>
  <c r="E128" i="62"/>
  <c r="E129" i="62"/>
  <c r="E130" i="62"/>
  <c r="E131" i="62"/>
  <c r="E132" i="62"/>
  <c r="E133" i="62"/>
  <c r="E134" i="62"/>
  <c r="E135" i="62"/>
  <c r="E136" i="62"/>
  <c r="E137" i="62"/>
  <c r="E138" i="62"/>
  <c r="E139" i="62"/>
  <c r="BT154" i="78"/>
  <c r="BQ154" i="78"/>
  <c r="BR154" i="78"/>
  <c r="BT153" i="78"/>
  <c r="BQ153" i="78"/>
  <c r="BR153" i="78"/>
  <c r="BT152" i="78"/>
  <c r="BQ152" i="78"/>
  <c r="BR152" i="78"/>
  <c r="BT151" i="78"/>
  <c r="BQ151" i="78"/>
  <c r="BR151" i="78"/>
  <c r="BT150" i="78"/>
  <c r="BQ150" i="78"/>
  <c r="BR150" i="78"/>
  <c r="BT149" i="78"/>
  <c r="BQ149" i="78"/>
  <c r="BR149" i="78"/>
  <c r="BT148" i="78"/>
  <c r="BQ148" i="78"/>
  <c r="BR148" i="78"/>
  <c r="BT147" i="78"/>
  <c r="BQ147" i="78"/>
  <c r="BR147" i="78"/>
  <c r="BT146" i="78"/>
  <c r="BQ146" i="78"/>
  <c r="BR146" i="78"/>
  <c r="BT145" i="78"/>
  <c r="BQ145" i="78"/>
  <c r="BR145" i="78"/>
  <c r="BT144" i="78"/>
  <c r="BQ144" i="78"/>
  <c r="BR144" i="78"/>
  <c r="BT143" i="78"/>
  <c r="BQ143" i="78"/>
  <c r="BR143" i="78"/>
  <c r="BT142" i="78"/>
  <c r="BQ142" i="78"/>
  <c r="BR142" i="78"/>
  <c r="BT141" i="78"/>
  <c r="BQ141" i="78"/>
  <c r="BR141" i="78"/>
  <c r="BT140" i="78"/>
  <c r="BQ140" i="78"/>
  <c r="BR140" i="78"/>
  <c r="BT139" i="78"/>
  <c r="BQ139" i="78"/>
  <c r="BR139" i="78"/>
  <c r="BT138" i="78"/>
  <c r="BQ138" i="78"/>
  <c r="BR138" i="78"/>
  <c r="BT137" i="78"/>
  <c r="BQ137" i="78"/>
  <c r="BR137" i="78"/>
  <c r="BT136" i="78"/>
  <c r="BQ136" i="78"/>
  <c r="BR136" i="78"/>
  <c r="BT135" i="78"/>
  <c r="BQ135" i="78"/>
  <c r="BR135" i="78"/>
  <c r="BT134" i="78"/>
  <c r="BQ134" i="78"/>
  <c r="BR134" i="78"/>
  <c r="BT133" i="78"/>
  <c r="BQ133" i="78"/>
  <c r="BR133" i="78"/>
  <c r="BT132" i="78"/>
  <c r="BQ132" i="78"/>
  <c r="BR132" i="78"/>
  <c r="BT131" i="78"/>
  <c r="BQ131" i="78"/>
  <c r="BR131" i="78"/>
  <c r="BT130" i="78"/>
  <c r="BQ130" i="78"/>
  <c r="BR130" i="78"/>
  <c r="BT129" i="78"/>
  <c r="BQ129" i="78"/>
  <c r="BR129" i="78"/>
  <c r="BT128" i="78"/>
  <c r="BQ128" i="78"/>
  <c r="BR128" i="78"/>
  <c r="BT127" i="78"/>
  <c r="BQ127" i="78"/>
  <c r="BR127" i="78"/>
  <c r="BT126" i="78"/>
  <c r="BQ126" i="78"/>
  <c r="BR126" i="78"/>
  <c r="BT125" i="78"/>
  <c r="BQ125" i="78"/>
  <c r="BR125" i="78"/>
  <c r="BT124" i="78"/>
  <c r="BQ124" i="78"/>
  <c r="BR124" i="78"/>
  <c r="CA74" i="67"/>
  <c r="BV74" i="67"/>
  <c r="E95" i="62"/>
  <c r="E96" i="62"/>
  <c r="E97" i="62"/>
  <c r="E98" i="62"/>
  <c r="E99" i="62"/>
  <c r="E100" i="62"/>
  <c r="E101" i="62"/>
  <c r="E102" i="62"/>
  <c r="E103" i="62"/>
  <c r="E104" i="62"/>
  <c r="E105" i="62"/>
  <c r="E106" i="62"/>
  <c r="E107" i="62"/>
  <c r="E108" i="62"/>
  <c r="E109" i="62"/>
  <c r="E110" i="62"/>
  <c r="E111" i="62"/>
  <c r="E112" i="62"/>
  <c r="E113" i="62"/>
  <c r="E114" i="62"/>
  <c r="E115" i="62"/>
  <c r="E116" i="62"/>
  <c r="E117" i="62"/>
  <c r="E118" i="62"/>
  <c r="E119" i="62"/>
  <c r="E120" i="62"/>
  <c r="E121" i="62"/>
  <c r="E122" i="62"/>
  <c r="E123" i="62"/>
  <c r="BT123" i="78"/>
  <c r="BQ123" i="78"/>
  <c r="BR123" i="78"/>
  <c r="BT122" i="78"/>
  <c r="BQ122" i="78"/>
  <c r="BR122" i="78"/>
  <c r="BT121" i="78"/>
  <c r="BQ121" i="78"/>
  <c r="BR121" i="78"/>
  <c r="BT120" i="78"/>
  <c r="BQ120" i="78"/>
  <c r="BR120" i="78"/>
  <c r="BT119" i="78"/>
  <c r="BQ119" i="78"/>
  <c r="BR119" i="78"/>
  <c r="BT118" i="78"/>
  <c r="BQ118" i="78"/>
  <c r="BR118" i="78"/>
  <c r="BT117" i="78"/>
  <c r="BQ117" i="78"/>
  <c r="BR117" i="78"/>
  <c r="BT116" i="78"/>
  <c r="BQ116" i="78"/>
  <c r="BR116" i="78"/>
  <c r="BT115" i="78"/>
  <c r="BQ115" i="78"/>
  <c r="BR115" i="78"/>
  <c r="BT114" i="78"/>
  <c r="BQ114" i="78"/>
  <c r="BR114" i="78"/>
  <c r="BT113" i="78"/>
  <c r="BQ113" i="78"/>
  <c r="BR113" i="78"/>
  <c r="BT112" i="78"/>
  <c r="BQ112" i="78"/>
  <c r="BR112" i="78"/>
  <c r="BT111" i="78"/>
  <c r="BQ111" i="78"/>
  <c r="BR111" i="78"/>
  <c r="BT110" i="78"/>
  <c r="BQ110" i="78"/>
  <c r="BR110" i="78"/>
  <c r="BT109" i="78"/>
  <c r="BQ109" i="78"/>
  <c r="BR109" i="78"/>
  <c r="BT108" i="78"/>
  <c r="BQ108" i="78"/>
  <c r="BR108" i="78"/>
  <c r="BT107" i="78"/>
  <c r="BQ107" i="78"/>
  <c r="BR107" i="78"/>
  <c r="BT106" i="78"/>
  <c r="BQ106" i="78"/>
  <c r="BR106" i="78"/>
  <c r="BT105" i="78"/>
  <c r="BQ105" i="78"/>
  <c r="BR105" i="78"/>
  <c r="BT104" i="78"/>
  <c r="BQ104" i="78"/>
  <c r="BR104" i="78"/>
  <c r="BT103" i="78"/>
  <c r="BQ103" i="78"/>
  <c r="BR103" i="78"/>
  <c r="BT102" i="78"/>
  <c r="BQ102" i="78"/>
  <c r="BR102" i="78"/>
  <c r="BT101" i="78"/>
  <c r="BQ101" i="78"/>
  <c r="BR101" i="78"/>
  <c r="BT100" i="78"/>
  <c r="BQ100" i="78"/>
  <c r="BR100" i="78"/>
  <c r="BT99" i="78"/>
  <c r="BQ99" i="78"/>
  <c r="BR99" i="78"/>
  <c r="BT98" i="78"/>
  <c r="BQ98" i="78"/>
  <c r="BR98" i="78"/>
  <c r="BT97" i="78"/>
  <c r="BQ97" i="78"/>
  <c r="BR97" i="78"/>
  <c r="BT96" i="78"/>
  <c r="BQ96" i="78"/>
  <c r="BR96" i="78"/>
  <c r="BT95" i="78"/>
  <c r="BQ95" i="78"/>
  <c r="BR95" i="78"/>
  <c r="BT94" i="78"/>
  <c r="BQ94" i="78"/>
  <c r="BR94" i="78"/>
  <c r="CG85" i="67"/>
  <c r="CA73" i="67"/>
  <c r="CA85" i="67"/>
  <c r="BV73" i="67"/>
  <c r="BW20" i="77"/>
  <c r="BT93" i="78"/>
  <c r="BQ93" i="78"/>
  <c r="BR93" i="78"/>
  <c r="BT92" i="78"/>
  <c r="BQ92" i="78"/>
  <c r="BR92" i="78"/>
  <c r="BT91" i="78"/>
  <c r="BQ91" i="78"/>
  <c r="BR91" i="78"/>
  <c r="BT90" i="78"/>
  <c r="BQ90" i="78"/>
  <c r="BR90" i="78"/>
  <c r="BT89" i="78"/>
  <c r="BQ89" i="78"/>
  <c r="BR89" i="78"/>
  <c r="BT88" i="78"/>
  <c r="BQ88" i="78"/>
  <c r="BR88" i="78"/>
  <c r="BT87" i="78"/>
  <c r="BQ87" i="78"/>
  <c r="BR87" i="78"/>
  <c r="BT86" i="78"/>
  <c r="BQ86" i="78"/>
  <c r="BR86" i="78"/>
  <c r="BT85" i="78"/>
  <c r="BQ85" i="78"/>
  <c r="BR85" i="78"/>
  <c r="BT84" i="78"/>
  <c r="BQ84" i="78"/>
  <c r="BR84" i="78"/>
  <c r="BT83" i="78"/>
  <c r="BQ83" i="78"/>
  <c r="BR83" i="78"/>
  <c r="BT82" i="78"/>
  <c r="BQ82" i="78"/>
  <c r="BR82" i="78"/>
  <c r="BT81" i="78"/>
  <c r="BQ81" i="78"/>
  <c r="BR81" i="78"/>
  <c r="BT80" i="78"/>
  <c r="BQ80" i="78"/>
  <c r="BR80" i="78"/>
  <c r="BT79" i="78"/>
  <c r="BQ79" i="78"/>
  <c r="BR79" i="78"/>
  <c r="BT78" i="78"/>
  <c r="BQ78" i="78"/>
  <c r="BR78" i="78"/>
  <c r="BT77" i="78"/>
  <c r="BQ77" i="78"/>
  <c r="BR77" i="78"/>
  <c r="BT76" i="78"/>
  <c r="BQ76" i="78"/>
  <c r="BR76" i="78"/>
  <c r="BT75" i="78"/>
  <c r="BQ75" i="78"/>
  <c r="BR75" i="78"/>
  <c r="BT74" i="78"/>
  <c r="BQ74" i="78"/>
  <c r="BR74" i="78"/>
  <c r="BT73" i="78"/>
  <c r="BQ73" i="78"/>
  <c r="BR73" i="78"/>
  <c r="BT72" i="78"/>
  <c r="BQ72" i="78"/>
  <c r="BR72" i="78"/>
  <c r="BT71" i="78"/>
  <c r="BQ71" i="78"/>
  <c r="BR71" i="78"/>
  <c r="BT70" i="78"/>
  <c r="BQ70" i="78"/>
  <c r="BR70" i="78"/>
  <c r="BT69" i="78"/>
  <c r="BQ69" i="78"/>
  <c r="BR69" i="78"/>
  <c r="BT68" i="78"/>
  <c r="BQ68" i="78"/>
  <c r="BR68" i="78"/>
  <c r="BT67" i="78"/>
  <c r="BQ67" i="78"/>
  <c r="BR67" i="78"/>
  <c r="BT66" i="78"/>
  <c r="BQ66" i="78"/>
  <c r="BR66" i="78"/>
  <c r="BT65" i="78"/>
  <c r="BQ65" i="78"/>
  <c r="BR65" i="78"/>
  <c r="BT64" i="78"/>
  <c r="BQ64" i="78"/>
  <c r="BR64" i="78"/>
  <c r="BT63" i="78"/>
  <c r="BQ63" i="78"/>
  <c r="BR63" i="78"/>
  <c r="BJ39" i="67"/>
  <c r="CA72" i="67"/>
  <c r="BK39" i="77"/>
  <c r="AM19" i="77"/>
  <c r="AL19" i="77"/>
  <c r="BT62" i="78"/>
  <c r="BQ62" i="78"/>
  <c r="BR62" i="78"/>
  <c r="BT61" i="78"/>
  <c r="BQ61" i="78"/>
  <c r="BR61" i="78"/>
  <c r="BT60" i="78"/>
  <c r="BQ60" i="78"/>
  <c r="BR60" i="78"/>
  <c r="BT59" i="78"/>
  <c r="BQ59" i="78"/>
  <c r="BR59" i="78"/>
  <c r="BT58" i="78"/>
  <c r="BQ58" i="78"/>
  <c r="BR58" i="78"/>
  <c r="BT57" i="78"/>
  <c r="BQ57" i="78"/>
  <c r="BR57" i="78"/>
  <c r="BT56" i="78"/>
  <c r="BQ56" i="78"/>
  <c r="BR56" i="78"/>
  <c r="BT55" i="78"/>
  <c r="BQ55" i="78"/>
  <c r="BR55" i="78"/>
  <c r="BT54" i="78"/>
  <c r="BQ54" i="78"/>
  <c r="BR54" i="78"/>
  <c r="BT53" i="78"/>
  <c r="BQ53" i="78"/>
  <c r="BR53" i="78"/>
  <c r="BT52" i="78"/>
  <c r="BQ52" i="78"/>
  <c r="BR52" i="78"/>
  <c r="BT51" i="78"/>
  <c r="BQ51" i="78"/>
  <c r="BR51" i="78"/>
  <c r="BT50" i="78"/>
  <c r="BQ50" i="78"/>
  <c r="BR50" i="78"/>
  <c r="BT49" i="78"/>
  <c r="BQ49" i="78"/>
  <c r="BR49" i="78"/>
  <c r="BT48" i="78"/>
  <c r="BQ48" i="78"/>
  <c r="BR48" i="78"/>
  <c r="BT47" i="78"/>
  <c r="BQ47" i="78"/>
  <c r="BR47" i="78"/>
  <c r="BT46" i="78"/>
  <c r="BQ46" i="78"/>
  <c r="BR46" i="78"/>
  <c r="BT45" i="78"/>
  <c r="BQ45" i="78"/>
  <c r="BR45" i="78"/>
  <c r="BT44" i="78"/>
  <c r="BQ44" i="78"/>
  <c r="BR44" i="78"/>
  <c r="BT43" i="78"/>
  <c r="BQ43" i="78"/>
  <c r="BR43" i="78"/>
  <c r="BT42" i="78"/>
  <c r="BQ42" i="78"/>
  <c r="BR42" i="78"/>
  <c r="BT41" i="78"/>
  <c r="BQ41" i="78"/>
  <c r="BR41" i="78"/>
  <c r="BT40" i="78"/>
  <c r="BQ40" i="78"/>
  <c r="BR40" i="78"/>
  <c r="BT39" i="78"/>
  <c r="BQ39" i="78"/>
  <c r="BR39" i="78"/>
  <c r="BT38" i="78"/>
  <c r="BQ38" i="78"/>
  <c r="BR38" i="78"/>
  <c r="BT37" i="78"/>
  <c r="BQ37" i="78"/>
  <c r="BR37" i="78"/>
  <c r="BT36" i="78"/>
  <c r="BQ36" i="78"/>
  <c r="BR36" i="78"/>
  <c r="BT35" i="78"/>
  <c r="BQ35" i="78"/>
  <c r="BR35" i="78"/>
  <c r="BF57" i="67"/>
  <c r="BX89" i="67"/>
  <c r="CI89" i="67"/>
  <c r="CA82" i="67"/>
  <c r="AB19" i="77"/>
  <c r="BT34" i="78"/>
  <c r="BQ34" i="78"/>
  <c r="BR34" i="78"/>
  <c r="BT33" i="78"/>
  <c r="BQ33" i="78"/>
  <c r="BR33" i="78"/>
  <c r="BT32" i="78"/>
  <c r="BQ32" i="78"/>
  <c r="BR32" i="78"/>
  <c r="BT31" i="78"/>
  <c r="BQ31" i="78"/>
  <c r="BR31" i="78"/>
  <c r="BT30" i="78"/>
  <c r="BQ30" i="78"/>
  <c r="BR30" i="78"/>
  <c r="BT29" i="78"/>
  <c r="BQ29" i="78"/>
  <c r="BR29" i="78"/>
  <c r="BT28" i="78"/>
  <c r="BQ28" i="78"/>
  <c r="BR28" i="78"/>
  <c r="BT27" i="78"/>
  <c r="BQ27" i="78"/>
  <c r="BR27" i="78"/>
  <c r="BT26" i="78"/>
  <c r="BQ26" i="78"/>
  <c r="BR26" i="78"/>
  <c r="BT25" i="78"/>
  <c r="BQ25" i="78"/>
  <c r="BR25" i="78"/>
  <c r="BT24" i="78"/>
  <c r="BQ24" i="78"/>
  <c r="BR24" i="78"/>
  <c r="BT23" i="78"/>
  <c r="BQ23" i="78"/>
  <c r="BR23" i="78"/>
  <c r="BT22" i="78"/>
  <c r="BQ22" i="78"/>
  <c r="BR22" i="78"/>
  <c r="BT21" i="78"/>
  <c r="BQ21" i="78"/>
  <c r="BR21" i="78"/>
  <c r="BT20" i="78"/>
  <c r="BQ20" i="78"/>
  <c r="BR20" i="78"/>
  <c r="BT19" i="78"/>
  <c r="BQ19" i="78"/>
  <c r="BR19" i="78"/>
  <c r="BT18" i="78"/>
  <c r="BQ18" i="78"/>
  <c r="BR18" i="78"/>
  <c r="BT17" i="78"/>
  <c r="BQ17" i="78"/>
  <c r="BR17" i="78"/>
  <c r="BT16" i="78"/>
  <c r="BQ16" i="78"/>
  <c r="BR16" i="78"/>
  <c r="BT15" i="78"/>
  <c r="BQ15" i="78"/>
  <c r="BR15" i="78"/>
  <c r="BT14" i="78"/>
  <c r="BQ14" i="78"/>
  <c r="BR14" i="78"/>
  <c r="BT13" i="78"/>
  <c r="BQ13" i="78"/>
  <c r="BR13" i="78"/>
  <c r="BT12" i="78"/>
  <c r="BQ12" i="78"/>
  <c r="BR12" i="78"/>
  <c r="BT11" i="78"/>
  <c r="BQ11" i="78"/>
  <c r="BR11" i="78"/>
  <c r="BT10" i="78"/>
  <c r="BQ10" i="78"/>
  <c r="BR10" i="78"/>
  <c r="BT9" i="78"/>
  <c r="BQ9" i="78"/>
  <c r="BR9" i="78"/>
  <c r="BT8" i="78"/>
  <c r="BQ8" i="78"/>
  <c r="BR8" i="78"/>
  <c r="BT7" i="78"/>
  <c r="BQ7" i="78"/>
  <c r="BR7" i="78"/>
  <c r="BT6" i="78"/>
  <c r="BQ6" i="78"/>
  <c r="BR6" i="78"/>
  <c r="BT5" i="78"/>
  <c r="BQ5" i="78"/>
  <c r="BR5" i="78"/>
  <c r="BT4" i="78"/>
  <c r="BQ4" i="78"/>
  <c r="BR4" i="78"/>
  <c r="BX59" i="67"/>
  <c r="AM24" i="67"/>
  <c r="CE46" i="67"/>
  <c r="BZ37" i="67"/>
  <c r="BH57" i="67"/>
  <c r="BK5" i="78"/>
  <c r="BK6" i="78"/>
  <c r="BK7" i="78"/>
  <c r="BK8" i="78"/>
  <c r="BK9" i="78"/>
  <c r="BK10" i="78"/>
  <c r="BK11" i="78"/>
  <c r="BK12" i="78"/>
  <c r="BK13" i="78"/>
  <c r="BK14" i="78"/>
  <c r="BK15" i="78"/>
  <c r="BK16" i="78"/>
  <c r="BK17" i="78"/>
  <c r="BK18" i="78"/>
  <c r="BK19" i="78"/>
  <c r="BK20" i="78"/>
  <c r="BK21" i="78"/>
  <c r="BK22" i="78"/>
  <c r="BK23" i="78"/>
  <c r="BK24" i="78"/>
  <c r="BK25" i="78"/>
  <c r="BK26" i="78"/>
  <c r="BK27" i="78"/>
  <c r="BK28" i="78"/>
  <c r="BK29" i="78"/>
  <c r="BK30" i="78"/>
  <c r="BK31" i="78"/>
  <c r="BK32" i="78"/>
  <c r="BK33" i="78"/>
  <c r="BK34" i="78"/>
  <c r="BK35" i="78"/>
  <c r="BK36" i="78"/>
  <c r="BK37" i="78"/>
  <c r="BK38" i="78"/>
  <c r="BK39" i="78"/>
  <c r="BK40" i="78"/>
  <c r="BK41" i="78"/>
  <c r="BK42" i="78"/>
  <c r="BK43" i="78"/>
  <c r="BK44" i="78"/>
  <c r="BK45" i="78"/>
  <c r="BK46" i="78"/>
  <c r="BK47" i="78"/>
  <c r="BK48" i="78"/>
  <c r="BK49" i="78"/>
  <c r="BK50" i="78"/>
  <c r="BK51" i="78"/>
  <c r="BK52" i="78"/>
  <c r="BK53" i="78"/>
  <c r="BK54" i="78"/>
  <c r="BK55" i="78"/>
  <c r="BK56" i="78"/>
  <c r="BK57" i="78"/>
  <c r="BK58" i="78"/>
  <c r="BK59" i="78"/>
  <c r="BK60" i="78"/>
  <c r="BK61" i="78"/>
  <c r="BK62" i="78"/>
  <c r="BK63" i="78"/>
  <c r="BK64" i="78"/>
  <c r="BK65" i="78"/>
  <c r="BK66" i="78"/>
  <c r="BK67" i="78"/>
  <c r="BK68" i="78"/>
  <c r="BK69" i="78"/>
  <c r="BK70" i="78"/>
  <c r="BK71" i="78"/>
  <c r="BK72" i="78"/>
  <c r="BK73" i="78"/>
  <c r="BK74" i="78"/>
  <c r="BK75" i="78"/>
  <c r="BK76" i="78"/>
  <c r="BK77" i="78"/>
  <c r="BK78" i="78"/>
  <c r="BK79" i="78"/>
  <c r="BK80" i="78"/>
  <c r="BK81" i="78"/>
  <c r="BK82" i="78"/>
  <c r="BK83" i="78"/>
  <c r="BK84" i="78"/>
  <c r="BK85" i="78"/>
  <c r="BK86" i="78"/>
  <c r="BK87" i="78"/>
  <c r="BK88" i="78"/>
  <c r="BK89" i="78"/>
  <c r="BK90" i="78"/>
  <c r="BK91" i="78"/>
  <c r="BK92" i="78"/>
  <c r="BK93" i="78"/>
  <c r="BK94" i="78"/>
  <c r="BK95" i="78"/>
  <c r="BK96" i="78"/>
  <c r="BK97" i="78"/>
  <c r="BK98" i="78"/>
  <c r="BK99" i="78"/>
  <c r="BK100" i="78"/>
  <c r="BK101" i="78"/>
  <c r="BK102" i="78"/>
  <c r="BK103" i="78"/>
  <c r="BK104" i="78"/>
  <c r="BK105" i="78"/>
  <c r="BK106" i="78"/>
  <c r="BK107" i="78"/>
  <c r="BK108" i="78"/>
  <c r="BK109" i="78"/>
  <c r="BK110" i="78"/>
  <c r="BK111" i="78"/>
  <c r="BK112" i="78"/>
  <c r="BK113" i="78"/>
  <c r="BK114" i="78"/>
  <c r="BK115" i="78"/>
  <c r="BK116" i="78"/>
  <c r="BK117" i="78"/>
  <c r="BK118" i="78"/>
  <c r="BK119" i="78"/>
  <c r="BK120" i="78"/>
  <c r="BK121" i="78"/>
  <c r="BK122" i="78"/>
  <c r="BK123" i="78"/>
  <c r="BK124" i="78"/>
  <c r="BK125" i="78"/>
  <c r="BK126" i="78"/>
  <c r="BK127" i="78"/>
  <c r="BK128" i="78"/>
  <c r="BK129" i="78"/>
  <c r="BK130" i="78"/>
  <c r="BK131" i="78"/>
  <c r="BK132" i="78"/>
  <c r="BK133" i="78"/>
  <c r="BK134" i="78"/>
  <c r="BK135" i="78"/>
  <c r="BK136" i="78"/>
  <c r="BK137" i="78"/>
  <c r="BK138" i="78"/>
  <c r="BK139" i="78"/>
  <c r="BK140" i="78"/>
  <c r="BK141" i="78"/>
  <c r="BK142" i="78"/>
  <c r="BK143" i="78"/>
  <c r="BK144" i="78"/>
  <c r="BK145" i="78"/>
  <c r="BK146" i="78"/>
  <c r="BK147" i="78"/>
  <c r="BK148" i="78"/>
  <c r="BK149" i="78"/>
  <c r="BK150" i="78"/>
  <c r="BK151" i="78"/>
  <c r="BK152" i="78"/>
  <c r="BK153" i="78"/>
  <c r="BK154" i="78"/>
  <c r="BK155" i="78"/>
  <c r="BK156" i="78"/>
  <c r="BK157" i="78"/>
  <c r="BK158" i="78"/>
  <c r="BK159" i="78"/>
  <c r="BK160" i="78"/>
  <c r="BK161" i="78"/>
  <c r="BK162" i="78"/>
  <c r="BK163" i="78"/>
  <c r="BK164" i="78"/>
  <c r="BK165" i="78"/>
  <c r="BK166" i="78"/>
  <c r="BK167" i="78"/>
  <c r="BK168" i="78"/>
  <c r="BK169" i="78"/>
  <c r="BK170" i="78"/>
  <c r="BK171" i="78"/>
  <c r="BK172" i="78"/>
  <c r="BK173" i="78"/>
  <c r="BK174" i="78"/>
  <c r="BK175" i="78"/>
  <c r="BK176" i="78"/>
  <c r="BK177" i="78"/>
  <c r="BK178" i="78"/>
  <c r="BK179" i="78"/>
  <c r="BK180" i="78"/>
  <c r="BK181" i="78"/>
  <c r="BK182" i="78"/>
  <c r="BK183" i="78"/>
  <c r="BK184" i="78"/>
  <c r="BK185" i="78"/>
  <c r="BK186" i="78"/>
  <c r="BK187" i="78"/>
  <c r="BK188" i="78"/>
  <c r="BK189" i="78"/>
  <c r="BK190" i="78"/>
  <c r="BK191" i="78"/>
  <c r="BK192" i="78"/>
  <c r="BK193" i="78"/>
  <c r="BK194" i="78"/>
  <c r="BK195" i="78"/>
  <c r="BK196" i="78"/>
  <c r="BK197" i="78"/>
  <c r="BK198" i="78"/>
  <c r="BK199" i="78"/>
  <c r="BK200" i="78"/>
  <c r="BK201" i="78"/>
  <c r="BK202" i="78"/>
  <c r="BK203" i="78"/>
  <c r="BK204" i="78"/>
  <c r="BK205" i="78"/>
  <c r="BK206" i="78"/>
  <c r="BK207" i="78"/>
  <c r="BK208" i="78"/>
  <c r="BK209" i="78"/>
  <c r="BK210" i="78"/>
  <c r="BK211" i="78"/>
  <c r="BK212" i="78"/>
  <c r="BK213" i="78"/>
  <c r="BK214" i="78"/>
  <c r="BK215" i="78"/>
  <c r="BK216" i="78"/>
  <c r="BK217" i="78"/>
  <c r="BK218" i="78"/>
  <c r="BK219" i="78"/>
  <c r="BK220" i="78"/>
  <c r="BK221" i="78"/>
  <c r="BK222" i="78"/>
  <c r="BK223" i="78"/>
  <c r="BK224" i="78"/>
  <c r="BK225" i="78"/>
  <c r="BK226" i="78"/>
  <c r="BK227" i="78"/>
  <c r="BK228" i="78"/>
  <c r="BK229" i="78"/>
  <c r="BK230" i="78"/>
  <c r="BK231" i="78"/>
  <c r="BK232" i="78"/>
  <c r="BK233" i="78"/>
  <c r="BK234" i="78"/>
  <c r="BK235" i="78"/>
  <c r="BK236" i="78"/>
  <c r="BK237" i="78"/>
  <c r="BK238" i="78"/>
  <c r="BK239" i="78"/>
  <c r="BK240" i="78"/>
  <c r="BK241" i="78"/>
  <c r="BK242" i="78"/>
  <c r="BK243" i="78"/>
  <c r="BK244" i="78"/>
  <c r="BK245" i="78"/>
  <c r="BK246" i="78"/>
  <c r="BK247" i="78"/>
  <c r="BK248" i="78"/>
  <c r="BK249" i="78"/>
  <c r="BK250" i="78"/>
  <c r="BK251" i="78"/>
  <c r="BK252" i="78"/>
  <c r="BK253" i="78"/>
  <c r="BK254" i="78"/>
  <c r="BK255" i="78"/>
  <c r="BK256" i="78"/>
  <c r="BK257" i="78"/>
  <c r="BK258" i="78"/>
  <c r="BK259" i="78"/>
  <c r="BK260" i="78"/>
  <c r="BK261" i="78"/>
  <c r="BK262" i="78"/>
  <c r="BK263" i="78"/>
  <c r="BK264" i="78"/>
  <c r="BK265" i="78"/>
  <c r="BK266" i="78"/>
  <c r="BK267" i="78"/>
  <c r="BK268" i="78"/>
  <c r="BK269" i="78"/>
  <c r="BK270" i="78"/>
  <c r="BK271" i="78"/>
  <c r="BK272" i="78"/>
  <c r="BK273" i="78"/>
  <c r="BK274" i="78"/>
  <c r="BK275" i="78"/>
  <c r="BK276" i="78"/>
  <c r="BK277" i="78"/>
  <c r="BK278" i="78"/>
  <c r="BK279" i="78"/>
  <c r="BK280" i="78"/>
  <c r="BK281" i="78"/>
  <c r="BK282" i="78"/>
  <c r="BK283" i="78"/>
  <c r="BK284" i="78"/>
  <c r="BK285" i="78"/>
  <c r="BK286" i="78"/>
  <c r="BK287" i="78"/>
  <c r="BK288" i="78"/>
  <c r="BK289" i="78"/>
  <c r="BK290" i="78"/>
  <c r="BK291" i="78"/>
  <c r="BK292" i="78"/>
  <c r="BK293" i="78"/>
  <c r="BK294" i="78"/>
  <c r="BK295" i="78"/>
  <c r="BK296" i="78"/>
  <c r="BK297" i="78"/>
  <c r="BK298" i="78"/>
  <c r="BK299" i="78"/>
  <c r="BK300" i="78"/>
  <c r="BK301" i="78"/>
  <c r="BK302" i="78"/>
  <c r="BK303" i="78"/>
  <c r="BK304" i="78"/>
  <c r="BK305" i="78"/>
  <c r="BK306" i="78"/>
  <c r="BK307" i="78"/>
  <c r="BK308" i="78"/>
  <c r="BK309" i="78"/>
  <c r="BK310" i="78"/>
  <c r="BK311" i="78"/>
  <c r="BK312" i="78"/>
  <c r="BK313" i="78"/>
  <c r="BK314" i="78"/>
  <c r="BK315" i="78"/>
  <c r="BK316" i="78"/>
  <c r="BK317" i="78"/>
  <c r="BK318" i="78"/>
  <c r="BK319" i="78"/>
  <c r="BK320" i="78"/>
  <c r="BK321" i="78"/>
  <c r="BK322" i="78"/>
  <c r="BK323" i="78"/>
  <c r="BK324" i="78"/>
  <c r="BK325" i="78"/>
  <c r="BK326" i="78"/>
  <c r="BK327" i="78"/>
  <c r="BK328" i="78"/>
  <c r="BK329" i="78"/>
  <c r="BK330" i="78"/>
  <c r="BK331" i="78"/>
  <c r="BK332" i="78"/>
  <c r="BK333" i="78"/>
  <c r="BK334" i="78"/>
  <c r="BK335" i="78"/>
  <c r="BK336" i="78"/>
  <c r="BK337" i="78"/>
  <c r="BK338" i="78"/>
  <c r="BK339" i="78"/>
  <c r="BK340" i="78"/>
  <c r="BK341" i="78"/>
  <c r="BK342" i="78"/>
  <c r="BK343" i="78"/>
  <c r="BK344" i="78"/>
  <c r="BK345" i="78"/>
  <c r="BK346" i="78"/>
  <c r="BK347" i="78"/>
  <c r="BK348" i="78"/>
  <c r="BK349" i="78"/>
  <c r="BK350" i="78"/>
  <c r="BK351" i="78"/>
  <c r="BK352" i="78"/>
  <c r="BK353" i="78"/>
  <c r="BK354" i="78"/>
  <c r="BK355" i="78"/>
  <c r="BK356" i="78"/>
  <c r="BK357" i="78"/>
  <c r="BK358" i="78"/>
  <c r="BK359" i="78"/>
  <c r="BK360" i="78"/>
  <c r="BK361" i="78"/>
  <c r="BK362" i="78"/>
  <c r="BK363" i="78"/>
  <c r="BK364" i="78"/>
  <c r="BK365" i="78"/>
  <c r="BK366" i="78"/>
  <c r="BK367" i="78"/>
  <c r="BK368" i="78"/>
  <c r="BK4" i="78"/>
  <c r="BK5" i="62"/>
  <c r="BK6" i="62"/>
  <c r="BK7" i="62"/>
  <c r="BK8" i="62"/>
  <c r="BK9" i="62"/>
  <c r="BK10" i="62"/>
  <c r="BK11" i="62"/>
  <c r="BK12" i="62"/>
  <c r="BK13" i="62"/>
  <c r="BK14" i="62"/>
  <c r="BK15" i="62"/>
  <c r="BK16" i="62"/>
  <c r="BK17" i="62"/>
  <c r="BK18" i="62"/>
  <c r="BK19" i="62"/>
  <c r="BK20" i="62"/>
  <c r="BK21" i="62"/>
  <c r="BK22" i="62"/>
  <c r="BK23" i="62"/>
  <c r="BK24" i="62"/>
  <c r="BK25" i="62"/>
  <c r="BK26" i="62"/>
  <c r="BK27" i="62"/>
  <c r="BK28" i="62"/>
  <c r="BK29" i="62"/>
  <c r="BK30" i="62"/>
  <c r="BK31" i="62"/>
  <c r="BK32" i="62"/>
  <c r="BK33" i="62"/>
  <c r="BK34" i="62"/>
  <c r="BK35" i="62"/>
  <c r="BK36" i="62"/>
  <c r="BK37" i="62"/>
  <c r="BK38" i="62"/>
  <c r="BK39" i="62"/>
  <c r="BK40" i="62"/>
  <c r="BK41" i="62"/>
  <c r="BK42" i="62"/>
  <c r="BK43" i="62"/>
  <c r="BK44" i="62"/>
  <c r="BK45" i="62"/>
  <c r="BK46" i="62"/>
  <c r="BK47" i="62"/>
  <c r="BK48" i="62"/>
  <c r="BK49" i="62"/>
  <c r="BK50" i="62"/>
  <c r="BK51" i="62"/>
  <c r="BK52" i="62"/>
  <c r="BK53" i="62"/>
  <c r="BK54" i="62"/>
  <c r="BK55" i="62"/>
  <c r="BK56" i="62"/>
  <c r="BK57" i="62"/>
  <c r="BK58" i="62"/>
  <c r="BK59" i="62"/>
  <c r="BK60" i="62"/>
  <c r="BK61" i="62"/>
  <c r="BK62" i="62"/>
  <c r="BK63" i="62"/>
  <c r="BK64" i="62"/>
  <c r="BK65" i="62"/>
  <c r="BK66" i="62"/>
  <c r="BK67" i="62"/>
  <c r="BK68" i="62"/>
  <c r="BK69" i="62"/>
  <c r="BK70" i="62"/>
  <c r="BK71" i="62"/>
  <c r="BK72" i="62"/>
  <c r="BK73" i="62"/>
  <c r="BK74" i="62"/>
  <c r="BK75" i="62"/>
  <c r="BK76" i="62"/>
  <c r="BK77" i="62"/>
  <c r="BK78" i="62"/>
  <c r="BK79" i="62"/>
  <c r="BK80" i="62"/>
  <c r="BK81" i="62"/>
  <c r="BK82" i="62"/>
  <c r="BK83" i="62"/>
  <c r="BK84" i="62"/>
  <c r="BK85" i="62"/>
  <c r="BK86" i="62"/>
  <c r="BK87" i="62"/>
  <c r="BK88" i="62"/>
  <c r="BK89" i="62"/>
  <c r="BK90" i="62"/>
  <c r="BK91" i="62"/>
  <c r="BK92" i="62"/>
  <c r="BK93" i="62"/>
  <c r="BK94" i="62"/>
  <c r="BK95" i="62"/>
  <c r="BK96" i="62"/>
  <c r="BK97" i="62"/>
  <c r="BK98" i="62"/>
  <c r="BK99" i="62"/>
  <c r="BK100" i="62"/>
  <c r="BK101" i="62"/>
  <c r="BK102" i="62"/>
  <c r="BK103" i="62"/>
  <c r="BK104" i="62"/>
  <c r="BK105" i="62"/>
  <c r="BK106" i="62"/>
  <c r="BK107" i="62"/>
  <c r="BK108" i="62"/>
  <c r="BK109" i="62"/>
  <c r="BK110" i="62"/>
  <c r="BK111" i="62"/>
  <c r="BK112" i="62"/>
  <c r="BK113" i="62"/>
  <c r="BK114" i="62"/>
  <c r="BK115" i="62"/>
  <c r="BK116" i="62"/>
  <c r="BK117" i="62"/>
  <c r="BK118" i="62"/>
  <c r="BK119" i="62"/>
  <c r="BK120" i="62"/>
  <c r="BK121" i="62"/>
  <c r="BK122" i="62"/>
  <c r="BK123" i="62"/>
  <c r="BK124" i="62"/>
  <c r="BK125" i="62"/>
  <c r="BK126" i="62"/>
  <c r="BK127" i="62"/>
  <c r="BK128" i="62"/>
  <c r="BK129" i="62"/>
  <c r="BK130" i="62"/>
  <c r="BK131" i="62"/>
  <c r="BK132" i="62"/>
  <c r="BK133" i="62"/>
  <c r="BK134" i="62"/>
  <c r="BK135" i="62"/>
  <c r="BK136" i="62"/>
  <c r="BK137" i="62"/>
  <c r="BK138" i="62"/>
  <c r="BK139" i="62"/>
  <c r="BK140" i="62"/>
  <c r="BK141" i="62"/>
  <c r="BK142" i="62"/>
  <c r="BK143" i="62"/>
  <c r="BK144" i="62"/>
  <c r="BK145" i="62"/>
  <c r="BK146" i="62"/>
  <c r="BK147" i="62"/>
  <c r="BK148" i="62"/>
  <c r="BK149" i="62"/>
  <c r="BK150" i="62"/>
  <c r="BK151" i="62"/>
  <c r="BK152" i="62"/>
  <c r="BK153" i="62"/>
  <c r="BK154" i="62"/>
  <c r="BK155" i="62"/>
  <c r="BK156" i="62"/>
  <c r="BK157" i="62"/>
  <c r="BK158" i="62"/>
  <c r="BK159" i="62"/>
  <c r="BK160" i="62"/>
  <c r="BK161" i="62"/>
  <c r="BK162" i="62"/>
  <c r="BK163" i="62"/>
  <c r="BK164" i="62"/>
  <c r="BK165" i="62"/>
  <c r="BK166" i="62"/>
  <c r="BK167" i="62"/>
  <c r="BK168" i="62"/>
  <c r="BK169" i="62"/>
  <c r="BK170" i="62"/>
  <c r="BK171" i="62"/>
  <c r="BK172" i="62"/>
  <c r="BK173" i="62"/>
  <c r="BK174" i="62"/>
  <c r="BK175" i="62"/>
  <c r="BK176" i="62"/>
  <c r="BK177" i="62"/>
  <c r="BK178" i="62"/>
  <c r="BK179" i="62"/>
  <c r="BK180" i="62"/>
  <c r="BK181" i="62"/>
  <c r="BK182" i="62"/>
  <c r="BK183" i="62"/>
  <c r="BK184" i="62"/>
  <c r="BK185" i="62"/>
  <c r="BK186" i="62"/>
  <c r="BK187" i="62"/>
  <c r="BK188" i="62"/>
  <c r="BK189" i="62"/>
  <c r="BK190" i="62"/>
  <c r="BK191" i="62"/>
  <c r="BK192" i="62"/>
  <c r="BK193" i="62"/>
  <c r="BK194" i="62"/>
  <c r="BK195" i="62"/>
  <c r="BK196" i="62"/>
  <c r="BK197" i="62"/>
  <c r="BK198" i="62"/>
  <c r="BK199" i="62"/>
  <c r="BK200" i="62"/>
  <c r="BK201" i="62"/>
  <c r="BK202" i="62"/>
  <c r="BK203" i="62"/>
  <c r="BK204" i="62"/>
  <c r="BK205" i="62"/>
  <c r="BK206" i="62"/>
  <c r="BK207" i="62"/>
  <c r="BK208" i="62"/>
  <c r="BK209" i="62"/>
  <c r="BK210" i="62"/>
  <c r="BK211" i="62"/>
  <c r="BK212" i="62"/>
  <c r="BK213" i="62"/>
  <c r="BK214" i="62"/>
  <c r="BK215" i="62"/>
  <c r="BK216" i="62"/>
  <c r="BK217" i="62"/>
  <c r="BK218" i="62"/>
  <c r="BK219" i="62"/>
  <c r="BK220" i="62"/>
  <c r="BK221" i="62"/>
  <c r="BK222" i="62"/>
  <c r="BK223" i="62"/>
  <c r="BK224" i="62"/>
  <c r="BK225" i="62"/>
  <c r="BK226" i="62"/>
  <c r="BK227" i="62"/>
  <c r="BK228" i="62"/>
  <c r="BK229" i="62"/>
  <c r="BK230" i="62"/>
  <c r="BK231" i="62"/>
  <c r="BK232" i="62"/>
  <c r="BK233" i="62"/>
  <c r="BK234" i="62"/>
  <c r="BK235" i="62"/>
  <c r="BK236" i="62"/>
  <c r="BK237" i="62"/>
  <c r="BK238" i="62"/>
  <c r="BK239" i="62"/>
  <c r="BK240" i="62"/>
  <c r="BK241" i="62"/>
  <c r="BK242" i="62"/>
  <c r="BK243" i="62"/>
  <c r="BK244" i="62"/>
  <c r="BK245" i="62"/>
  <c r="BK246" i="62"/>
  <c r="BK247" i="62"/>
  <c r="BK248" i="62"/>
  <c r="BK249" i="62"/>
  <c r="BK250" i="62"/>
  <c r="BK251" i="62"/>
  <c r="BK252" i="62"/>
  <c r="BK253" i="62"/>
  <c r="BK254" i="62"/>
  <c r="BK255" i="62"/>
  <c r="BK256" i="62"/>
  <c r="BK257" i="62"/>
  <c r="BK258" i="62"/>
  <c r="BK259" i="62"/>
  <c r="BK260" i="62"/>
  <c r="BK261" i="62"/>
  <c r="BK262" i="62"/>
  <c r="BK263" i="62"/>
  <c r="BK264" i="62"/>
  <c r="BK265" i="62"/>
  <c r="BK266" i="62"/>
  <c r="BK267" i="62"/>
  <c r="BK268" i="62"/>
  <c r="BK269" i="62"/>
  <c r="BK270" i="62"/>
  <c r="BK271" i="62"/>
  <c r="BK272" i="62"/>
  <c r="BK273" i="62"/>
  <c r="BK274" i="62"/>
  <c r="BK275" i="62"/>
  <c r="BK276" i="62"/>
  <c r="BK277" i="62"/>
  <c r="BK278" i="62"/>
  <c r="BK279" i="62"/>
  <c r="BK280" i="62"/>
  <c r="BK281" i="62"/>
  <c r="BK282" i="62"/>
  <c r="BK283" i="62"/>
  <c r="BK284" i="62"/>
  <c r="BK285" i="62"/>
  <c r="BK286" i="62"/>
  <c r="BK287" i="62"/>
  <c r="BK288" i="62"/>
  <c r="BK289" i="62"/>
  <c r="BK290" i="62"/>
  <c r="BK291" i="62"/>
  <c r="BK292" i="62"/>
  <c r="BK293" i="62"/>
  <c r="BK294" i="62"/>
  <c r="BK295" i="62"/>
  <c r="BK296" i="62"/>
  <c r="BK297" i="62"/>
  <c r="BK298" i="62"/>
  <c r="BK299" i="62"/>
  <c r="BK300" i="62"/>
  <c r="BK301" i="62"/>
  <c r="BK302" i="62"/>
  <c r="BK303" i="62"/>
  <c r="BK304" i="62"/>
  <c r="BK305" i="62"/>
  <c r="BK306" i="62"/>
  <c r="BK307" i="62"/>
  <c r="BK308" i="62"/>
  <c r="BK309" i="62"/>
  <c r="BK310" i="62"/>
  <c r="BK311" i="62"/>
  <c r="BK312" i="62"/>
  <c r="BK313" i="62"/>
  <c r="BK314" i="62"/>
  <c r="BK315" i="62"/>
  <c r="BK316" i="62"/>
  <c r="BK317" i="62"/>
  <c r="BK318" i="62"/>
  <c r="BK319" i="62"/>
  <c r="BK320" i="62"/>
  <c r="BK321" i="62"/>
  <c r="BK322" i="62"/>
  <c r="BK323" i="62"/>
  <c r="BK324" i="62"/>
  <c r="BK325" i="62"/>
  <c r="BK326" i="62"/>
  <c r="BK327" i="62"/>
  <c r="BK328" i="62"/>
  <c r="BK329" i="62"/>
  <c r="BK330" i="62"/>
  <c r="BK331" i="62"/>
  <c r="BK332" i="62"/>
  <c r="BK333" i="62"/>
  <c r="BK334" i="62"/>
  <c r="BK335" i="62"/>
  <c r="BK336" i="62"/>
  <c r="BK337" i="62"/>
  <c r="BK338" i="62"/>
  <c r="BK339" i="62"/>
  <c r="BK340" i="62"/>
  <c r="BK341" i="62"/>
  <c r="BK342" i="62"/>
  <c r="BK343" i="62"/>
  <c r="BK344" i="62"/>
  <c r="BK345" i="62"/>
  <c r="BK346" i="62"/>
  <c r="BK347" i="62"/>
  <c r="BK348" i="62"/>
  <c r="BK349" i="62"/>
  <c r="BK350" i="62"/>
  <c r="BK351" i="62"/>
  <c r="BK352" i="62"/>
  <c r="BK353" i="62"/>
  <c r="BK354" i="62"/>
  <c r="BK355" i="62"/>
  <c r="BK356" i="62"/>
  <c r="BK357" i="62"/>
  <c r="BK358" i="62"/>
  <c r="BK359" i="62"/>
  <c r="BK360" i="62"/>
  <c r="BK361" i="62"/>
  <c r="BK362" i="62"/>
  <c r="BK363" i="62"/>
  <c r="BK364" i="62"/>
  <c r="BK365" i="62"/>
  <c r="BK366" i="62"/>
  <c r="BK367" i="62"/>
  <c r="BK368" i="62"/>
  <c r="BK4" i="62"/>
  <c r="CA79" i="67"/>
  <c r="CA80" i="67"/>
  <c r="CA81" i="67"/>
  <c r="CA71" i="67"/>
  <c r="CA84" i="67"/>
  <c r="BR313" i="78"/>
  <c r="BQ313" i="78"/>
  <c r="BR314" i="78"/>
  <c r="BQ314" i="78"/>
  <c r="BR338" i="78"/>
  <c r="BQ338" i="78"/>
  <c r="BR339" i="78"/>
  <c r="BQ339" i="78"/>
  <c r="BR340" i="78"/>
  <c r="BQ340" i="78"/>
  <c r="BR341" i="78"/>
  <c r="BQ341" i="78"/>
  <c r="BR342" i="78"/>
  <c r="BQ342" i="78"/>
  <c r="BR343" i="78"/>
  <c r="BQ343" i="78"/>
  <c r="BR344" i="78"/>
  <c r="BQ344" i="78"/>
  <c r="CV5" i="62"/>
  <c r="AS5" i="62"/>
  <c r="CW5" i="62"/>
  <c r="AT5" i="62"/>
  <c r="AU5" i="62"/>
  <c r="AV5" i="62"/>
  <c r="CV6" i="62"/>
  <c r="AS6" i="62"/>
  <c r="CW6" i="62"/>
  <c r="AT6" i="62"/>
  <c r="AU6" i="62"/>
  <c r="AV6" i="62"/>
  <c r="CV7" i="62"/>
  <c r="AS7" i="62"/>
  <c r="CW7" i="62"/>
  <c r="AT7" i="62"/>
  <c r="AU7" i="62"/>
  <c r="AV7" i="62"/>
  <c r="CV8" i="62"/>
  <c r="AS8" i="62"/>
  <c r="CW8" i="62"/>
  <c r="AT8" i="62"/>
  <c r="AU8" i="62"/>
  <c r="AV8" i="62"/>
  <c r="CV9" i="62"/>
  <c r="AS9" i="62"/>
  <c r="CW9" i="62"/>
  <c r="AT9" i="62"/>
  <c r="AU9" i="62"/>
  <c r="AV9" i="62"/>
  <c r="CV10" i="62"/>
  <c r="AS10" i="62"/>
  <c r="CW10" i="62"/>
  <c r="AT10" i="62"/>
  <c r="AU10" i="62"/>
  <c r="AV10" i="62"/>
  <c r="CV11" i="62"/>
  <c r="AS11" i="62"/>
  <c r="CW11" i="62"/>
  <c r="AT11" i="62"/>
  <c r="AU11" i="62"/>
  <c r="AV11" i="62"/>
  <c r="CV12" i="62"/>
  <c r="AS12" i="62"/>
  <c r="CW12" i="62"/>
  <c r="AT12" i="62"/>
  <c r="AU12" i="62"/>
  <c r="AV12" i="62"/>
  <c r="CV13" i="62"/>
  <c r="AS13" i="62"/>
  <c r="AU13" i="62"/>
  <c r="CW13" i="62"/>
  <c r="AT13" i="62"/>
  <c r="AV13" i="62"/>
  <c r="CV14" i="62"/>
  <c r="AS14" i="62"/>
  <c r="AU14" i="62"/>
  <c r="CW14" i="62"/>
  <c r="AT14" i="62"/>
  <c r="AV14" i="62"/>
  <c r="CV15" i="62"/>
  <c r="AS15" i="62"/>
  <c r="AU15" i="62"/>
  <c r="CW15" i="62"/>
  <c r="AT15" i="62"/>
  <c r="AV15" i="62"/>
  <c r="CV16" i="62"/>
  <c r="AS16" i="62"/>
  <c r="AU16" i="62"/>
  <c r="CW16" i="62"/>
  <c r="AT16" i="62"/>
  <c r="AV16" i="62"/>
  <c r="CV17" i="62"/>
  <c r="AS17" i="62"/>
  <c r="AU17" i="62"/>
  <c r="CW17" i="62"/>
  <c r="AT17" i="62"/>
  <c r="AV17" i="62"/>
  <c r="CV18" i="62"/>
  <c r="AS18" i="62"/>
  <c r="AU18" i="62"/>
  <c r="CW18" i="62"/>
  <c r="AT18" i="62"/>
  <c r="AV18" i="62"/>
  <c r="CV19" i="62"/>
  <c r="AS19" i="62"/>
  <c r="AU19" i="62"/>
  <c r="CW19" i="62"/>
  <c r="AT19" i="62"/>
  <c r="AV19" i="62"/>
  <c r="CV20" i="62"/>
  <c r="AS20" i="62"/>
  <c r="AU20" i="62"/>
  <c r="CW20" i="62"/>
  <c r="AT20" i="62"/>
  <c r="AV20" i="62"/>
  <c r="CV21" i="62"/>
  <c r="AS21" i="62"/>
  <c r="AU21" i="62"/>
  <c r="CW21" i="62"/>
  <c r="AT21" i="62"/>
  <c r="AV21" i="62"/>
  <c r="CV22" i="62"/>
  <c r="AS22" i="62"/>
  <c r="AU22" i="62"/>
  <c r="CW22" i="62"/>
  <c r="AT22" i="62"/>
  <c r="AV22" i="62"/>
  <c r="CV23" i="62"/>
  <c r="AS23" i="62"/>
  <c r="AU23" i="62"/>
  <c r="CW23" i="62"/>
  <c r="AT23" i="62"/>
  <c r="AV23" i="62"/>
  <c r="CV24" i="62"/>
  <c r="AS24" i="62"/>
  <c r="AU24" i="62"/>
  <c r="CW24" i="62"/>
  <c r="AT24" i="62"/>
  <c r="AV24" i="62"/>
  <c r="CV25" i="62"/>
  <c r="AS25" i="62"/>
  <c r="AU25" i="62"/>
  <c r="CW25" i="62"/>
  <c r="AT25" i="62"/>
  <c r="AV25" i="62"/>
  <c r="CV26" i="62"/>
  <c r="AS26" i="62"/>
  <c r="AU26" i="62"/>
  <c r="CW26" i="62"/>
  <c r="AT26" i="62"/>
  <c r="AV26" i="62"/>
  <c r="CV27" i="62"/>
  <c r="AS27" i="62"/>
  <c r="AU27" i="62"/>
  <c r="CW27" i="62"/>
  <c r="AT27" i="62"/>
  <c r="AV27" i="62"/>
  <c r="CV28" i="62"/>
  <c r="AS28" i="62"/>
  <c r="AU28" i="62"/>
  <c r="CW28" i="62"/>
  <c r="AT28" i="62"/>
  <c r="AV28" i="62"/>
  <c r="CV29" i="62"/>
  <c r="AS29" i="62"/>
  <c r="AU29" i="62"/>
  <c r="CW29" i="62"/>
  <c r="AT29" i="62"/>
  <c r="AV29" i="62"/>
  <c r="CV30" i="62"/>
  <c r="AS30" i="62"/>
  <c r="AU30" i="62"/>
  <c r="CW30" i="62"/>
  <c r="AT30" i="62"/>
  <c r="AV30" i="62"/>
  <c r="CV31" i="62"/>
  <c r="AS31" i="62"/>
  <c r="AU31" i="62"/>
  <c r="CW31" i="62"/>
  <c r="AT31" i="62"/>
  <c r="AV31" i="62"/>
  <c r="CV32" i="62"/>
  <c r="AS32" i="62"/>
  <c r="AU32" i="62"/>
  <c r="CW32" i="62"/>
  <c r="AT32" i="62"/>
  <c r="AV32" i="62"/>
  <c r="CV33" i="62"/>
  <c r="AS33" i="62"/>
  <c r="AU33" i="62"/>
  <c r="CW33" i="62"/>
  <c r="AT33" i="62"/>
  <c r="AV33" i="62"/>
  <c r="CV34" i="62"/>
  <c r="AS34" i="62"/>
  <c r="AU34" i="62"/>
  <c r="CW34" i="62"/>
  <c r="AT34" i="62"/>
  <c r="AV34" i="62"/>
  <c r="CV35" i="62"/>
  <c r="AS35" i="62"/>
  <c r="AU35" i="62"/>
  <c r="CW35" i="62"/>
  <c r="AT35" i="62"/>
  <c r="AV35" i="62"/>
  <c r="CV36" i="62"/>
  <c r="AS36" i="62"/>
  <c r="AU36" i="62"/>
  <c r="CW36" i="62"/>
  <c r="AT36" i="62"/>
  <c r="AV36" i="62"/>
  <c r="CV37" i="62"/>
  <c r="AS37" i="62"/>
  <c r="AU37" i="62"/>
  <c r="CW37" i="62"/>
  <c r="AT37" i="62"/>
  <c r="AV37" i="62"/>
  <c r="CV38" i="62"/>
  <c r="AS38" i="62"/>
  <c r="AU38" i="62"/>
  <c r="CW38" i="62"/>
  <c r="AT38" i="62"/>
  <c r="AV38" i="62"/>
  <c r="CV39" i="62"/>
  <c r="AS39" i="62"/>
  <c r="AU39" i="62"/>
  <c r="CW39" i="62"/>
  <c r="AT39" i="62"/>
  <c r="AV39" i="62"/>
  <c r="CV40" i="62"/>
  <c r="AS40" i="62"/>
  <c r="AU40" i="62"/>
  <c r="CW40" i="62"/>
  <c r="AT40" i="62"/>
  <c r="AV40" i="62"/>
  <c r="CV41" i="62"/>
  <c r="AS41" i="62"/>
  <c r="AU41" i="62"/>
  <c r="CW41" i="62"/>
  <c r="AT41" i="62"/>
  <c r="AV41" i="62"/>
  <c r="CV42" i="62"/>
  <c r="AS42" i="62"/>
  <c r="AU42" i="62"/>
  <c r="CW42" i="62"/>
  <c r="AT42" i="62"/>
  <c r="AV42" i="62"/>
  <c r="CV43" i="62"/>
  <c r="AS43" i="62"/>
  <c r="AU43" i="62"/>
  <c r="CW43" i="62"/>
  <c r="AT43" i="62"/>
  <c r="AV43" i="62"/>
  <c r="CV44" i="62"/>
  <c r="AS44" i="62"/>
  <c r="AU44" i="62"/>
  <c r="CW44" i="62"/>
  <c r="AT44" i="62"/>
  <c r="AV44" i="62"/>
  <c r="CV45" i="62"/>
  <c r="AS45" i="62"/>
  <c r="AU45" i="62"/>
  <c r="CW45" i="62"/>
  <c r="AT45" i="62"/>
  <c r="AV45" i="62"/>
  <c r="CV46" i="62"/>
  <c r="AS46" i="62"/>
  <c r="AU46" i="62"/>
  <c r="CW46" i="62"/>
  <c r="AT46" i="62"/>
  <c r="AV46" i="62"/>
  <c r="CV47" i="62"/>
  <c r="AS47" i="62"/>
  <c r="AU47" i="62"/>
  <c r="CW47" i="62"/>
  <c r="AT47" i="62"/>
  <c r="AV47" i="62"/>
  <c r="CV48" i="62"/>
  <c r="AS48" i="62"/>
  <c r="AU48" i="62"/>
  <c r="CW48" i="62"/>
  <c r="AT48" i="62"/>
  <c r="AV48" i="62"/>
  <c r="CV49" i="62"/>
  <c r="AS49" i="62"/>
  <c r="AU49" i="62"/>
  <c r="CW49" i="62"/>
  <c r="AT49" i="62"/>
  <c r="AV49" i="62"/>
  <c r="CV50" i="62"/>
  <c r="AS50" i="62"/>
  <c r="AU50" i="62"/>
  <c r="CW50" i="62"/>
  <c r="AT50" i="62"/>
  <c r="AV50" i="62"/>
  <c r="CV51" i="62"/>
  <c r="AS51" i="62"/>
  <c r="AU51" i="62"/>
  <c r="CW51" i="62"/>
  <c r="AT51" i="62"/>
  <c r="AV51" i="62"/>
  <c r="CV52" i="62"/>
  <c r="AS52" i="62"/>
  <c r="AU52" i="62"/>
  <c r="CW52" i="62"/>
  <c r="AT52" i="62"/>
  <c r="AV52" i="62"/>
  <c r="CV53" i="62"/>
  <c r="AS53" i="62"/>
  <c r="AU53" i="62"/>
  <c r="CW53" i="62"/>
  <c r="AT53" i="62"/>
  <c r="AV53" i="62"/>
  <c r="CV54" i="62"/>
  <c r="AS54" i="62"/>
  <c r="AU54" i="62"/>
  <c r="CW54" i="62"/>
  <c r="AT54" i="62"/>
  <c r="AV54" i="62"/>
  <c r="CV55" i="62"/>
  <c r="AS55" i="62"/>
  <c r="AU55" i="62"/>
  <c r="CW55" i="62"/>
  <c r="AT55" i="62"/>
  <c r="AV55" i="62"/>
  <c r="CV56" i="62"/>
  <c r="AS56" i="62"/>
  <c r="AU56" i="62"/>
  <c r="CW56" i="62"/>
  <c r="AT56" i="62"/>
  <c r="AV56" i="62"/>
  <c r="CV57" i="62"/>
  <c r="AS57" i="62"/>
  <c r="AU57" i="62"/>
  <c r="CW57" i="62"/>
  <c r="AT57" i="62"/>
  <c r="AV57" i="62"/>
  <c r="CV58" i="62"/>
  <c r="AS58" i="62"/>
  <c r="AU58" i="62"/>
  <c r="CW58" i="62"/>
  <c r="AT58" i="62"/>
  <c r="AV58" i="62"/>
  <c r="CV59" i="62"/>
  <c r="AS59" i="62"/>
  <c r="AU59" i="62"/>
  <c r="CW59" i="62"/>
  <c r="AT59" i="62"/>
  <c r="AV59" i="62"/>
  <c r="CV60" i="62"/>
  <c r="AS60" i="62"/>
  <c r="AU60" i="62"/>
  <c r="CW60" i="62"/>
  <c r="AT60" i="62"/>
  <c r="AV60" i="62"/>
  <c r="CV61" i="62"/>
  <c r="AS61" i="62"/>
  <c r="AU61" i="62"/>
  <c r="CW61" i="62"/>
  <c r="AT61" i="62"/>
  <c r="AV61" i="62"/>
  <c r="CV62" i="62"/>
  <c r="AS62" i="62"/>
  <c r="AU62" i="62"/>
  <c r="CW62" i="62"/>
  <c r="AT62" i="62"/>
  <c r="AV62" i="62"/>
  <c r="CV63" i="62"/>
  <c r="AS63" i="62"/>
  <c r="AU63" i="62"/>
  <c r="CW63" i="62"/>
  <c r="AT63" i="62"/>
  <c r="AV63" i="62"/>
  <c r="CV64" i="62"/>
  <c r="AS64" i="62"/>
  <c r="AU64" i="62"/>
  <c r="CW64" i="62"/>
  <c r="AT64" i="62"/>
  <c r="AV64" i="62"/>
  <c r="CV65" i="62"/>
  <c r="AS65" i="62"/>
  <c r="AU65" i="62"/>
  <c r="CW65" i="62"/>
  <c r="AT65" i="62"/>
  <c r="AV65" i="62"/>
  <c r="CV66" i="62"/>
  <c r="AS66" i="62"/>
  <c r="AU66" i="62"/>
  <c r="CW66" i="62"/>
  <c r="AT66" i="62"/>
  <c r="AV66" i="62"/>
  <c r="CV67" i="62"/>
  <c r="AS67" i="62"/>
  <c r="AU67" i="62"/>
  <c r="CW67" i="62"/>
  <c r="AT67" i="62"/>
  <c r="AV67" i="62"/>
  <c r="CV68" i="62"/>
  <c r="AS68" i="62"/>
  <c r="AU68" i="62"/>
  <c r="CW68" i="62"/>
  <c r="AT68" i="62"/>
  <c r="AV68" i="62"/>
  <c r="CV69" i="62"/>
  <c r="AS69" i="62"/>
  <c r="AU69" i="62"/>
  <c r="CW69" i="62"/>
  <c r="AT69" i="62"/>
  <c r="AV69" i="62"/>
  <c r="CW4" i="62"/>
  <c r="AT4" i="62"/>
  <c r="CV4" i="62"/>
  <c r="AS4" i="62"/>
  <c r="AV4" i="62"/>
  <c r="AU4" i="62"/>
  <c r="CV70" i="62"/>
  <c r="AS70" i="62"/>
  <c r="CV71" i="62"/>
  <c r="AS71" i="62"/>
  <c r="CV72" i="62"/>
  <c r="AS72" i="62"/>
  <c r="CV73" i="62"/>
  <c r="AS73" i="62"/>
  <c r="CV74" i="62"/>
  <c r="AS74" i="62"/>
  <c r="CV75" i="62"/>
  <c r="AS75" i="62"/>
  <c r="CV76" i="62"/>
  <c r="AS76" i="62"/>
  <c r="CV77" i="62"/>
  <c r="AS77" i="62"/>
  <c r="CV78" i="62"/>
  <c r="AS78" i="62"/>
  <c r="CV79" i="62"/>
  <c r="AS79" i="62"/>
  <c r="CV80" i="62"/>
  <c r="AS80" i="62"/>
  <c r="CV81" i="62"/>
  <c r="AS81" i="62"/>
  <c r="CV82" i="62"/>
  <c r="AS82" i="62"/>
  <c r="CV83" i="62"/>
  <c r="AS83" i="62"/>
  <c r="CV84" i="62"/>
  <c r="AS84" i="62"/>
  <c r="CV85" i="62"/>
  <c r="AS85" i="62"/>
  <c r="CV86" i="62"/>
  <c r="AS86" i="62"/>
  <c r="CV87" i="62"/>
  <c r="AS87" i="62"/>
  <c r="CV88" i="62"/>
  <c r="AS88" i="62"/>
  <c r="CV89" i="62"/>
  <c r="AS89" i="62"/>
  <c r="CV90" i="62"/>
  <c r="AS90" i="62"/>
  <c r="CV91" i="62"/>
  <c r="AS91" i="62"/>
  <c r="CV92" i="62"/>
  <c r="AS92" i="62"/>
  <c r="CV93" i="62"/>
  <c r="AS93" i="62"/>
  <c r="CV94" i="62"/>
  <c r="AS94" i="62"/>
  <c r="CV95" i="62"/>
  <c r="AS95" i="62"/>
  <c r="CV96" i="62"/>
  <c r="AS96" i="62"/>
  <c r="CV97" i="62"/>
  <c r="AS97" i="62"/>
  <c r="CV98" i="62"/>
  <c r="AS98" i="62"/>
  <c r="CV99" i="62"/>
  <c r="AS99" i="62"/>
  <c r="CV100" i="62"/>
  <c r="AS100" i="62"/>
  <c r="CV101" i="62"/>
  <c r="AS101" i="62"/>
  <c r="CV102" i="62"/>
  <c r="AS102" i="62"/>
  <c r="CV103" i="62"/>
  <c r="AS103" i="62"/>
  <c r="CV104" i="62"/>
  <c r="AS104" i="62"/>
  <c r="CV105" i="62"/>
  <c r="AS105" i="62"/>
  <c r="CV106" i="62"/>
  <c r="AS106" i="62"/>
  <c r="CV107" i="62"/>
  <c r="AS107" i="62"/>
  <c r="CV108" i="62"/>
  <c r="AS108" i="62"/>
  <c r="CV109" i="62"/>
  <c r="AS109" i="62"/>
  <c r="CV110" i="62"/>
  <c r="AS110" i="62"/>
  <c r="CV111" i="62"/>
  <c r="AS111" i="62"/>
  <c r="CV112" i="62"/>
  <c r="AS112" i="62"/>
  <c r="CV113" i="62"/>
  <c r="AS113" i="62"/>
  <c r="CV114" i="62"/>
  <c r="AS114" i="62"/>
  <c r="CV115" i="62"/>
  <c r="AS115" i="62"/>
  <c r="CV116" i="62"/>
  <c r="AS116" i="62"/>
  <c r="CV117" i="62"/>
  <c r="AS117" i="62"/>
  <c r="CV118" i="62"/>
  <c r="AS118" i="62"/>
  <c r="CV119" i="62"/>
  <c r="AS119" i="62"/>
  <c r="CV120" i="62"/>
  <c r="AS120" i="62"/>
  <c r="CV121" i="62"/>
  <c r="AS121" i="62"/>
  <c r="CV122" i="62"/>
  <c r="AS122" i="62"/>
  <c r="CV123" i="62"/>
  <c r="AS123" i="62"/>
  <c r="CV124" i="62"/>
  <c r="AS124" i="62"/>
  <c r="CV125" i="62"/>
  <c r="AS125" i="62"/>
  <c r="CV126" i="62"/>
  <c r="AS126" i="62"/>
  <c r="CV127" i="62"/>
  <c r="AS127" i="62"/>
  <c r="CV128" i="62"/>
  <c r="AS128" i="62"/>
  <c r="CV129" i="62"/>
  <c r="AS129" i="62"/>
  <c r="CV130" i="62"/>
  <c r="AS130" i="62"/>
  <c r="CV131" i="62"/>
  <c r="AS131" i="62"/>
  <c r="CV132" i="62"/>
  <c r="AS132" i="62"/>
  <c r="CV133" i="62"/>
  <c r="AS133" i="62"/>
  <c r="CV134" i="62"/>
  <c r="AS134" i="62"/>
  <c r="CV135" i="62"/>
  <c r="AS135" i="62"/>
  <c r="CV136" i="62"/>
  <c r="AS136" i="62"/>
  <c r="CV137" i="62"/>
  <c r="AS137" i="62"/>
  <c r="CV138" i="62"/>
  <c r="AS138" i="62"/>
  <c r="CV139" i="62"/>
  <c r="AS139" i="62"/>
  <c r="CV140" i="62"/>
  <c r="AS140" i="62"/>
  <c r="CV141" i="62"/>
  <c r="AS141" i="62"/>
  <c r="CV142" i="62"/>
  <c r="AS142" i="62"/>
  <c r="CV143" i="62"/>
  <c r="AS143" i="62"/>
  <c r="CV144" i="62"/>
  <c r="AS144" i="62"/>
  <c r="CV145" i="62"/>
  <c r="AS145" i="62"/>
  <c r="CV146" i="62"/>
  <c r="AS146" i="62"/>
  <c r="CV147" i="62"/>
  <c r="AS147" i="62"/>
  <c r="CV148" i="62"/>
  <c r="AS148" i="62"/>
  <c r="CV149" i="62"/>
  <c r="AS149" i="62"/>
  <c r="CV150" i="62"/>
  <c r="AS150" i="62"/>
  <c r="CV151" i="62"/>
  <c r="AS151" i="62"/>
  <c r="CV152" i="62"/>
  <c r="AS152" i="62"/>
  <c r="CV153" i="62"/>
  <c r="AS153" i="62"/>
  <c r="CV154" i="62"/>
  <c r="AS154" i="62"/>
  <c r="CV155" i="62"/>
  <c r="AS155" i="62"/>
  <c r="CV156" i="62"/>
  <c r="AS156" i="62"/>
  <c r="CV157" i="62"/>
  <c r="AS157" i="62"/>
  <c r="CV158" i="62"/>
  <c r="AS158" i="62"/>
  <c r="CV159" i="62"/>
  <c r="AS159" i="62"/>
  <c r="CV160" i="62"/>
  <c r="AS160" i="62"/>
  <c r="CV161" i="62"/>
  <c r="AS161" i="62"/>
  <c r="CV162" i="62"/>
  <c r="AS162" i="62"/>
  <c r="CV163" i="62"/>
  <c r="AS163" i="62"/>
  <c r="CV164" i="62"/>
  <c r="AS164" i="62"/>
  <c r="CV165" i="62"/>
  <c r="AS165" i="62"/>
  <c r="CV166" i="62"/>
  <c r="AS166" i="62"/>
  <c r="CV167" i="62"/>
  <c r="AS167" i="62"/>
  <c r="CV168" i="62"/>
  <c r="AS168" i="62"/>
  <c r="CV169" i="62"/>
  <c r="AS169" i="62"/>
  <c r="CV170" i="62"/>
  <c r="AS170" i="62"/>
  <c r="CV171" i="62"/>
  <c r="AS171" i="62"/>
  <c r="CV172" i="62"/>
  <c r="AS172" i="62"/>
  <c r="CV173" i="62"/>
  <c r="AS173" i="62"/>
  <c r="CV174" i="62"/>
  <c r="AS174" i="62"/>
  <c r="CV175" i="62"/>
  <c r="AS175" i="62"/>
  <c r="CV176" i="62"/>
  <c r="AS176" i="62"/>
  <c r="CV177" i="62"/>
  <c r="AS177" i="62"/>
  <c r="CV178" i="62"/>
  <c r="AS178" i="62"/>
  <c r="CV179" i="62"/>
  <c r="AS179" i="62"/>
  <c r="CV180" i="62"/>
  <c r="AS180" i="62"/>
  <c r="CV181" i="62"/>
  <c r="AS181" i="62"/>
  <c r="CV182" i="62"/>
  <c r="AS182" i="62"/>
  <c r="CV183" i="62"/>
  <c r="AS183" i="62"/>
  <c r="CV184" i="62"/>
  <c r="AS184" i="62"/>
  <c r="CV185" i="62"/>
  <c r="AS185" i="62"/>
  <c r="CV186" i="62"/>
  <c r="AS186" i="62"/>
  <c r="CV187" i="62"/>
  <c r="AS187" i="62"/>
  <c r="CV188" i="62"/>
  <c r="AS188" i="62"/>
  <c r="CV189" i="62"/>
  <c r="AS189" i="62"/>
  <c r="CV190" i="62"/>
  <c r="AS190" i="62"/>
  <c r="CV191" i="62"/>
  <c r="AS191" i="62"/>
  <c r="CV192" i="62"/>
  <c r="AS192" i="62"/>
  <c r="CV193" i="62"/>
  <c r="AS193" i="62"/>
  <c r="CV194" i="62"/>
  <c r="AS194" i="62"/>
  <c r="CV195" i="62"/>
  <c r="AS195" i="62"/>
  <c r="CV196" i="62"/>
  <c r="AS196" i="62"/>
  <c r="CV197" i="62"/>
  <c r="AS197" i="62"/>
  <c r="CV198" i="62"/>
  <c r="AS198" i="62"/>
  <c r="CV199" i="62"/>
  <c r="AS199" i="62"/>
  <c r="CV200" i="62"/>
  <c r="AS200" i="62"/>
  <c r="CV201" i="62"/>
  <c r="AS201" i="62"/>
  <c r="CV202" i="62"/>
  <c r="AS202" i="62"/>
  <c r="CV203" i="62"/>
  <c r="AS203" i="62"/>
  <c r="CV204" i="62"/>
  <c r="AS204" i="62"/>
  <c r="CV205" i="62"/>
  <c r="AS205" i="62"/>
  <c r="CV206" i="62"/>
  <c r="AS206" i="62"/>
  <c r="CV207" i="62"/>
  <c r="AS207" i="62"/>
  <c r="CV208" i="62"/>
  <c r="AS208" i="62"/>
  <c r="CV209" i="62"/>
  <c r="AS209" i="62"/>
  <c r="CV210" i="62"/>
  <c r="AS210" i="62"/>
  <c r="CV211" i="62"/>
  <c r="AS211" i="62"/>
  <c r="CV212" i="62"/>
  <c r="AS212" i="62"/>
  <c r="CV213" i="62"/>
  <c r="AS213" i="62"/>
  <c r="CV214" i="62"/>
  <c r="AS214" i="62"/>
  <c r="CV215" i="62"/>
  <c r="AS215" i="62"/>
  <c r="CV216" i="62"/>
  <c r="AS216" i="62"/>
  <c r="CV217" i="62"/>
  <c r="AS217" i="62"/>
  <c r="CV218" i="62"/>
  <c r="AS218" i="62"/>
  <c r="CV219" i="62"/>
  <c r="AS219" i="62"/>
  <c r="CV220" i="62"/>
  <c r="AS220" i="62"/>
  <c r="CV221" i="62"/>
  <c r="AS221" i="62"/>
  <c r="CV222" i="62"/>
  <c r="AS222" i="62"/>
  <c r="CV223" i="62"/>
  <c r="AS223" i="62"/>
  <c r="CV224" i="62"/>
  <c r="AS224" i="62"/>
  <c r="CV225" i="62"/>
  <c r="AS225" i="62"/>
  <c r="CV226" i="62"/>
  <c r="AS226" i="62"/>
  <c r="CV227" i="62"/>
  <c r="AS227" i="62"/>
  <c r="CV228" i="62"/>
  <c r="AS228" i="62"/>
  <c r="CV229" i="62"/>
  <c r="AS229" i="62"/>
  <c r="CV230" i="62"/>
  <c r="AS230" i="62"/>
  <c r="CV231" i="62"/>
  <c r="AS231" i="62"/>
  <c r="CV232" i="62"/>
  <c r="AS232" i="62"/>
  <c r="CV233" i="62"/>
  <c r="AS233" i="62"/>
  <c r="CV234" i="62"/>
  <c r="AS234" i="62"/>
  <c r="CV235" i="62"/>
  <c r="AS235" i="62"/>
  <c r="CV236" i="62"/>
  <c r="AS236" i="62"/>
  <c r="CV237" i="62"/>
  <c r="AS237" i="62"/>
  <c r="CV238" i="62"/>
  <c r="AS238" i="62"/>
  <c r="CV239" i="62"/>
  <c r="AS239" i="62"/>
  <c r="CV240" i="62"/>
  <c r="AS240" i="62"/>
  <c r="CV241" i="62"/>
  <c r="AS241" i="62"/>
  <c r="CV242" i="62"/>
  <c r="AS242" i="62"/>
  <c r="CV243" i="62"/>
  <c r="AS243" i="62"/>
  <c r="CV244" i="62"/>
  <c r="AS244" i="62"/>
  <c r="CV245" i="62"/>
  <c r="AS245" i="62"/>
  <c r="CV246" i="62"/>
  <c r="AS246" i="62"/>
  <c r="CV247" i="62"/>
  <c r="AS247" i="62"/>
  <c r="CV248" i="62"/>
  <c r="AS248" i="62"/>
  <c r="CV249" i="62"/>
  <c r="AS249" i="62"/>
  <c r="CV250" i="62"/>
  <c r="AS250" i="62"/>
  <c r="CV251" i="62"/>
  <c r="AS251" i="62"/>
  <c r="CV252" i="62"/>
  <c r="AS252" i="62"/>
  <c r="CV253" i="62"/>
  <c r="AS253" i="62"/>
  <c r="CV254" i="62"/>
  <c r="AS254" i="62"/>
  <c r="CV255" i="62"/>
  <c r="AS255" i="62"/>
  <c r="CV256" i="62"/>
  <c r="AS256" i="62"/>
  <c r="CV257" i="62"/>
  <c r="AS257" i="62"/>
  <c r="CV258" i="62"/>
  <c r="AS258" i="62"/>
  <c r="CV259" i="62"/>
  <c r="AS259" i="62"/>
  <c r="CV260" i="62"/>
  <c r="AS260" i="62"/>
  <c r="CV261" i="62"/>
  <c r="AS261" i="62"/>
  <c r="CV262" i="62"/>
  <c r="AS262" i="62"/>
  <c r="CV263" i="62"/>
  <c r="AS263" i="62"/>
  <c r="CV264" i="62"/>
  <c r="AS264" i="62"/>
  <c r="CV265" i="62"/>
  <c r="AS265" i="62"/>
  <c r="CV266" i="62"/>
  <c r="AS266" i="62"/>
  <c r="CV267" i="62"/>
  <c r="AS267" i="62"/>
  <c r="CV268" i="62"/>
  <c r="AS268" i="62"/>
  <c r="CV269" i="62"/>
  <c r="AS269" i="62"/>
  <c r="CV270" i="62"/>
  <c r="AS270" i="62"/>
  <c r="CV271" i="62"/>
  <c r="AS271" i="62"/>
  <c r="CV272" i="62"/>
  <c r="AS272" i="62"/>
  <c r="CV273" i="62"/>
  <c r="AS273" i="62"/>
  <c r="CV274" i="62"/>
  <c r="AS274" i="62"/>
  <c r="CV275" i="62"/>
  <c r="AS275" i="62"/>
  <c r="CV276" i="62"/>
  <c r="AS276" i="62"/>
  <c r="CV277" i="62"/>
  <c r="AS277" i="62"/>
  <c r="CV278" i="62"/>
  <c r="AS278" i="62"/>
  <c r="CV279" i="62"/>
  <c r="AS279" i="62"/>
  <c r="CV280" i="62"/>
  <c r="AS280" i="62"/>
  <c r="CV281" i="62"/>
  <c r="AS281" i="62"/>
  <c r="CV282" i="62"/>
  <c r="AS282" i="62"/>
  <c r="CV283" i="62"/>
  <c r="AS283" i="62"/>
  <c r="CV284" i="62"/>
  <c r="AS284" i="62"/>
  <c r="CV285" i="62"/>
  <c r="AS285" i="62"/>
  <c r="CV286" i="62"/>
  <c r="AS286" i="62"/>
  <c r="CV287" i="62"/>
  <c r="AS287" i="62"/>
  <c r="CV288" i="62"/>
  <c r="AS288" i="62"/>
  <c r="CV289" i="62"/>
  <c r="AS289" i="62"/>
  <c r="CV290" i="62"/>
  <c r="AS290" i="62"/>
  <c r="CV291" i="62"/>
  <c r="AS291" i="62"/>
  <c r="CV292" i="62"/>
  <c r="AS292" i="62"/>
  <c r="CV293" i="62"/>
  <c r="AS293" i="62"/>
  <c r="CV294" i="62"/>
  <c r="AS294" i="62"/>
  <c r="CV295" i="62"/>
  <c r="AS295" i="62"/>
  <c r="CV296" i="62"/>
  <c r="AS296" i="62"/>
  <c r="CV297" i="62"/>
  <c r="AS297" i="62"/>
  <c r="CV298" i="62"/>
  <c r="AS298" i="62"/>
  <c r="CV299" i="62"/>
  <c r="AS299" i="62"/>
  <c r="CV300" i="62"/>
  <c r="AS300" i="62"/>
  <c r="CV301" i="62"/>
  <c r="AS301" i="62"/>
  <c r="CV302" i="62"/>
  <c r="AS302" i="62"/>
  <c r="CV303" i="62"/>
  <c r="AS303" i="62"/>
  <c r="CV304" i="62"/>
  <c r="AS304" i="62"/>
  <c r="CV305" i="62"/>
  <c r="AS305" i="62"/>
  <c r="CV306" i="62"/>
  <c r="AS306" i="62"/>
  <c r="CV307" i="62"/>
  <c r="AS307" i="62"/>
  <c r="CV308" i="62"/>
  <c r="AS308" i="62"/>
  <c r="CV309" i="62"/>
  <c r="AS309" i="62"/>
  <c r="CV310" i="62"/>
  <c r="AS310" i="62"/>
  <c r="CV311" i="62"/>
  <c r="AS311" i="62"/>
  <c r="CV312" i="62"/>
  <c r="AS312" i="62"/>
  <c r="CV313" i="62"/>
  <c r="AS313" i="62"/>
  <c r="CV314" i="62"/>
  <c r="AS314" i="62"/>
  <c r="CV315" i="62"/>
  <c r="AS315" i="62"/>
  <c r="CV316" i="62"/>
  <c r="AS316" i="62"/>
  <c r="CV317" i="62"/>
  <c r="AS317" i="62"/>
  <c r="CV318" i="62"/>
  <c r="AS318" i="62"/>
  <c r="CV319" i="62"/>
  <c r="AS319" i="62"/>
  <c r="CV320" i="62"/>
  <c r="AS320" i="62"/>
  <c r="CV321" i="62"/>
  <c r="AS321" i="62"/>
  <c r="CV322" i="62"/>
  <c r="AS322" i="62"/>
  <c r="CV323" i="62"/>
  <c r="AS323" i="62"/>
  <c r="CV324" i="62"/>
  <c r="AS324" i="62"/>
  <c r="CV325" i="62"/>
  <c r="AS325" i="62"/>
  <c r="CV326" i="62"/>
  <c r="AS326" i="62"/>
  <c r="CV327" i="62"/>
  <c r="AS327" i="62"/>
  <c r="CV328" i="62"/>
  <c r="AS328" i="62"/>
  <c r="CV329" i="62"/>
  <c r="AS329" i="62"/>
  <c r="CV330" i="62"/>
  <c r="AS330" i="62"/>
  <c r="CV331" i="62"/>
  <c r="AS331" i="62"/>
  <c r="CV332" i="62"/>
  <c r="AS332" i="62"/>
  <c r="CV333" i="62"/>
  <c r="AS333" i="62"/>
  <c r="CV334" i="62"/>
  <c r="AS334" i="62"/>
  <c r="CV335" i="62"/>
  <c r="AS335" i="62"/>
  <c r="CV336" i="62"/>
  <c r="AS336" i="62"/>
  <c r="CV337" i="62"/>
  <c r="AS337" i="62"/>
  <c r="CV338" i="62"/>
  <c r="AS338" i="62"/>
  <c r="CV339" i="62"/>
  <c r="AS339" i="62"/>
  <c r="CV340" i="62"/>
  <c r="AS340" i="62"/>
  <c r="CV341" i="62"/>
  <c r="AS341" i="62"/>
  <c r="CV342" i="62"/>
  <c r="AS342" i="62"/>
  <c r="CV343" i="62"/>
  <c r="AS343" i="62"/>
  <c r="CV344" i="62"/>
  <c r="AS344" i="62"/>
  <c r="CV345" i="62"/>
  <c r="AS345" i="62"/>
  <c r="CV346" i="62"/>
  <c r="AS346" i="62"/>
  <c r="CV347" i="62"/>
  <c r="AS347" i="62"/>
  <c r="CV348" i="62"/>
  <c r="AS348" i="62"/>
  <c r="CV349" i="62"/>
  <c r="AS349" i="62"/>
  <c r="CV350" i="62"/>
  <c r="AS350" i="62"/>
  <c r="CV351" i="62"/>
  <c r="AS351" i="62"/>
  <c r="CV352" i="62"/>
  <c r="AS352" i="62"/>
  <c r="CV353" i="62"/>
  <c r="AS353" i="62"/>
  <c r="CV354" i="62"/>
  <c r="AS354" i="62"/>
  <c r="CV355" i="62"/>
  <c r="AS355" i="62"/>
  <c r="CV356" i="62"/>
  <c r="AS356" i="62"/>
  <c r="CV357" i="62"/>
  <c r="AS357" i="62"/>
  <c r="CV358" i="62"/>
  <c r="AS358" i="62"/>
  <c r="CV359" i="62"/>
  <c r="AS359" i="62"/>
  <c r="CV360" i="62"/>
  <c r="AS360" i="62"/>
  <c r="CV361" i="62"/>
  <c r="AS361" i="62"/>
  <c r="CV362" i="62"/>
  <c r="AS362" i="62"/>
  <c r="CV363" i="62"/>
  <c r="AS363" i="62"/>
  <c r="CV364" i="62"/>
  <c r="AS364" i="62"/>
  <c r="CV365" i="62"/>
  <c r="AS365" i="62"/>
  <c r="CV366" i="62"/>
  <c r="AS366" i="62"/>
  <c r="CV367" i="62"/>
  <c r="AS367" i="62"/>
  <c r="CV368" i="62"/>
  <c r="AS368" i="62"/>
  <c r="CW70" i="62"/>
  <c r="AT70" i="62"/>
  <c r="AV70" i="62"/>
  <c r="CW71" i="62"/>
  <c r="AT71" i="62"/>
  <c r="AV71" i="62"/>
  <c r="CW72" i="62"/>
  <c r="AT72" i="62"/>
  <c r="AV72" i="62"/>
  <c r="CW73" i="62"/>
  <c r="AT73" i="62"/>
  <c r="AV73" i="62"/>
  <c r="CW74" i="62"/>
  <c r="AT74" i="62"/>
  <c r="AV74" i="62"/>
  <c r="CW75" i="62"/>
  <c r="AT75" i="62"/>
  <c r="AV75" i="62"/>
  <c r="CW76" i="62"/>
  <c r="AT76" i="62"/>
  <c r="AV76" i="62"/>
  <c r="CW77" i="62"/>
  <c r="AT77" i="62"/>
  <c r="AV77" i="62"/>
  <c r="CW78" i="62"/>
  <c r="AT78" i="62"/>
  <c r="AV78" i="62"/>
  <c r="CW79" i="62"/>
  <c r="AT79" i="62"/>
  <c r="AV79" i="62"/>
  <c r="CW80" i="62"/>
  <c r="AT80" i="62"/>
  <c r="AV80" i="62"/>
  <c r="CW81" i="62"/>
  <c r="AT81" i="62"/>
  <c r="AV81" i="62"/>
  <c r="CW82" i="62"/>
  <c r="AT82" i="62"/>
  <c r="AV82" i="62"/>
  <c r="CW83" i="62"/>
  <c r="AT83" i="62"/>
  <c r="AV83" i="62"/>
  <c r="CW84" i="62"/>
  <c r="AT84" i="62"/>
  <c r="AV84" i="62"/>
  <c r="CW85" i="62"/>
  <c r="AT85" i="62"/>
  <c r="AV85" i="62"/>
  <c r="CW86" i="62"/>
  <c r="AT86" i="62"/>
  <c r="AV86" i="62"/>
  <c r="CW87" i="62"/>
  <c r="AT87" i="62"/>
  <c r="AV87" i="62"/>
  <c r="CW88" i="62"/>
  <c r="AT88" i="62"/>
  <c r="AV88" i="62"/>
  <c r="CW89" i="62"/>
  <c r="AT89" i="62"/>
  <c r="AV89" i="62"/>
  <c r="CW90" i="62"/>
  <c r="AT90" i="62"/>
  <c r="AV90" i="62"/>
  <c r="CW91" i="62"/>
  <c r="AT91" i="62"/>
  <c r="AV91" i="62"/>
  <c r="CW92" i="62"/>
  <c r="AT92" i="62"/>
  <c r="AV92" i="62"/>
  <c r="CW93" i="62"/>
  <c r="AT93" i="62"/>
  <c r="AV93" i="62"/>
  <c r="CW94" i="62"/>
  <c r="AT94" i="62"/>
  <c r="AV94" i="62"/>
  <c r="CW95" i="62"/>
  <c r="AT95" i="62"/>
  <c r="AV95" i="62"/>
  <c r="CW96" i="62"/>
  <c r="AT96" i="62"/>
  <c r="AV96" i="62"/>
  <c r="CW97" i="62"/>
  <c r="AT97" i="62"/>
  <c r="AV97" i="62"/>
  <c r="CW98" i="62"/>
  <c r="AT98" i="62"/>
  <c r="AV98" i="62"/>
  <c r="CW99" i="62"/>
  <c r="AT99" i="62"/>
  <c r="AV99" i="62"/>
  <c r="CW100" i="62"/>
  <c r="AT100" i="62"/>
  <c r="AV100" i="62"/>
  <c r="CW101" i="62"/>
  <c r="AT101" i="62"/>
  <c r="AV101" i="62"/>
  <c r="CW102" i="62"/>
  <c r="AT102" i="62"/>
  <c r="AV102" i="62"/>
  <c r="CW103" i="62"/>
  <c r="AT103" i="62"/>
  <c r="AV103" i="62"/>
  <c r="CW104" i="62"/>
  <c r="AT104" i="62"/>
  <c r="AV104" i="62"/>
  <c r="CW105" i="62"/>
  <c r="AT105" i="62"/>
  <c r="AV105" i="62"/>
  <c r="CW106" i="62"/>
  <c r="AT106" i="62"/>
  <c r="AV106" i="62"/>
  <c r="CW107" i="62"/>
  <c r="AT107" i="62"/>
  <c r="AV107" i="62"/>
  <c r="CW108" i="62"/>
  <c r="AT108" i="62"/>
  <c r="AV108" i="62"/>
  <c r="CW109" i="62"/>
  <c r="AT109" i="62"/>
  <c r="AV109" i="62"/>
  <c r="CW110" i="62"/>
  <c r="AT110" i="62"/>
  <c r="AV110" i="62"/>
  <c r="CW111" i="62"/>
  <c r="AT111" i="62"/>
  <c r="AV111" i="62"/>
  <c r="CW112" i="62"/>
  <c r="AT112" i="62"/>
  <c r="AV112" i="62"/>
  <c r="CW113" i="62"/>
  <c r="AT113" i="62"/>
  <c r="AV113" i="62"/>
  <c r="CW114" i="62"/>
  <c r="AT114" i="62"/>
  <c r="AV114" i="62"/>
  <c r="CW115" i="62"/>
  <c r="AT115" i="62"/>
  <c r="AV115" i="62"/>
  <c r="CW116" i="62"/>
  <c r="AT116" i="62"/>
  <c r="AV116" i="62"/>
  <c r="CW117" i="62"/>
  <c r="AT117" i="62"/>
  <c r="AV117" i="62"/>
  <c r="CW118" i="62"/>
  <c r="AT118" i="62"/>
  <c r="AV118" i="62"/>
  <c r="CW119" i="62"/>
  <c r="AT119" i="62"/>
  <c r="AV119" i="62"/>
  <c r="CW120" i="62"/>
  <c r="AT120" i="62"/>
  <c r="AV120" i="62"/>
  <c r="CW121" i="62"/>
  <c r="AT121" i="62"/>
  <c r="AV121" i="62"/>
  <c r="CW122" i="62"/>
  <c r="AT122" i="62"/>
  <c r="AV122" i="62"/>
  <c r="CW123" i="62"/>
  <c r="AT123" i="62"/>
  <c r="AV123" i="62"/>
  <c r="CW124" i="62"/>
  <c r="AT124" i="62"/>
  <c r="AV124" i="62"/>
  <c r="CW125" i="62"/>
  <c r="AT125" i="62"/>
  <c r="AV125" i="62"/>
  <c r="CW126" i="62"/>
  <c r="AT126" i="62"/>
  <c r="AV126" i="62"/>
  <c r="CW127" i="62"/>
  <c r="AT127" i="62"/>
  <c r="AV127" i="62"/>
  <c r="CW128" i="62"/>
  <c r="AT128" i="62"/>
  <c r="AV128" i="62"/>
  <c r="CW129" i="62"/>
  <c r="AT129" i="62"/>
  <c r="AV129" i="62"/>
  <c r="CW130" i="62"/>
  <c r="AT130" i="62"/>
  <c r="AV130" i="62"/>
  <c r="CW131" i="62"/>
  <c r="AT131" i="62"/>
  <c r="AV131" i="62"/>
  <c r="CW132" i="62"/>
  <c r="AT132" i="62"/>
  <c r="AV132" i="62"/>
  <c r="CW133" i="62"/>
  <c r="AT133" i="62"/>
  <c r="AV133" i="62"/>
  <c r="CW134" i="62"/>
  <c r="AT134" i="62"/>
  <c r="AV134" i="62"/>
  <c r="CW135" i="62"/>
  <c r="AT135" i="62"/>
  <c r="AV135" i="62"/>
  <c r="CW136" i="62"/>
  <c r="AT136" i="62"/>
  <c r="AV136" i="62"/>
  <c r="CW137" i="62"/>
  <c r="AT137" i="62"/>
  <c r="AV137" i="62"/>
  <c r="CW138" i="62"/>
  <c r="AT138" i="62"/>
  <c r="AV138" i="62"/>
  <c r="CW139" i="62"/>
  <c r="AT139" i="62"/>
  <c r="AV139" i="62"/>
  <c r="CW140" i="62"/>
  <c r="AT140" i="62"/>
  <c r="AV140" i="62"/>
  <c r="CW141" i="62"/>
  <c r="AT141" i="62"/>
  <c r="AV141" i="62"/>
  <c r="CW142" i="62"/>
  <c r="AT142" i="62"/>
  <c r="AV142" i="62"/>
  <c r="CW143" i="62"/>
  <c r="AT143" i="62"/>
  <c r="AV143" i="62"/>
  <c r="CW144" i="62"/>
  <c r="AT144" i="62"/>
  <c r="AV144" i="62"/>
  <c r="CW145" i="62"/>
  <c r="AT145" i="62"/>
  <c r="AV145" i="62"/>
  <c r="CW146" i="62"/>
  <c r="AT146" i="62"/>
  <c r="AV146" i="62"/>
  <c r="CW147" i="62"/>
  <c r="AT147" i="62"/>
  <c r="AV147" i="62"/>
  <c r="CW148" i="62"/>
  <c r="AT148" i="62"/>
  <c r="AV148" i="62"/>
  <c r="CW149" i="62"/>
  <c r="AT149" i="62"/>
  <c r="AV149" i="62"/>
  <c r="CW150" i="62"/>
  <c r="AT150" i="62"/>
  <c r="AV150" i="62"/>
  <c r="CW151" i="62"/>
  <c r="AT151" i="62"/>
  <c r="AV151" i="62"/>
  <c r="CW152" i="62"/>
  <c r="AT152" i="62"/>
  <c r="AV152" i="62"/>
  <c r="CW153" i="62"/>
  <c r="AT153" i="62"/>
  <c r="AV153" i="62"/>
  <c r="CW154" i="62"/>
  <c r="AT154" i="62"/>
  <c r="AV154" i="62"/>
  <c r="CW155" i="62"/>
  <c r="AT155" i="62"/>
  <c r="AV155" i="62"/>
  <c r="CW156" i="62"/>
  <c r="AT156" i="62"/>
  <c r="AV156" i="62"/>
  <c r="CW157" i="62"/>
  <c r="AT157" i="62"/>
  <c r="AV157" i="62"/>
  <c r="CW158" i="62"/>
  <c r="AT158" i="62"/>
  <c r="AV158" i="62"/>
  <c r="CW159" i="62"/>
  <c r="AT159" i="62"/>
  <c r="AV159" i="62"/>
  <c r="CW160" i="62"/>
  <c r="AT160" i="62"/>
  <c r="AV160" i="62"/>
  <c r="CW161" i="62"/>
  <c r="AT161" i="62"/>
  <c r="AV161" i="62"/>
  <c r="CW162" i="62"/>
  <c r="AT162" i="62"/>
  <c r="AV162" i="62"/>
  <c r="CW163" i="62"/>
  <c r="AT163" i="62"/>
  <c r="AV163" i="62"/>
  <c r="CW164" i="62"/>
  <c r="AT164" i="62"/>
  <c r="AV164" i="62"/>
  <c r="CW165" i="62"/>
  <c r="AT165" i="62"/>
  <c r="AV165" i="62"/>
  <c r="CW166" i="62"/>
  <c r="AT166" i="62"/>
  <c r="AV166" i="62"/>
  <c r="CW167" i="62"/>
  <c r="AT167" i="62"/>
  <c r="AV167" i="62"/>
  <c r="CW168" i="62"/>
  <c r="AT168" i="62"/>
  <c r="AV168" i="62"/>
  <c r="CW169" i="62"/>
  <c r="AT169" i="62"/>
  <c r="AV169" i="62"/>
  <c r="CW170" i="62"/>
  <c r="AT170" i="62"/>
  <c r="AV170" i="62"/>
  <c r="CW171" i="62"/>
  <c r="AT171" i="62"/>
  <c r="AV171" i="62"/>
  <c r="CW172" i="62"/>
  <c r="AT172" i="62"/>
  <c r="AV172" i="62"/>
  <c r="CW173" i="62"/>
  <c r="AT173" i="62"/>
  <c r="AV173" i="62"/>
  <c r="CW174" i="62"/>
  <c r="AT174" i="62"/>
  <c r="AV174" i="62"/>
  <c r="CW175" i="62"/>
  <c r="AT175" i="62"/>
  <c r="AV175" i="62"/>
  <c r="CW176" i="62"/>
  <c r="AT176" i="62"/>
  <c r="AV176" i="62"/>
  <c r="CW177" i="62"/>
  <c r="AT177" i="62"/>
  <c r="AV177" i="62"/>
  <c r="CW178" i="62"/>
  <c r="AT178" i="62"/>
  <c r="AV178" i="62"/>
  <c r="CW179" i="62"/>
  <c r="AT179" i="62"/>
  <c r="AV179" i="62"/>
  <c r="CW180" i="62"/>
  <c r="AT180" i="62"/>
  <c r="AV180" i="62"/>
  <c r="CW181" i="62"/>
  <c r="AT181" i="62"/>
  <c r="AV181" i="62"/>
  <c r="CW182" i="62"/>
  <c r="AT182" i="62"/>
  <c r="AV182" i="62"/>
  <c r="CW183" i="62"/>
  <c r="AT183" i="62"/>
  <c r="AV183" i="62"/>
  <c r="CW184" i="62"/>
  <c r="AT184" i="62"/>
  <c r="AV184" i="62"/>
  <c r="CW185" i="62"/>
  <c r="AT185" i="62"/>
  <c r="AV185" i="62"/>
  <c r="CW186" i="62"/>
  <c r="AT186" i="62"/>
  <c r="AV186" i="62"/>
  <c r="CW187" i="62"/>
  <c r="AT187" i="62"/>
  <c r="AV187" i="62"/>
  <c r="CW188" i="62"/>
  <c r="AT188" i="62"/>
  <c r="AV188" i="62"/>
  <c r="CW189" i="62"/>
  <c r="AT189" i="62"/>
  <c r="AV189" i="62"/>
  <c r="CW190" i="62"/>
  <c r="AT190" i="62"/>
  <c r="AV190" i="62"/>
  <c r="CW191" i="62"/>
  <c r="AT191" i="62"/>
  <c r="AV191" i="62"/>
  <c r="CW192" i="62"/>
  <c r="AT192" i="62"/>
  <c r="AV192" i="62"/>
  <c r="CW193" i="62"/>
  <c r="AT193" i="62"/>
  <c r="AV193" i="62"/>
  <c r="CW194" i="62"/>
  <c r="AT194" i="62"/>
  <c r="AV194" i="62"/>
  <c r="CW195" i="62"/>
  <c r="AT195" i="62"/>
  <c r="AV195" i="62"/>
  <c r="CW196" i="62"/>
  <c r="AT196" i="62"/>
  <c r="AV196" i="62"/>
  <c r="CW197" i="62"/>
  <c r="AT197" i="62"/>
  <c r="AV197" i="62"/>
  <c r="CW198" i="62"/>
  <c r="AT198" i="62"/>
  <c r="AV198" i="62"/>
  <c r="CW199" i="62"/>
  <c r="AT199" i="62"/>
  <c r="AV199" i="62"/>
  <c r="CW200" i="62"/>
  <c r="AT200" i="62"/>
  <c r="AV200" i="62"/>
  <c r="CW201" i="62"/>
  <c r="AT201" i="62"/>
  <c r="AV201" i="62"/>
  <c r="CW202" i="62"/>
  <c r="AT202" i="62"/>
  <c r="AV202" i="62"/>
  <c r="CW203" i="62"/>
  <c r="AT203" i="62"/>
  <c r="AV203" i="62"/>
  <c r="CW204" i="62"/>
  <c r="AT204" i="62"/>
  <c r="AV204" i="62"/>
  <c r="CW205" i="62"/>
  <c r="AT205" i="62"/>
  <c r="AV205" i="62"/>
  <c r="CW206" i="62"/>
  <c r="AT206" i="62"/>
  <c r="AV206" i="62"/>
  <c r="CW207" i="62"/>
  <c r="AT207" i="62"/>
  <c r="AV207" i="62"/>
  <c r="CW208" i="62"/>
  <c r="AT208" i="62"/>
  <c r="AV208" i="62"/>
  <c r="CW209" i="62"/>
  <c r="AT209" i="62"/>
  <c r="AV209" i="62"/>
  <c r="CW210" i="62"/>
  <c r="AT210" i="62"/>
  <c r="AV210" i="62"/>
  <c r="CW211" i="62"/>
  <c r="AT211" i="62"/>
  <c r="AV211" i="62"/>
  <c r="CW212" i="62"/>
  <c r="AT212" i="62"/>
  <c r="AV212" i="62"/>
  <c r="CW213" i="62"/>
  <c r="AT213" i="62"/>
  <c r="AV213" i="62"/>
  <c r="CW214" i="62"/>
  <c r="AT214" i="62"/>
  <c r="AV214" i="62"/>
  <c r="CW215" i="62"/>
  <c r="AT215" i="62"/>
  <c r="AV215" i="62"/>
  <c r="CW216" i="62"/>
  <c r="AT216" i="62"/>
  <c r="AV216" i="62"/>
  <c r="CW217" i="62"/>
  <c r="AT217" i="62"/>
  <c r="AV217" i="62"/>
  <c r="CW218" i="62"/>
  <c r="AT218" i="62"/>
  <c r="AV218" i="62"/>
  <c r="CW219" i="62"/>
  <c r="AT219" i="62"/>
  <c r="AV219" i="62"/>
  <c r="CW220" i="62"/>
  <c r="AT220" i="62"/>
  <c r="AV220" i="62"/>
  <c r="CW221" i="62"/>
  <c r="AT221" i="62"/>
  <c r="AV221" i="62"/>
  <c r="CW222" i="62"/>
  <c r="AT222" i="62"/>
  <c r="AV222" i="62"/>
  <c r="CW223" i="62"/>
  <c r="AT223" i="62"/>
  <c r="AV223" i="62"/>
  <c r="CW224" i="62"/>
  <c r="AT224" i="62"/>
  <c r="AV224" i="62"/>
  <c r="CW225" i="62"/>
  <c r="AT225" i="62"/>
  <c r="AV225" i="62"/>
  <c r="CW226" i="62"/>
  <c r="AT226" i="62"/>
  <c r="AV226" i="62"/>
  <c r="CW227" i="62"/>
  <c r="AT227" i="62"/>
  <c r="AV227" i="62"/>
  <c r="CW228" i="62"/>
  <c r="AT228" i="62"/>
  <c r="AV228" i="62"/>
  <c r="CW229" i="62"/>
  <c r="AT229" i="62"/>
  <c r="AV229" i="62"/>
  <c r="CW230" i="62"/>
  <c r="AT230" i="62"/>
  <c r="AV230" i="62"/>
  <c r="CW231" i="62"/>
  <c r="AT231" i="62"/>
  <c r="AV231" i="62"/>
  <c r="CW232" i="62"/>
  <c r="AT232" i="62"/>
  <c r="AV232" i="62"/>
  <c r="CW233" i="62"/>
  <c r="AT233" i="62"/>
  <c r="AV233" i="62"/>
  <c r="CW234" i="62"/>
  <c r="AT234" i="62"/>
  <c r="AV234" i="62"/>
  <c r="CW235" i="62"/>
  <c r="AT235" i="62"/>
  <c r="AV235" i="62"/>
  <c r="CW236" i="62"/>
  <c r="AT236" i="62"/>
  <c r="AV236" i="62"/>
  <c r="CW237" i="62"/>
  <c r="AT237" i="62"/>
  <c r="AV237" i="62"/>
  <c r="CW238" i="62"/>
  <c r="AT238" i="62"/>
  <c r="AV238" i="62"/>
  <c r="CW239" i="62"/>
  <c r="AT239" i="62"/>
  <c r="AV239" i="62"/>
  <c r="CW240" i="62"/>
  <c r="AT240" i="62"/>
  <c r="AV240" i="62"/>
  <c r="CW241" i="62"/>
  <c r="AT241" i="62"/>
  <c r="AV241" i="62"/>
  <c r="CW242" i="62"/>
  <c r="AT242" i="62"/>
  <c r="AV242" i="62"/>
  <c r="CW243" i="62"/>
  <c r="AT243" i="62"/>
  <c r="AV243" i="62"/>
  <c r="CW244" i="62"/>
  <c r="AT244" i="62"/>
  <c r="AV244" i="62"/>
  <c r="CW245" i="62"/>
  <c r="AT245" i="62"/>
  <c r="AV245" i="62"/>
  <c r="CW246" i="62"/>
  <c r="AT246" i="62"/>
  <c r="AV246" i="62"/>
  <c r="CW247" i="62"/>
  <c r="AT247" i="62"/>
  <c r="AV247" i="62"/>
  <c r="CW248" i="62"/>
  <c r="AT248" i="62"/>
  <c r="AV248" i="62"/>
  <c r="CW249" i="62"/>
  <c r="AT249" i="62"/>
  <c r="AV249" i="62"/>
  <c r="CW250" i="62"/>
  <c r="AT250" i="62"/>
  <c r="AV250" i="62"/>
  <c r="CW251" i="62"/>
  <c r="AT251" i="62"/>
  <c r="AV251" i="62"/>
  <c r="CW252" i="62"/>
  <c r="AT252" i="62"/>
  <c r="AV252" i="62"/>
  <c r="CW253" i="62"/>
  <c r="AT253" i="62"/>
  <c r="AV253" i="62"/>
  <c r="CW254" i="62"/>
  <c r="AT254" i="62"/>
  <c r="AV254" i="62"/>
  <c r="CW255" i="62"/>
  <c r="AT255" i="62"/>
  <c r="AV255" i="62"/>
  <c r="CW256" i="62"/>
  <c r="AT256" i="62"/>
  <c r="AV256" i="62"/>
  <c r="CW257" i="62"/>
  <c r="AT257" i="62"/>
  <c r="AV257" i="62"/>
  <c r="CW258" i="62"/>
  <c r="AT258" i="62"/>
  <c r="AV258" i="62"/>
  <c r="CW259" i="62"/>
  <c r="AT259" i="62"/>
  <c r="AV259" i="62"/>
  <c r="CW260" i="62"/>
  <c r="AT260" i="62"/>
  <c r="AV260" i="62"/>
  <c r="CW261" i="62"/>
  <c r="AT261" i="62"/>
  <c r="AV261" i="62"/>
  <c r="CW262" i="62"/>
  <c r="AT262" i="62"/>
  <c r="AV262" i="62"/>
  <c r="CW263" i="62"/>
  <c r="AT263" i="62"/>
  <c r="AV263" i="62"/>
  <c r="CW264" i="62"/>
  <c r="AT264" i="62"/>
  <c r="AV264" i="62"/>
  <c r="CW265" i="62"/>
  <c r="AT265" i="62"/>
  <c r="AV265" i="62"/>
  <c r="CW266" i="62"/>
  <c r="AT266" i="62"/>
  <c r="AV266" i="62"/>
  <c r="CW267" i="62"/>
  <c r="AT267" i="62"/>
  <c r="AV267" i="62"/>
  <c r="CW268" i="62"/>
  <c r="AT268" i="62"/>
  <c r="AV268" i="62"/>
  <c r="CW269" i="62"/>
  <c r="AT269" i="62"/>
  <c r="AV269" i="62"/>
  <c r="CW270" i="62"/>
  <c r="AT270" i="62"/>
  <c r="AV270" i="62"/>
  <c r="CW271" i="62"/>
  <c r="AT271" i="62"/>
  <c r="AV271" i="62"/>
  <c r="CW272" i="62"/>
  <c r="AT272" i="62"/>
  <c r="AV272" i="62"/>
  <c r="CW273" i="62"/>
  <c r="AT273" i="62"/>
  <c r="AV273" i="62"/>
  <c r="CW274" i="62"/>
  <c r="AT274" i="62"/>
  <c r="AV274" i="62"/>
  <c r="CW275" i="62"/>
  <c r="AT275" i="62"/>
  <c r="AV275" i="62"/>
  <c r="CW276" i="62"/>
  <c r="AT276" i="62"/>
  <c r="AV276" i="62"/>
  <c r="CW277" i="62"/>
  <c r="AT277" i="62"/>
  <c r="AV277" i="62"/>
  <c r="CW278" i="62"/>
  <c r="AT278" i="62"/>
  <c r="AV278" i="62"/>
  <c r="CW279" i="62"/>
  <c r="AT279" i="62"/>
  <c r="AV279" i="62"/>
  <c r="CW280" i="62"/>
  <c r="AT280" i="62"/>
  <c r="AV280" i="62"/>
  <c r="CW281" i="62"/>
  <c r="AT281" i="62"/>
  <c r="AV281" i="62"/>
  <c r="CW282" i="62"/>
  <c r="AT282" i="62"/>
  <c r="AV282" i="62"/>
  <c r="CW283" i="62"/>
  <c r="AT283" i="62"/>
  <c r="AV283" i="62"/>
  <c r="CW284" i="62"/>
  <c r="AT284" i="62"/>
  <c r="AV284" i="62"/>
  <c r="CW285" i="62"/>
  <c r="AT285" i="62"/>
  <c r="AV285" i="62"/>
  <c r="CW286" i="62"/>
  <c r="AT286" i="62"/>
  <c r="AV286" i="62"/>
  <c r="CW287" i="62"/>
  <c r="AT287" i="62"/>
  <c r="AV287" i="62"/>
  <c r="CW288" i="62"/>
  <c r="AT288" i="62"/>
  <c r="AV288" i="62"/>
  <c r="CW289" i="62"/>
  <c r="AT289" i="62"/>
  <c r="AV289" i="62"/>
  <c r="CW290" i="62"/>
  <c r="AT290" i="62"/>
  <c r="AV290" i="62"/>
  <c r="CW291" i="62"/>
  <c r="AT291" i="62"/>
  <c r="AV291" i="62"/>
  <c r="CW292" i="62"/>
  <c r="AT292" i="62"/>
  <c r="AV292" i="62"/>
  <c r="CW293" i="62"/>
  <c r="AT293" i="62"/>
  <c r="AV293" i="62"/>
  <c r="CW294" i="62"/>
  <c r="AT294" i="62"/>
  <c r="AV294" i="62"/>
  <c r="CW295" i="62"/>
  <c r="AT295" i="62"/>
  <c r="AV295" i="62"/>
  <c r="CW296" i="62"/>
  <c r="AT296" i="62"/>
  <c r="AV296" i="62"/>
  <c r="CW297" i="62"/>
  <c r="AT297" i="62"/>
  <c r="AV297" i="62"/>
  <c r="CW298" i="62"/>
  <c r="AT298" i="62"/>
  <c r="AV298" i="62"/>
  <c r="CW299" i="62"/>
  <c r="AT299" i="62"/>
  <c r="AV299" i="62"/>
  <c r="CW300" i="62"/>
  <c r="AT300" i="62"/>
  <c r="AV300" i="62"/>
  <c r="CW301" i="62"/>
  <c r="AT301" i="62"/>
  <c r="AV301" i="62"/>
  <c r="CW302" i="62"/>
  <c r="AT302" i="62"/>
  <c r="AV302" i="62"/>
  <c r="CW303" i="62"/>
  <c r="AT303" i="62"/>
  <c r="AV303" i="62"/>
  <c r="CW304" i="62"/>
  <c r="AT304" i="62"/>
  <c r="AV304" i="62"/>
  <c r="CW305" i="62"/>
  <c r="AT305" i="62"/>
  <c r="AV305" i="62"/>
  <c r="CW306" i="62"/>
  <c r="AT306" i="62"/>
  <c r="AV306" i="62"/>
  <c r="CW307" i="62"/>
  <c r="AT307" i="62"/>
  <c r="AV307" i="62"/>
  <c r="CW308" i="62"/>
  <c r="AT308" i="62"/>
  <c r="AV308" i="62"/>
  <c r="CW309" i="62"/>
  <c r="AT309" i="62"/>
  <c r="AV309" i="62"/>
  <c r="CW310" i="62"/>
  <c r="AT310" i="62"/>
  <c r="AV310" i="62"/>
  <c r="CW311" i="62"/>
  <c r="AT311" i="62"/>
  <c r="AV311" i="62"/>
  <c r="CW312" i="62"/>
  <c r="AT312" i="62"/>
  <c r="AV312" i="62"/>
  <c r="CW313" i="62"/>
  <c r="AT313" i="62"/>
  <c r="AV313" i="62"/>
  <c r="CW314" i="62"/>
  <c r="AT314" i="62"/>
  <c r="AV314" i="62"/>
  <c r="CW315" i="62"/>
  <c r="AT315" i="62"/>
  <c r="AV315" i="62"/>
  <c r="CW316" i="62"/>
  <c r="AT316" i="62"/>
  <c r="AV316" i="62"/>
  <c r="CW317" i="62"/>
  <c r="AT317" i="62"/>
  <c r="AV317" i="62"/>
  <c r="CW318" i="62"/>
  <c r="AT318" i="62"/>
  <c r="AV318" i="62"/>
  <c r="CW319" i="62"/>
  <c r="AT319" i="62"/>
  <c r="AV319" i="62"/>
  <c r="CW320" i="62"/>
  <c r="AT320" i="62"/>
  <c r="AV320" i="62"/>
  <c r="CW321" i="62"/>
  <c r="AT321" i="62"/>
  <c r="AV321" i="62"/>
  <c r="CW322" i="62"/>
  <c r="AT322" i="62"/>
  <c r="AV322" i="62"/>
  <c r="CW323" i="62"/>
  <c r="AT323" i="62"/>
  <c r="AV323" i="62"/>
  <c r="CW324" i="62"/>
  <c r="AT324" i="62"/>
  <c r="AV324" i="62"/>
  <c r="CW325" i="62"/>
  <c r="AT325" i="62"/>
  <c r="AV325" i="62"/>
  <c r="CW326" i="62"/>
  <c r="AT326" i="62"/>
  <c r="AV326" i="62"/>
  <c r="CW327" i="62"/>
  <c r="AT327" i="62"/>
  <c r="AV327" i="62"/>
  <c r="CW328" i="62"/>
  <c r="AT328" i="62"/>
  <c r="AV328" i="62"/>
  <c r="CW329" i="62"/>
  <c r="AT329" i="62"/>
  <c r="AV329" i="62"/>
  <c r="CW330" i="62"/>
  <c r="AT330" i="62"/>
  <c r="AV330" i="62"/>
  <c r="CW331" i="62"/>
  <c r="AT331" i="62"/>
  <c r="AV331" i="62"/>
  <c r="CW332" i="62"/>
  <c r="AT332" i="62"/>
  <c r="AV332" i="62"/>
  <c r="CW333" i="62"/>
  <c r="AT333" i="62"/>
  <c r="AV333" i="62"/>
  <c r="CW334" i="62"/>
  <c r="AT334" i="62"/>
  <c r="AV334" i="62"/>
  <c r="CW335" i="62"/>
  <c r="AT335" i="62"/>
  <c r="AV335" i="62"/>
  <c r="CW336" i="62"/>
  <c r="AT336" i="62"/>
  <c r="AV336" i="62"/>
  <c r="CW337" i="62"/>
  <c r="AT337" i="62"/>
  <c r="AV337" i="62"/>
  <c r="CW338" i="62"/>
  <c r="AT338" i="62"/>
  <c r="AV338" i="62"/>
  <c r="CW339" i="62"/>
  <c r="AT339" i="62"/>
  <c r="AV339" i="62"/>
  <c r="CW340" i="62"/>
  <c r="AT340" i="62"/>
  <c r="AV340" i="62"/>
  <c r="CW341" i="62"/>
  <c r="AT341" i="62"/>
  <c r="AV341" i="62"/>
  <c r="CW342" i="62"/>
  <c r="AT342" i="62"/>
  <c r="AV342" i="62"/>
  <c r="CW343" i="62"/>
  <c r="AT343" i="62"/>
  <c r="AV343" i="62"/>
  <c r="CW344" i="62"/>
  <c r="AT344" i="62"/>
  <c r="AV344" i="62"/>
  <c r="CW345" i="62"/>
  <c r="AT345" i="62"/>
  <c r="AV345" i="62"/>
  <c r="CW346" i="62"/>
  <c r="AT346" i="62"/>
  <c r="AV346" i="62"/>
  <c r="CW347" i="62"/>
  <c r="AT347" i="62"/>
  <c r="AV347" i="62"/>
  <c r="CW348" i="62"/>
  <c r="AT348" i="62"/>
  <c r="AV348" i="62"/>
  <c r="CW349" i="62"/>
  <c r="AT349" i="62"/>
  <c r="AV349" i="62"/>
  <c r="CW350" i="62"/>
  <c r="AT350" i="62"/>
  <c r="AV350" i="62"/>
  <c r="CW351" i="62"/>
  <c r="AT351" i="62"/>
  <c r="AV351" i="62"/>
  <c r="CW352" i="62"/>
  <c r="AT352" i="62"/>
  <c r="AV352" i="62"/>
  <c r="CW353" i="62"/>
  <c r="AT353" i="62"/>
  <c r="AV353" i="62"/>
  <c r="CW354" i="62"/>
  <c r="AT354" i="62"/>
  <c r="AV354" i="62"/>
  <c r="CW355" i="62"/>
  <c r="AT355" i="62"/>
  <c r="AV355" i="62"/>
  <c r="CW356" i="62"/>
  <c r="AT356" i="62"/>
  <c r="AV356" i="62"/>
  <c r="CW357" i="62"/>
  <c r="AT357" i="62"/>
  <c r="AV357" i="62"/>
  <c r="CW358" i="62"/>
  <c r="AT358" i="62"/>
  <c r="AV358" i="62"/>
  <c r="CW359" i="62"/>
  <c r="AT359" i="62"/>
  <c r="AV359" i="62"/>
  <c r="CW360" i="62"/>
  <c r="AT360" i="62"/>
  <c r="AV360" i="62"/>
  <c r="CW361" i="62"/>
  <c r="AT361" i="62"/>
  <c r="AV361" i="62"/>
  <c r="CW362" i="62"/>
  <c r="AT362" i="62"/>
  <c r="AV362" i="62"/>
  <c r="CW363" i="62"/>
  <c r="AT363" i="62"/>
  <c r="AV363" i="62"/>
  <c r="CW364" i="62"/>
  <c r="AT364" i="62"/>
  <c r="AV364" i="62"/>
  <c r="CW365" i="62"/>
  <c r="AT365" i="62"/>
  <c r="AV365" i="62"/>
  <c r="CW366" i="62"/>
  <c r="AT366" i="62"/>
  <c r="AV366" i="62"/>
  <c r="CW367" i="62"/>
  <c r="AT367" i="62"/>
  <c r="AV367" i="62"/>
  <c r="CW368" i="62"/>
  <c r="AT368" i="62"/>
  <c r="AV368" i="62"/>
  <c r="CO24" i="62"/>
  <c r="CO368" i="62"/>
  <c r="CO367" i="62"/>
  <c r="CO366" i="62"/>
  <c r="CO365" i="62"/>
  <c r="CO364" i="62"/>
  <c r="CO363" i="62"/>
  <c r="CO362" i="62"/>
  <c r="CO361" i="62"/>
  <c r="CO360" i="62"/>
  <c r="CO359" i="62"/>
  <c r="CO358" i="62"/>
  <c r="CO357" i="62"/>
  <c r="CO356" i="62"/>
  <c r="CO355" i="62"/>
  <c r="CO354" i="62"/>
  <c r="CO353" i="62"/>
  <c r="CO352" i="62"/>
  <c r="CO351" i="62"/>
  <c r="CO350" i="62"/>
  <c r="CO349" i="62"/>
  <c r="CO348" i="62"/>
  <c r="CO347" i="62"/>
  <c r="CO346" i="62"/>
  <c r="CO345" i="62"/>
  <c r="CO344" i="62"/>
  <c r="CO343" i="62"/>
  <c r="CO342" i="62"/>
  <c r="CO341" i="62"/>
  <c r="CO340" i="62"/>
  <c r="CO339" i="62"/>
  <c r="CO338" i="62"/>
  <c r="CO337" i="62"/>
  <c r="CO336" i="62"/>
  <c r="CO335" i="62"/>
  <c r="CO334" i="62"/>
  <c r="CO333" i="62"/>
  <c r="CO332" i="62"/>
  <c r="CO331" i="62"/>
  <c r="CO330" i="62"/>
  <c r="CO329" i="62"/>
  <c r="CO328" i="62"/>
  <c r="CO327" i="62"/>
  <c r="CO326" i="62"/>
  <c r="CO325" i="62"/>
  <c r="CO324" i="62"/>
  <c r="CO323" i="62"/>
  <c r="CO322" i="62"/>
  <c r="CO321" i="62"/>
  <c r="CO320" i="62"/>
  <c r="CO319" i="62"/>
  <c r="CO318" i="62"/>
  <c r="CO317" i="62"/>
  <c r="CO316" i="62"/>
  <c r="CO315" i="62"/>
  <c r="CO314" i="62"/>
  <c r="CO313" i="62"/>
  <c r="CO312" i="62"/>
  <c r="CO311" i="62"/>
  <c r="CO310" i="62"/>
  <c r="CO309" i="62"/>
  <c r="CO308" i="62"/>
  <c r="CO307" i="62"/>
  <c r="CO306" i="62"/>
  <c r="CO305" i="62"/>
  <c r="CO304" i="62"/>
  <c r="CO303" i="62"/>
  <c r="CO302" i="62"/>
  <c r="CO301" i="62"/>
  <c r="CO300" i="62"/>
  <c r="CO299" i="62"/>
  <c r="CO298" i="62"/>
  <c r="CO297" i="62"/>
  <c r="CO296" i="62"/>
  <c r="CO295" i="62"/>
  <c r="CO294" i="62"/>
  <c r="CO293" i="62"/>
  <c r="CO292" i="62"/>
  <c r="CO291" i="62"/>
  <c r="CO290" i="62"/>
  <c r="CO289" i="62"/>
  <c r="CO288" i="62"/>
  <c r="CO287" i="62"/>
  <c r="CO286" i="62"/>
  <c r="CO285" i="62"/>
  <c r="CO284" i="62"/>
  <c r="CO283" i="62"/>
  <c r="CO282" i="62"/>
  <c r="CO281" i="62"/>
  <c r="CO280" i="62"/>
  <c r="CO279" i="62"/>
  <c r="CO278" i="62"/>
  <c r="CO277" i="62"/>
  <c r="CO276" i="62"/>
  <c r="CO275" i="62"/>
  <c r="CO274" i="62"/>
  <c r="CO273" i="62"/>
  <c r="CO272" i="62"/>
  <c r="CO271" i="62"/>
  <c r="CO270" i="62"/>
  <c r="CO269" i="62"/>
  <c r="CO268" i="62"/>
  <c r="CO267" i="62"/>
  <c r="CO266" i="62"/>
  <c r="CO265" i="62"/>
  <c r="CO264" i="62"/>
  <c r="CO263" i="62"/>
  <c r="CO262" i="62"/>
  <c r="CO261" i="62"/>
  <c r="CO260" i="62"/>
  <c r="CO259" i="62"/>
  <c r="CO258" i="62"/>
  <c r="CO257" i="62"/>
  <c r="CO256" i="62"/>
  <c r="CO255" i="62"/>
  <c r="CO254" i="62"/>
  <c r="CO253" i="62"/>
  <c r="CO252" i="62"/>
  <c r="CO251" i="62"/>
  <c r="CO250" i="62"/>
  <c r="CO249" i="62"/>
  <c r="CO248" i="62"/>
  <c r="CO247" i="62"/>
  <c r="CO246" i="62"/>
  <c r="CO245" i="62"/>
  <c r="CO244" i="62"/>
  <c r="CO243" i="62"/>
  <c r="CO242" i="62"/>
  <c r="CO241" i="62"/>
  <c r="CO240" i="62"/>
  <c r="CO239" i="62"/>
  <c r="CO238" i="62"/>
  <c r="CO237" i="62"/>
  <c r="CO236" i="62"/>
  <c r="CO235" i="62"/>
  <c r="CO234" i="62"/>
  <c r="CO233" i="62"/>
  <c r="CO232" i="62"/>
  <c r="CO231" i="62"/>
  <c r="CO230" i="62"/>
  <c r="CO229" i="62"/>
  <c r="CO228" i="62"/>
  <c r="CO227" i="62"/>
  <c r="CO226" i="62"/>
  <c r="CO225" i="62"/>
  <c r="CO224" i="62"/>
  <c r="CO223" i="62"/>
  <c r="CO222" i="62"/>
  <c r="CO221" i="62"/>
  <c r="CO220" i="62"/>
  <c r="CO219" i="62"/>
  <c r="CO218" i="62"/>
  <c r="CO217" i="62"/>
  <c r="CO216" i="62"/>
  <c r="CO215" i="62"/>
  <c r="CO214" i="62"/>
  <c r="CO213" i="62"/>
  <c r="CO212" i="62"/>
  <c r="CO211" i="62"/>
  <c r="CO210" i="62"/>
  <c r="CO209" i="62"/>
  <c r="CO208" i="62"/>
  <c r="CO207" i="62"/>
  <c r="CO206" i="62"/>
  <c r="CO205" i="62"/>
  <c r="CO204" i="62"/>
  <c r="CO203" i="62"/>
  <c r="CO202" i="62"/>
  <c r="CO201" i="62"/>
  <c r="CO200" i="62"/>
  <c r="CO199" i="62"/>
  <c r="CO198" i="62"/>
  <c r="CO197" i="62"/>
  <c r="CO196" i="62"/>
  <c r="CO195" i="62"/>
  <c r="CO194" i="62"/>
  <c r="CO193" i="62"/>
  <c r="CO192" i="62"/>
  <c r="CO191" i="62"/>
  <c r="CO190" i="62"/>
  <c r="CO189" i="62"/>
  <c r="CO188" i="62"/>
  <c r="CO187" i="62"/>
  <c r="CO186" i="62"/>
  <c r="CO185" i="62"/>
  <c r="CO184" i="62"/>
  <c r="CO183" i="62"/>
  <c r="CO182" i="62"/>
  <c r="CO181" i="62"/>
  <c r="CO180" i="62"/>
  <c r="CO179" i="62"/>
  <c r="CO178" i="62"/>
  <c r="CO177" i="62"/>
  <c r="CO176" i="62"/>
  <c r="CO175" i="62"/>
  <c r="CO174" i="62"/>
  <c r="CO173" i="62"/>
  <c r="CO172" i="62"/>
  <c r="CO171" i="62"/>
  <c r="CO170" i="62"/>
  <c r="CO169" i="62"/>
  <c r="CO168" i="62"/>
  <c r="CO167" i="62"/>
  <c r="CO166" i="62"/>
  <c r="CO165" i="62"/>
  <c r="CO164" i="62"/>
  <c r="CO163" i="62"/>
  <c r="CO162" i="62"/>
  <c r="CO161" i="62"/>
  <c r="CO160" i="62"/>
  <c r="CO159" i="62"/>
  <c r="CO158" i="62"/>
  <c r="CO157" i="62"/>
  <c r="CO156" i="62"/>
  <c r="CO155" i="62"/>
  <c r="CO154" i="62"/>
  <c r="CO153" i="62"/>
  <c r="CO152" i="62"/>
  <c r="CO151" i="62"/>
  <c r="CO150" i="62"/>
  <c r="CO149" i="62"/>
  <c r="CO148" i="62"/>
  <c r="CO147" i="62"/>
  <c r="CO146" i="62"/>
  <c r="CO145" i="62"/>
  <c r="CO144" i="62"/>
  <c r="CO143" i="62"/>
  <c r="CO142" i="62"/>
  <c r="CO141" i="62"/>
  <c r="CO140" i="62"/>
  <c r="CO139" i="62"/>
  <c r="CO138" i="62"/>
  <c r="CO137" i="62"/>
  <c r="CO136" i="62"/>
  <c r="CO135" i="62"/>
  <c r="CO134" i="62"/>
  <c r="CO133" i="62"/>
  <c r="CO132" i="62"/>
  <c r="CO131" i="62"/>
  <c r="CO130" i="62"/>
  <c r="CO129" i="62"/>
  <c r="CO128" i="62"/>
  <c r="CO127" i="62"/>
  <c r="CO126" i="62"/>
  <c r="CO125" i="62"/>
  <c r="CO124" i="62"/>
  <c r="CO123" i="62"/>
  <c r="CO122" i="62"/>
  <c r="CO121" i="62"/>
  <c r="CO120" i="62"/>
  <c r="CO119" i="62"/>
  <c r="CO118" i="62"/>
  <c r="CO117" i="62"/>
  <c r="CO116" i="62"/>
  <c r="CO115" i="62"/>
  <c r="CO114" i="62"/>
  <c r="CO113" i="62"/>
  <c r="CO112" i="62"/>
  <c r="CO111" i="62"/>
  <c r="CO110" i="62"/>
  <c r="CO109" i="62"/>
  <c r="CO108" i="62"/>
  <c r="CO107" i="62"/>
  <c r="CO106" i="62"/>
  <c r="CO105" i="62"/>
  <c r="CO104" i="62"/>
  <c r="CO103" i="62"/>
  <c r="CO102" i="62"/>
  <c r="CO101" i="62"/>
  <c r="CO100" i="62"/>
  <c r="CO99" i="62"/>
  <c r="CO98" i="62"/>
  <c r="CO97" i="62"/>
  <c r="CO96" i="62"/>
  <c r="CO95" i="62"/>
  <c r="CO94" i="62"/>
  <c r="CO93" i="62"/>
  <c r="CO92" i="62"/>
  <c r="CO91" i="62"/>
  <c r="CO90" i="62"/>
  <c r="CO89" i="62"/>
  <c r="CO88" i="62"/>
  <c r="CO87" i="62"/>
  <c r="CO86" i="62"/>
  <c r="CO85" i="62"/>
  <c r="CO84" i="62"/>
  <c r="CO83" i="62"/>
  <c r="CO82" i="62"/>
  <c r="CO81" i="62"/>
  <c r="CO80" i="62"/>
  <c r="CO79" i="62"/>
  <c r="CO78" i="62"/>
  <c r="CO77" i="62"/>
  <c r="CO76" i="62"/>
  <c r="CO75" i="62"/>
  <c r="CO74" i="62"/>
  <c r="CO73" i="62"/>
  <c r="CO72" i="62"/>
  <c r="CO71" i="62"/>
  <c r="CO70" i="62"/>
  <c r="CO69" i="62"/>
  <c r="CO68" i="62"/>
  <c r="CO67" i="62"/>
  <c r="CO66" i="62"/>
  <c r="CO65" i="62"/>
  <c r="CO64" i="62"/>
  <c r="CO63" i="62"/>
  <c r="CO61" i="62"/>
  <c r="CO60" i="62"/>
  <c r="CO59" i="62"/>
  <c r="CO58" i="62"/>
  <c r="CO57" i="62"/>
  <c r="CO56" i="62"/>
  <c r="CO55" i="62"/>
  <c r="CO54" i="62"/>
  <c r="CO53" i="62"/>
  <c r="CO52" i="62"/>
  <c r="CO51" i="62"/>
  <c r="CO50" i="62"/>
  <c r="CO49" i="62"/>
  <c r="CO48" i="62"/>
  <c r="CO47" i="62"/>
  <c r="CO46" i="62"/>
  <c r="CO45" i="62"/>
  <c r="CO44" i="62"/>
  <c r="CO43" i="62"/>
  <c r="CO42" i="62"/>
  <c r="CO41" i="62"/>
  <c r="CO40" i="62"/>
  <c r="CO39" i="62"/>
  <c r="CO38" i="62"/>
  <c r="CO37" i="62"/>
  <c r="CO36" i="62"/>
  <c r="CO35" i="62"/>
  <c r="CO33" i="62"/>
  <c r="CO32" i="62"/>
  <c r="CO31" i="62"/>
  <c r="CO30" i="62"/>
  <c r="CO29" i="62"/>
  <c r="CO28" i="62"/>
  <c r="CO27" i="62"/>
  <c r="CO26" i="62"/>
  <c r="CO25" i="62"/>
  <c r="CO23" i="62"/>
  <c r="CO22" i="62"/>
  <c r="CO21" i="62"/>
  <c r="CO20" i="62"/>
  <c r="CO19" i="62"/>
  <c r="CO18" i="62"/>
  <c r="CO17" i="62"/>
  <c r="CO16" i="62"/>
  <c r="CO15" i="62"/>
  <c r="CO14" i="62"/>
  <c r="CO13" i="62"/>
  <c r="CO12" i="62"/>
  <c r="CO11" i="62"/>
  <c r="CO10" i="62"/>
  <c r="CO9" i="62"/>
  <c r="CO8" i="62"/>
  <c r="CO7" i="62"/>
  <c r="CO6" i="62"/>
  <c r="CO5" i="62"/>
  <c r="CO4" i="62"/>
  <c r="BW71" i="67"/>
  <c r="BW72" i="67"/>
  <c r="BW73" i="67"/>
  <c r="BW74" i="67"/>
  <c r="BW75" i="67"/>
  <c r="BW76" i="67"/>
  <c r="BW77" i="67"/>
  <c r="BW78" i="67"/>
  <c r="BW79" i="67"/>
  <c r="BW80" i="67"/>
  <c r="BW81" i="67"/>
  <c r="BW82" i="67"/>
  <c r="BV78" i="67"/>
  <c r="BV79" i="67"/>
  <c r="BV80" i="67"/>
  <c r="BV81" i="67"/>
  <c r="BV82" i="67"/>
  <c r="BS5" i="78"/>
  <c r="BS6" i="78"/>
  <c r="BS7" i="78"/>
  <c r="BS8" i="78"/>
  <c r="BS9" i="78"/>
  <c r="BS10" i="78"/>
  <c r="BS11" i="78"/>
  <c r="BS12" i="78"/>
  <c r="BS13" i="78"/>
  <c r="BS14" i="78"/>
  <c r="BS15" i="78"/>
  <c r="BS16" i="78"/>
  <c r="BS17" i="78"/>
  <c r="BS18" i="78"/>
  <c r="BS19" i="78"/>
  <c r="BS20" i="78"/>
  <c r="BS21" i="78"/>
  <c r="BS22" i="78"/>
  <c r="BS23" i="78"/>
  <c r="BS24" i="78"/>
  <c r="BS25" i="78"/>
  <c r="BS26" i="78"/>
  <c r="BS27" i="78"/>
  <c r="BS28" i="78"/>
  <c r="BS29" i="78"/>
  <c r="BS30" i="78"/>
  <c r="BS31" i="78"/>
  <c r="BS32" i="78"/>
  <c r="BS33" i="78"/>
  <c r="BS34" i="78"/>
  <c r="BS35" i="78"/>
  <c r="BS36" i="78"/>
  <c r="BS37" i="78"/>
  <c r="BS38" i="78"/>
  <c r="BS39" i="78"/>
  <c r="BS40" i="78"/>
  <c r="BS41" i="78"/>
  <c r="BS42" i="78"/>
  <c r="BS43" i="78"/>
  <c r="BS44" i="78"/>
  <c r="BS45" i="78"/>
  <c r="BS46" i="78"/>
  <c r="BS47" i="78"/>
  <c r="BS48" i="78"/>
  <c r="BS49" i="78"/>
  <c r="BS50" i="78"/>
  <c r="BS51" i="78"/>
  <c r="BS52" i="78"/>
  <c r="BS53" i="78"/>
  <c r="BS54" i="78"/>
  <c r="BS55" i="78"/>
  <c r="BS56" i="78"/>
  <c r="BS57" i="78"/>
  <c r="BS58" i="78"/>
  <c r="BS59" i="78"/>
  <c r="BS60" i="78"/>
  <c r="BS61" i="78"/>
  <c r="BS62" i="78"/>
  <c r="BS63" i="78"/>
  <c r="BS64" i="78"/>
  <c r="BS65" i="78"/>
  <c r="BS66" i="78"/>
  <c r="BS67" i="78"/>
  <c r="BS68" i="78"/>
  <c r="BS69" i="78"/>
  <c r="BS70" i="78"/>
  <c r="BS71" i="78"/>
  <c r="BS72" i="78"/>
  <c r="BS73" i="78"/>
  <c r="BS74" i="78"/>
  <c r="BS75" i="78"/>
  <c r="BS76" i="78"/>
  <c r="BS77" i="78"/>
  <c r="BS78" i="78"/>
  <c r="BS79" i="78"/>
  <c r="BS80" i="78"/>
  <c r="BS81" i="78"/>
  <c r="BS82" i="78"/>
  <c r="BS83" i="78"/>
  <c r="BS84" i="78"/>
  <c r="BS85" i="78"/>
  <c r="BS86" i="78"/>
  <c r="BS87" i="78"/>
  <c r="BS88" i="78"/>
  <c r="BS89" i="78"/>
  <c r="BS90" i="78"/>
  <c r="BS91" i="78"/>
  <c r="BS92" i="78"/>
  <c r="BS93" i="78"/>
  <c r="BS94" i="78"/>
  <c r="BS95" i="78"/>
  <c r="BS96" i="78"/>
  <c r="BS97" i="78"/>
  <c r="BS98" i="78"/>
  <c r="BS99" i="78"/>
  <c r="BS100" i="78"/>
  <c r="BS101" i="78"/>
  <c r="BS102" i="78"/>
  <c r="BS103" i="78"/>
  <c r="BS104" i="78"/>
  <c r="BS105" i="78"/>
  <c r="BS106" i="78"/>
  <c r="BS107" i="78"/>
  <c r="BS108" i="78"/>
  <c r="BS109" i="78"/>
  <c r="BS110" i="78"/>
  <c r="BS111" i="78"/>
  <c r="BS112" i="78"/>
  <c r="BS113" i="78"/>
  <c r="BS114" i="78"/>
  <c r="BS115" i="78"/>
  <c r="BS116" i="78"/>
  <c r="BS117" i="78"/>
  <c r="BS118" i="78"/>
  <c r="BS119" i="78"/>
  <c r="BS120" i="78"/>
  <c r="BS121" i="78"/>
  <c r="BS122" i="78"/>
  <c r="BS123" i="78"/>
  <c r="BS124" i="78"/>
  <c r="BS125" i="78"/>
  <c r="BS126" i="78"/>
  <c r="BS127" i="78"/>
  <c r="BS128" i="78"/>
  <c r="BS129" i="78"/>
  <c r="BS130" i="78"/>
  <c r="BS131" i="78"/>
  <c r="BS132" i="78"/>
  <c r="BS133" i="78"/>
  <c r="BS134" i="78"/>
  <c r="BS135" i="78"/>
  <c r="BS136" i="78"/>
  <c r="BS137" i="78"/>
  <c r="BS138" i="78"/>
  <c r="BS139" i="78"/>
  <c r="BS140" i="78"/>
  <c r="BS141" i="78"/>
  <c r="BS142" i="78"/>
  <c r="BS143" i="78"/>
  <c r="BS144" i="78"/>
  <c r="BS145" i="78"/>
  <c r="BS146" i="78"/>
  <c r="BS147" i="78"/>
  <c r="BS148" i="78"/>
  <c r="BS149" i="78"/>
  <c r="BS150" i="78"/>
  <c r="BS151" i="78"/>
  <c r="BS152" i="78"/>
  <c r="BS153" i="78"/>
  <c r="BS154" i="78"/>
  <c r="BS155" i="78"/>
  <c r="BS156" i="78"/>
  <c r="BS157" i="78"/>
  <c r="BS158" i="78"/>
  <c r="BS159" i="78"/>
  <c r="BS160" i="78"/>
  <c r="BS161" i="78"/>
  <c r="BS162" i="78"/>
  <c r="BS163" i="78"/>
  <c r="BS164" i="78"/>
  <c r="BS165" i="78"/>
  <c r="BS166" i="78"/>
  <c r="BS167" i="78"/>
  <c r="BS168" i="78"/>
  <c r="BS169" i="78"/>
  <c r="BS170" i="78"/>
  <c r="BS171" i="78"/>
  <c r="BS172" i="78"/>
  <c r="BS173" i="78"/>
  <c r="BS174" i="78"/>
  <c r="BS175" i="78"/>
  <c r="BS176" i="78"/>
  <c r="BS177" i="78"/>
  <c r="BS178" i="78"/>
  <c r="BS179" i="78"/>
  <c r="BS180" i="78"/>
  <c r="BS181" i="78"/>
  <c r="BS182" i="78"/>
  <c r="BS183" i="78"/>
  <c r="BS184" i="78"/>
  <c r="BS185" i="78"/>
  <c r="BS186" i="78"/>
  <c r="BS187" i="78"/>
  <c r="BS188" i="78"/>
  <c r="BS189" i="78"/>
  <c r="BS190" i="78"/>
  <c r="BS191" i="78"/>
  <c r="BS192" i="78"/>
  <c r="BS193" i="78"/>
  <c r="BS194" i="78"/>
  <c r="BS195" i="78"/>
  <c r="BS196" i="78"/>
  <c r="BS197" i="78"/>
  <c r="BS198" i="78"/>
  <c r="BS199" i="78"/>
  <c r="BS200" i="78"/>
  <c r="BS201" i="78"/>
  <c r="BS202" i="78"/>
  <c r="BS203" i="78"/>
  <c r="BQ204" i="78"/>
  <c r="BR204" i="78"/>
  <c r="CR204" i="62"/>
  <c r="BS204" i="78"/>
  <c r="CS204" i="62"/>
  <c r="BT204" i="78"/>
  <c r="BQ205" i="78"/>
  <c r="BR205" i="78"/>
  <c r="CR205" i="62"/>
  <c r="AY205" i="62"/>
  <c r="CS205" i="62"/>
  <c r="AZ205" i="62"/>
  <c r="BQ206" i="78"/>
  <c r="BR206" i="78"/>
  <c r="CR206" i="62"/>
  <c r="BS206" i="78"/>
  <c r="CS206" i="62"/>
  <c r="BT206" i="78"/>
  <c r="BQ207" i="78"/>
  <c r="BR207" i="78"/>
  <c r="CR207" i="62"/>
  <c r="AY207" i="62"/>
  <c r="CS207" i="62"/>
  <c r="AZ207" i="62"/>
  <c r="BQ208" i="78"/>
  <c r="BR208" i="78"/>
  <c r="CR208" i="62"/>
  <c r="BS208" i="78"/>
  <c r="CS208" i="62"/>
  <c r="BT208" i="78"/>
  <c r="BQ209" i="78"/>
  <c r="BR209" i="78"/>
  <c r="CR209" i="62"/>
  <c r="AY209" i="62"/>
  <c r="CS209" i="62"/>
  <c r="AZ209" i="62"/>
  <c r="BQ210" i="78"/>
  <c r="BR210" i="78"/>
  <c r="CR210" i="62"/>
  <c r="BS210" i="78"/>
  <c r="CS210" i="62"/>
  <c r="BT210" i="78"/>
  <c r="BQ211" i="78"/>
  <c r="BR211" i="78"/>
  <c r="CR211" i="62"/>
  <c r="AY211" i="62"/>
  <c r="CS211" i="62"/>
  <c r="AZ211" i="62"/>
  <c r="BQ212" i="78"/>
  <c r="BR212" i="78"/>
  <c r="CR212" i="62"/>
  <c r="BS212" i="78"/>
  <c r="CS212" i="62"/>
  <c r="BT212" i="78"/>
  <c r="BQ213" i="78"/>
  <c r="BR213" i="78"/>
  <c r="CR213" i="62"/>
  <c r="AY213" i="62"/>
  <c r="CS213" i="62"/>
  <c r="AZ213" i="62"/>
  <c r="BQ214" i="78"/>
  <c r="BR214" i="78"/>
  <c r="CR214" i="62"/>
  <c r="BS214" i="78"/>
  <c r="CS214" i="62"/>
  <c r="BT214" i="78"/>
  <c r="BS215" i="78"/>
  <c r="BS216" i="78"/>
  <c r="BS217" i="78"/>
  <c r="BS218" i="78"/>
  <c r="BS219" i="78"/>
  <c r="BS220" i="78"/>
  <c r="BS221" i="78"/>
  <c r="BS222" i="78"/>
  <c r="BS223" i="78"/>
  <c r="BS224" i="78"/>
  <c r="BS225" i="78"/>
  <c r="BS226" i="78"/>
  <c r="BS227" i="78"/>
  <c r="BS228" i="78"/>
  <c r="BS229" i="78"/>
  <c r="BS230" i="78"/>
  <c r="BS231" i="78"/>
  <c r="BS232" i="78"/>
  <c r="BS233" i="78"/>
  <c r="BS234" i="78"/>
  <c r="BS235" i="78"/>
  <c r="BS236" i="78"/>
  <c r="BS237" i="78"/>
  <c r="BS238" i="78"/>
  <c r="BS239" i="78"/>
  <c r="BS240" i="78"/>
  <c r="BS241" i="78"/>
  <c r="BS242" i="78"/>
  <c r="BS243" i="78"/>
  <c r="BS244" i="78"/>
  <c r="BS245" i="78"/>
  <c r="BS246" i="78"/>
  <c r="BS247" i="78"/>
  <c r="BS248" i="78"/>
  <c r="BS249" i="78"/>
  <c r="BS250" i="78"/>
  <c r="BS251" i="78"/>
  <c r="BS252" i="78"/>
  <c r="BS253" i="78"/>
  <c r="BS254" i="78"/>
  <c r="BS255" i="78"/>
  <c r="BQ256" i="78"/>
  <c r="BR256" i="78"/>
  <c r="CR256" i="62"/>
  <c r="AY256" i="62"/>
  <c r="BS256" i="78"/>
  <c r="CS256" i="62"/>
  <c r="BT256" i="78"/>
  <c r="BQ257" i="78"/>
  <c r="BR257" i="78"/>
  <c r="CR257" i="62"/>
  <c r="BS257" i="78"/>
  <c r="CS257" i="62"/>
  <c r="AZ257" i="62"/>
  <c r="BT257" i="78"/>
  <c r="BQ258" i="78"/>
  <c r="BR258" i="78"/>
  <c r="CR258" i="62"/>
  <c r="AY258" i="62"/>
  <c r="BS258" i="78"/>
  <c r="CS258" i="62"/>
  <c r="BT258" i="78"/>
  <c r="BQ259" i="78"/>
  <c r="BR259" i="78"/>
  <c r="CR259" i="62"/>
  <c r="BS259" i="78"/>
  <c r="CS259" i="62"/>
  <c r="AZ259" i="62"/>
  <c r="BT259" i="78"/>
  <c r="BQ260" i="78"/>
  <c r="BR260" i="78"/>
  <c r="CR260" i="62"/>
  <c r="AY260" i="62"/>
  <c r="BS260" i="78"/>
  <c r="CS260" i="62"/>
  <c r="BT260" i="78"/>
  <c r="BQ261" i="78"/>
  <c r="BR261" i="78"/>
  <c r="CR261" i="62"/>
  <c r="BS261" i="78"/>
  <c r="CS261" i="62"/>
  <c r="AZ261" i="62"/>
  <c r="BT261" i="78"/>
  <c r="BQ262" i="78"/>
  <c r="BR262" i="78"/>
  <c r="CR262" i="62"/>
  <c r="AY262" i="62"/>
  <c r="BS262" i="78"/>
  <c r="CS262" i="62"/>
  <c r="BT262" i="78"/>
  <c r="BQ263" i="78"/>
  <c r="BR263" i="78"/>
  <c r="CR263" i="62"/>
  <c r="BS263" i="78"/>
  <c r="CS263" i="62"/>
  <c r="AZ263" i="62"/>
  <c r="BT263" i="78"/>
  <c r="BQ264" i="78"/>
  <c r="BR264" i="78"/>
  <c r="CR264" i="62"/>
  <c r="AY264" i="62"/>
  <c r="BS264" i="78"/>
  <c r="CS264" i="62"/>
  <c r="BT264" i="78"/>
  <c r="BQ265" i="78"/>
  <c r="BR265" i="78"/>
  <c r="CR265" i="62"/>
  <c r="BS265" i="78"/>
  <c r="CS265" i="62"/>
  <c r="AZ265" i="62"/>
  <c r="BT265" i="78"/>
  <c r="BQ266" i="78"/>
  <c r="BR266" i="78"/>
  <c r="CR266" i="62"/>
  <c r="AY266" i="62"/>
  <c r="CS266" i="62"/>
  <c r="BT266" i="78"/>
  <c r="BQ267" i="78"/>
  <c r="BR267" i="78"/>
  <c r="CR267" i="62"/>
  <c r="BS267" i="78"/>
  <c r="CS267" i="62"/>
  <c r="AZ267" i="62"/>
  <c r="BQ268" i="78"/>
  <c r="BR268" i="78"/>
  <c r="CR268" i="62"/>
  <c r="AY268" i="62"/>
  <c r="CS268" i="62"/>
  <c r="BT268" i="78"/>
  <c r="BQ269" i="78"/>
  <c r="BR269" i="78"/>
  <c r="CR269" i="62"/>
  <c r="BS269" i="78"/>
  <c r="CS269" i="62"/>
  <c r="AZ269" i="62"/>
  <c r="BQ270" i="78"/>
  <c r="BR270" i="78"/>
  <c r="CR270" i="62"/>
  <c r="AY270" i="62"/>
  <c r="CS270" i="62"/>
  <c r="BT270" i="78"/>
  <c r="BQ271" i="78"/>
  <c r="BR271" i="78"/>
  <c r="CR271" i="62"/>
  <c r="BS271" i="78"/>
  <c r="CS271" i="62"/>
  <c r="AZ271" i="62"/>
  <c r="BQ272" i="78"/>
  <c r="BR272" i="78"/>
  <c r="CR272" i="62"/>
  <c r="AY272" i="62"/>
  <c r="CS272" i="62"/>
  <c r="BT272" i="78"/>
  <c r="BQ273" i="78"/>
  <c r="BR273" i="78"/>
  <c r="CR273" i="62"/>
  <c r="BS273" i="78"/>
  <c r="CS273" i="62"/>
  <c r="AZ273" i="62"/>
  <c r="BQ274" i="78"/>
  <c r="BR274" i="78"/>
  <c r="CR274" i="62"/>
  <c r="AY274" i="62"/>
  <c r="CS274" i="62"/>
  <c r="BT274" i="78"/>
  <c r="BQ275" i="78"/>
  <c r="BR275" i="78"/>
  <c r="CR275" i="62"/>
  <c r="BS275" i="78"/>
  <c r="CS275" i="62"/>
  <c r="AZ275" i="62"/>
  <c r="BS276" i="78"/>
  <c r="BS277" i="78"/>
  <c r="BS278" i="78"/>
  <c r="BS279" i="78"/>
  <c r="BS280" i="78"/>
  <c r="BS281" i="78"/>
  <c r="BS282" i="78"/>
  <c r="BS283" i="78"/>
  <c r="BS284" i="78"/>
  <c r="BS285" i="78"/>
  <c r="BS286" i="78"/>
  <c r="BS287" i="78"/>
  <c r="BS288" i="78"/>
  <c r="BS289" i="78"/>
  <c r="BS290" i="78"/>
  <c r="BS291" i="78"/>
  <c r="BS292" i="78"/>
  <c r="BS293" i="78"/>
  <c r="BS294" i="78"/>
  <c r="BS295" i="78"/>
  <c r="BS296" i="78"/>
  <c r="BS297" i="78"/>
  <c r="BS298" i="78"/>
  <c r="BS299" i="78"/>
  <c r="BS300" i="78"/>
  <c r="BS301" i="78"/>
  <c r="BS302" i="78"/>
  <c r="BS303" i="78"/>
  <c r="BS304" i="78"/>
  <c r="BS305" i="78"/>
  <c r="BS306" i="78"/>
  <c r="BS307" i="78"/>
  <c r="BS308" i="78"/>
  <c r="BS309" i="78"/>
  <c r="BS310" i="78"/>
  <c r="BS311" i="78"/>
  <c r="BS312" i="78"/>
  <c r="CR313" i="62"/>
  <c r="AY313" i="62"/>
  <c r="BS313" i="78"/>
  <c r="CS313" i="62"/>
  <c r="AZ313" i="62"/>
  <c r="BT313" i="78"/>
  <c r="CR314" i="62"/>
  <c r="BS314" i="78"/>
  <c r="CS314" i="62"/>
  <c r="BT314" i="78"/>
  <c r="BQ315" i="78"/>
  <c r="BR315" i="78"/>
  <c r="CR315" i="62"/>
  <c r="AY315" i="62"/>
  <c r="BS315" i="78"/>
  <c r="CS315" i="62"/>
  <c r="AZ315" i="62"/>
  <c r="BT315" i="78"/>
  <c r="BQ316" i="78"/>
  <c r="BR316" i="78"/>
  <c r="CR316" i="62"/>
  <c r="BS316" i="78"/>
  <c r="CS316" i="62"/>
  <c r="BT316" i="78"/>
  <c r="BQ317" i="78"/>
  <c r="BR317" i="78"/>
  <c r="CR317" i="62"/>
  <c r="AY317" i="62"/>
  <c r="BS317" i="78"/>
  <c r="CS317" i="62"/>
  <c r="AZ317" i="62"/>
  <c r="BT317" i="78"/>
  <c r="BQ318" i="78"/>
  <c r="BR318" i="78"/>
  <c r="CR318" i="62"/>
  <c r="BS318" i="78"/>
  <c r="CS318" i="62"/>
  <c r="BT318" i="78"/>
  <c r="BQ319" i="78"/>
  <c r="BR319" i="78"/>
  <c r="CR319" i="62"/>
  <c r="AY319" i="62"/>
  <c r="BS319" i="78"/>
  <c r="CS319" i="62"/>
  <c r="AZ319" i="62"/>
  <c r="BT319" i="78"/>
  <c r="BQ320" i="78"/>
  <c r="BR320" i="78"/>
  <c r="CR320" i="62"/>
  <c r="BS320" i="78"/>
  <c r="CS320" i="62"/>
  <c r="BT320" i="78"/>
  <c r="BQ321" i="78"/>
  <c r="BR321" i="78"/>
  <c r="CR321" i="62"/>
  <c r="AY321" i="62"/>
  <c r="CS321" i="62"/>
  <c r="AZ321" i="62"/>
  <c r="BQ322" i="78"/>
  <c r="BR322" i="78"/>
  <c r="CR322" i="62"/>
  <c r="BS322" i="78"/>
  <c r="CS322" i="62"/>
  <c r="BT322" i="78"/>
  <c r="BQ323" i="78"/>
  <c r="BR323" i="78"/>
  <c r="CR323" i="62"/>
  <c r="AY323" i="62"/>
  <c r="CS323" i="62"/>
  <c r="AZ323" i="62"/>
  <c r="BQ324" i="78"/>
  <c r="BR324" i="78"/>
  <c r="CR324" i="62"/>
  <c r="BS324" i="78"/>
  <c r="CS324" i="62"/>
  <c r="BT324" i="78"/>
  <c r="BQ325" i="78"/>
  <c r="BR325" i="78"/>
  <c r="CR325" i="62"/>
  <c r="AY325" i="62"/>
  <c r="CS325" i="62"/>
  <c r="AZ325" i="62"/>
  <c r="BQ326" i="78"/>
  <c r="BR326" i="78"/>
  <c r="CR326" i="62"/>
  <c r="BS326" i="78"/>
  <c r="CS326" i="62"/>
  <c r="AZ326" i="62"/>
  <c r="BQ327" i="78"/>
  <c r="BR327" i="78"/>
  <c r="CR327" i="62"/>
  <c r="AY327" i="62"/>
  <c r="CS327" i="62"/>
  <c r="BT327" i="78"/>
  <c r="BQ328" i="78"/>
  <c r="BR328" i="78"/>
  <c r="CR328" i="62"/>
  <c r="BS328" i="78"/>
  <c r="CS328" i="62"/>
  <c r="BQ329" i="78"/>
  <c r="BR329" i="78"/>
  <c r="CR329" i="62"/>
  <c r="CS329" i="62"/>
  <c r="BT329" i="78"/>
  <c r="BQ330" i="78"/>
  <c r="BR330" i="78"/>
  <c r="CR330" i="62"/>
  <c r="BS330" i="78"/>
  <c r="CS330" i="62"/>
  <c r="BQ331" i="78"/>
  <c r="BR331" i="78"/>
  <c r="CR331" i="62"/>
  <c r="CS331" i="62"/>
  <c r="BT331" i="78"/>
  <c r="BQ332" i="78"/>
  <c r="BR332" i="78"/>
  <c r="CR332" i="62"/>
  <c r="BS332" i="78"/>
  <c r="CS332" i="62"/>
  <c r="BQ333" i="78"/>
  <c r="BR333" i="78"/>
  <c r="CR333" i="62"/>
  <c r="CS333" i="62"/>
  <c r="BT333" i="78"/>
  <c r="BQ334" i="78"/>
  <c r="BR334" i="78"/>
  <c r="CR334" i="62"/>
  <c r="BS334" i="78"/>
  <c r="CS334" i="62"/>
  <c r="BQ335" i="78"/>
  <c r="BR335" i="78"/>
  <c r="CR335" i="62"/>
  <c r="CS335" i="62"/>
  <c r="BT335" i="78"/>
  <c r="BQ336" i="78"/>
  <c r="BR336" i="78"/>
  <c r="CR336" i="62"/>
  <c r="BS336" i="78"/>
  <c r="CS336" i="62"/>
  <c r="BQ337" i="78"/>
  <c r="BR337" i="78"/>
  <c r="CR337" i="62"/>
  <c r="CS337" i="62"/>
  <c r="BT337" i="78"/>
  <c r="CR338" i="62"/>
  <c r="BS338" i="78"/>
  <c r="CS338" i="62"/>
  <c r="AZ338" i="62"/>
  <c r="CR339" i="62"/>
  <c r="AY339" i="62"/>
  <c r="CS339" i="62"/>
  <c r="BT339" i="78"/>
  <c r="CR340" i="62"/>
  <c r="BS340" i="78"/>
  <c r="CS340" i="62"/>
  <c r="AZ340" i="62"/>
  <c r="CR341" i="62"/>
  <c r="AY341" i="62"/>
  <c r="CS341" i="62"/>
  <c r="BT341" i="78"/>
  <c r="CR342" i="62"/>
  <c r="BS342" i="78"/>
  <c r="CS342" i="62"/>
  <c r="AZ342" i="62"/>
  <c r="CR343" i="62"/>
  <c r="AY343" i="62"/>
  <c r="CS343" i="62"/>
  <c r="BT343" i="78"/>
  <c r="CR344" i="62"/>
  <c r="BS344" i="78"/>
  <c r="CS344" i="62"/>
  <c r="AZ344" i="62"/>
  <c r="BQ345" i="78"/>
  <c r="BR345" i="78"/>
  <c r="CR345" i="62"/>
  <c r="AY345" i="62"/>
  <c r="CS345" i="62"/>
  <c r="BT345" i="78"/>
  <c r="BQ346" i="78"/>
  <c r="BR346" i="78"/>
  <c r="CR346" i="62"/>
  <c r="BS346" i="78"/>
  <c r="CS346" i="62"/>
  <c r="AZ346" i="62"/>
  <c r="BQ347" i="78"/>
  <c r="BR347" i="78"/>
  <c r="CR347" i="62"/>
  <c r="AY347" i="62"/>
  <c r="CS347" i="62"/>
  <c r="BT347" i="78"/>
  <c r="BQ348" i="78"/>
  <c r="BR348" i="78"/>
  <c r="CR348" i="62"/>
  <c r="BS348" i="78"/>
  <c r="CS348" i="62"/>
  <c r="AZ348" i="62"/>
  <c r="BQ349" i="78"/>
  <c r="BR349" i="78"/>
  <c r="CR349" i="62"/>
  <c r="AY349" i="62"/>
  <c r="CS349" i="62"/>
  <c r="BT349" i="78"/>
  <c r="BQ350" i="78"/>
  <c r="BR350" i="78"/>
  <c r="CR350" i="62"/>
  <c r="BS350" i="78"/>
  <c r="CS350" i="62"/>
  <c r="AZ350" i="62"/>
  <c r="BQ351" i="78"/>
  <c r="BR351" i="78"/>
  <c r="CR351" i="62"/>
  <c r="AY351" i="62"/>
  <c r="CS351" i="62"/>
  <c r="BT351" i="78"/>
  <c r="BQ352" i="78"/>
  <c r="BR352" i="78"/>
  <c r="CR352" i="62"/>
  <c r="BS352" i="78"/>
  <c r="CS352" i="62"/>
  <c r="AZ352" i="62"/>
  <c r="BQ353" i="78"/>
  <c r="BR353" i="78"/>
  <c r="CR353" i="62"/>
  <c r="AY353" i="62"/>
  <c r="CS353" i="62"/>
  <c r="BT353" i="78"/>
  <c r="BQ354" i="78"/>
  <c r="BR354" i="78"/>
  <c r="CR354" i="62"/>
  <c r="BS354" i="78"/>
  <c r="CS354" i="62"/>
  <c r="AZ354" i="62"/>
  <c r="BQ355" i="78"/>
  <c r="BR355" i="78"/>
  <c r="CR355" i="62"/>
  <c r="AY355" i="62"/>
  <c r="CS355" i="62"/>
  <c r="BT355" i="78"/>
  <c r="BQ356" i="78"/>
  <c r="BR356" i="78"/>
  <c r="CR356" i="62"/>
  <c r="BS356" i="78"/>
  <c r="CS356" i="62"/>
  <c r="AZ356" i="62"/>
  <c r="BQ357" i="78"/>
  <c r="BR357" i="78"/>
  <c r="CR357" i="62"/>
  <c r="AY357" i="62"/>
  <c r="CS357" i="62"/>
  <c r="BT357" i="78"/>
  <c r="BQ358" i="78"/>
  <c r="BR358" i="78"/>
  <c r="CR358" i="62"/>
  <c r="BS358" i="78"/>
  <c r="CS358" i="62"/>
  <c r="AZ358" i="62"/>
  <c r="BQ359" i="78"/>
  <c r="BR359" i="78"/>
  <c r="CR359" i="62"/>
  <c r="AY359" i="62"/>
  <c r="CS359" i="62"/>
  <c r="BT359" i="78"/>
  <c r="BQ360" i="78"/>
  <c r="BR360" i="78"/>
  <c r="CR360" i="62"/>
  <c r="BS360" i="78"/>
  <c r="CS360" i="62"/>
  <c r="AZ360" i="62"/>
  <c r="BQ361" i="78"/>
  <c r="BR361" i="78"/>
  <c r="CR361" i="62"/>
  <c r="AY361" i="62"/>
  <c r="CS361" i="62"/>
  <c r="BT361" i="78"/>
  <c r="BQ362" i="78"/>
  <c r="BR362" i="78"/>
  <c r="CR362" i="62"/>
  <c r="BS362" i="78"/>
  <c r="CS362" i="62"/>
  <c r="AZ362" i="62"/>
  <c r="BQ363" i="78"/>
  <c r="BR363" i="78"/>
  <c r="CR363" i="62"/>
  <c r="AY363" i="62"/>
  <c r="CS363" i="62"/>
  <c r="BT363" i="78"/>
  <c r="BQ364" i="78"/>
  <c r="BR364" i="78"/>
  <c r="CR364" i="62"/>
  <c r="BS364" i="78"/>
  <c r="CS364" i="62"/>
  <c r="AZ364" i="62"/>
  <c r="BQ365" i="78"/>
  <c r="BR365" i="78"/>
  <c r="CR365" i="62"/>
  <c r="AY365" i="62"/>
  <c r="CS365" i="62"/>
  <c r="BT365" i="78"/>
  <c r="BQ366" i="78"/>
  <c r="BR366" i="78"/>
  <c r="CR366" i="62"/>
  <c r="BS366" i="78"/>
  <c r="CS366" i="62"/>
  <c r="AZ366" i="62"/>
  <c r="BQ367" i="78"/>
  <c r="BR367" i="78"/>
  <c r="CR367" i="62"/>
  <c r="AY367" i="62"/>
  <c r="CS367" i="62"/>
  <c r="BT367" i="78"/>
  <c r="BQ368" i="78"/>
  <c r="BR368" i="78"/>
  <c r="CR368" i="62"/>
  <c r="BS368" i="78"/>
  <c r="CS368" i="62"/>
  <c r="AZ368" i="62"/>
  <c r="BS4" i="78"/>
  <c r="BX4" i="78"/>
  <c r="C2" i="67"/>
  <c r="CM19" i="67"/>
  <c r="CM22" i="67"/>
  <c r="CA37" i="67"/>
  <c r="C3" i="67"/>
  <c r="BW4" i="78"/>
  <c r="BW5" i="78"/>
  <c r="BW6" i="78"/>
  <c r="BW7" i="78"/>
  <c r="BW8" i="78"/>
  <c r="BW9" i="78"/>
  <c r="BW10" i="78"/>
  <c r="BW11" i="78"/>
  <c r="BW12" i="78"/>
  <c r="BW13" i="78"/>
  <c r="BW14" i="78"/>
  <c r="BW15" i="78"/>
  <c r="BW16" i="78"/>
  <c r="BW17" i="78"/>
  <c r="BW18" i="78"/>
  <c r="BW19" i="78"/>
  <c r="BW20" i="78"/>
  <c r="BW21" i="78"/>
  <c r="BW22" i="78"/>
  <c r="BW23" i="78"/>
  <c r="BW24" i="78"/>
  <c r="BW25" i="78"/>
  <c r="BW26" i="78"/>
  <c r="BW27" i="78"/>
  <c r="BW28" i="78"/>
  <c r="BW29" i="78"/>
  <c r="BW30" i="78"/>
  <c r="BW31" i="78"/>
  <c r="BW32" i="78"/>
  <c r="BW33" i="78"/>
  <c r="BW34" i="78"/>
  <c r="BX5" i="78"/>
  <c r="BX6" i="78"/>
  <c r="BX7" i="78"/>
  <c r="BX8" i="78"/>
  <c r="BX9" i="78"/>
  <c r="BX10" i="78"/>
  <c r="BX11" i="78"/>
  <c r="BX12" i="78"/>
  <c r="BX13" i="78"/>
  <c r="BX14" i="78"/>
  <c r="BX15" i="78"/>
  <c r="BX16" i="78"/>
  <c r="BX17" i="78"/>
  <c r="BX18" i="78"/>
  <c r="BX19" i="78"/>
  <c r="BX20" i="78"/>
  <c r="BX21" i="78"/>
  <c r="BX22" i="78"/>
  <c r="BX23" i="78"/>
  <c r="BX24" i="78"/>
  <c r="BX25" i="78"/>
  <c r="BX26" i="78"/>
  <c r="BX27" i="78"/>
  <c r="BX28" i="78"/>
  <c r="BX29" i="78"/>
  <c r="BX30" i="78"/>
  <c r="BX31" i="78"/>
  <c r="BX32" i="78"/>
  <c r="BX33" i="78"/>
  <c r="BX34" i="78"/>
  <c r="BW35" i="78"/>
  <c r="BW36" i="78"/>
  <c r="BW37" i="78"/>
  <c r="BW38" i="78"/>
  <c r="BW39" i="78"/>
  <c r="BW40" i="78"/>
  <c r="BW41" i="78"/>
  <c r="BW42" i="78"/>
  <c r="BW43" i="78"/>
  <c r="BW44" i="78"/>
  <c r="BW45" i="78"/>
  <c r="BW46" i="78"/>
  <c r="BW47" i="78"/>
  <c r="BW48" i="78"/>
  <c r="BW49" i="78"/>
  <c r="BW50" i="78"/>
  <c r="BW51" i="78"/>
  <c r="BW52" i="78"/>
  <c r="BW53" i="78"/>
  <c r="BW54" i="78"/>
  <c r="BW55" i="78"/>
  <c r="BW56" i="78"/>
  <c r="BW57" i="78"/>
  <c r="BW58" i="78"/>
  <c r="BW59" i="78"/>
  <c r="BW60" i="78"/>
  <c r="BW61" i="78"/>
  <c r="BW62" i="78"/>
  <c r="BX35" i="78"/>
  <c r="BX36" i="78"/>
  <c r="BX37" i="78"/>
  <c r="BX38" i="78"/>
  <c r="BX39" i="78"/>
  <c r="BX40" i="78"/>
  <c r="BX41" i="78"/>
  <c r="BX42" i="78"/>
  <c r="BX43" i="78"/>
  <c r="BX44" i="78"/>
  <c r="BX45" i="78"/>
  <c r="BX46" i="78"/>
  <c r="BX47" i="78"/>
  <c r="BX48" i="78"/>
  <c r="BX49" i="78"/>
  <c r="BX50" i="78"/>
  <c r="BX51" i="78"/>
  <c r="BX52" i="78"/>
  <c r="BX53" i="78"/>
  <c r="BX54" i="78"/>
  <c r="BX55" i="78"/>
  <c r="BX56" i="78"/>
  <c r="BX57" i="78"/>
  <c r="BX58" i="78"/>
  <c r="BX59" i="78"/>
  <c r="BX60" i="78"/>
  <c r="BX61" i="78"/>
  <c r="BX62" i="78"/>
  <c r="BX84" i="67"/>
  <c r="AH19" i="67"/>
  <c r="BY84" i="67"/>
  <c r="AK19" i="67"/>
  <c r="AO19" i="67"/>
  <c r="AP19" i="67"/>
  <c r="AQ19" i="67"/>
  <c r="AZ24" i="67"/>
  <c r="CB89" i="67"/>
  <c r="BY21" i="67"/>
  <c r="BB24" i="67"/>
  <c r="CE89" i="67"/>
  <c r="CA21" i="67"/>
  <c r="BC24" i="67"/>
  <c r="CD89" i="67"/>
  <c r="CB21" i="67"/>
  <c r="BF24" i="67"/>
  <c r="CC89" i="67"/>
  <c r="CD21" i="67"/>
  <c r="CA22" i="67"/>
  <c r="CD22" i="67"/>
  <c r="AG24" i="67"/>
  <c r="BF374" i="62"/>
  <c r="AH24" i="67"/>
  <c r="AI24" i="67"/>
  <c r="AJ24" i="67"/>
  <c r="BY89" i="67"/>
  <c r="AK24" i="67"/>
  <c r="AL24" i="67"/>
  <c r="AN24" i="67"/>
  <c r="AO24" i="67"/>
  <c r="AP24" i="67"/>
  <c r="AQ24" i="67"/>
  <c r="AY24" i="67"/>
  <c r="BA24" i="67"/>
  <c r="BD24" i="67"/>
  <c r="BE24" i="67"/>
  <c r="BG24" i="67"/>
  <c r="BH24" i="67"/>
  <c r="BM24" i="67"/>
  <c r="BN24" i="67"/>
  <c r="BO24" i="67"/>
  <c r="BP24" i="67"/>
  <c r="CM24" i="67"/>
  <c r="D26" i="67"/>
  <c r="E26" i="67"/>
  <c r="F26" i="67"/>
  <c r="F374" i="62"/>
  <c r="G26" i="67"/>
  <c r="G374" i="62"/>
  <c r="H26" i="67"/>
  <c r="H374" i="62"/>
  <c r="I26" i="67"/>
  <c r="I374" i="62"/>
  <c r="J26" i="67"/>
  <c r="AS374" i="62"/>
  <c r="K26" i="67"/>
  <c r="AT374" i="62"/>
  <c r="L26" i="67"/>
  <c r="AV374" i="62"/>
  <c r="N26" i="67"/>
  <c r="O26" i="67"/>
  <c r="P26" i="67"/>
  <c r="Q26" i="67"/>
  <c r="K374" i="62"/>
  <c r="R26" i="67"/>
  <c r="L374" i="62"/>
  <c r="S26" i="67"/>
  <c r="M374" i="62"/>
  <c r="T26" i="67"/>
  <c r="N374" i="62"/>
  <c r="U26" i="67"/>
  <c r="V26" i="67"/>
  <c r="W26" i="67"/>
  <c r="X26" i="67"/>
  <c r="R374" i="62"/>
  <c r="Y26" i="67"/>
  <c r="Z26" i="67"/>
  <c r="S374" i="62"/>
  <c r="AA26" i="67"/>
  <c r="U374" i="62"/>
  <c r="AB26" i="67"/>
  <c r="AC26" i="67"/>
  <c r="CA91" i="67"/>
  <c r="AD26" i="67"/>
  <c r="AE26" i="67"/>
  <c r="AF26" i="67"/>
  <c r="AG26" i="67"/>
  <c r="AH26" i="67"/>
  <c r="AI26" i="67"/>
  <c r="AJ26" i="67"/>
  <c r="BY91" i="67"/>
  <c r="AK26" i="67"/>
  <c r="AL26" i="67"/>
  <c r="AM26" i="67"/>
  <c r="AN26" i="67"/>
  <c r="AO26" i="67"/>
  <c r="AP26" i="67"/>
  <c r="AQ26" i="67"/>
  <c r="AR26" i="67"/>
  <c r="AS26" i="67"/>
  <c r="AG374" i="62"/>
  <c r="AU26" i="67"/>
  <c r="AH374" i="62"/>
  <c r="AV26" i="67"/>
  <c r="AI374" i="62"/>
  <c r="AW26" i="67"/>
  <c r="AJ374" i="62"/>
  <c r="AX26" i="67"/>
  <c r="AY26" i="67"/>
  <c r="AZ26" i="67"/>
  <c r="BA26" i="67"/>
  <c r="BB26" i="67"/>
  <c r="BC26" i="67"/>
  <c r="BD26" i="67"/>
  <c r="BE26" i="67"/>
  <c r="BF26" i="67"/>
  <c r="BG26" i="67"/>
  <c r="BH26" i="67"/>
  <c r="BM26" i="67"/>
  <c r="BN26" i="67"/>
  <c r="BO26" i="67"/>
  <c r="BP26" i="67"/>
  <c r="BQ26" i="67"/>
  <c r="BW26" i="67"/>
  <c r="BX26" i="67"/>
  <c r="CM26" i="67"/>
  <c r="D28" i="67"/>
  <c r="E28" i="67"/>
  <c r="F28" i="67"/>
  <c r="G28" i="67"/>
  <c r="H28" i="67"/>
  <c r="I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D28" i="67"/>
  <c r="AE28" i="67"/>
  <c r="AF28" i="67"/>
  <c r="AG28" i="67"/>
  <c r="AH28" i="67"/>
  <c r="AI28" i="67"/>
  <c r="AJ28" i="67"/>
  <c r="AL28" i="67"/>
  <c r="AM28" i="67"/>
  <c r="AN28" i="67"/>
  <c r="AO28" i="67"/>
  <c r="AP28" i="67"/>
  <c r="AQ28" i="67"/>
  <c r="AR28" i="67"/>
  <c r="AS28" i="67"/>
  <c r="AU28" i="67"/>
  <c r="AV28" i="67"/>
  <c r="AW28" i="67"/>
  <c r="AX28" i="67"/>
  <c r="AY28" i="67"/>
  <c r="AZ28" i="67"/>
  <c r="BA28" i="67"/>
  <c r="BB28" i="67"/>
  <c r="BC28" i="67"/>
  <c r="BD28" i="67"/>
  <c r="BE28" i="67"/>
  <c r="BF28" i="67"/>
  <c r="BG28" i="67"/>
  <c r="BH28" i="67"/>
  <c r="BM28" i="67"/>
  <c r="BN28" i="67"/>
  <c r="BO28" i="67"/>
  <c r="BP28" i="67"/>
  <c r="E65" i="67"/>
  <c r="D66" i="67"/>
  <c r="D31" i="67"/>
  <c r="BT91" i="67"/>
  <c r="BU91" i="67"/>
  <c r="BW91" i="67"/>
  <c r="P65" i="67"/>
  <c r="O66" i="67"/>
  <c r="O31" i="67"/>
  <c r="W65" i="67"/>
  <c r="V66" i="67"/>
  <c r="V31" i="67"/>
  <c r="BZ38" i="67"/>
  <c r="CD46" i="67"/>
  <c r="CI84" i="67"/>
  <c r="CF84" i="67"/>
  <c r="BX53" i="67"/>
  <c r="BX54" i="67"/>
  <c r="BX55" i="67"/>
  <c r="O57" i="67"/>
  <c r="P57" i="67"/>
  <c r="Q57" i="67"/>
  <c r="R57" i="67"/>
  <c r="AI65" i="67"/>
  <c r="AQ57" i="67"/>
  <c r="AX57" i="67"/>
  <c r="CF89" i="67"/>
  <c r="AY57" i="67"/>
  <c r="CG89" i="67"/>
  <c r="AZ57" i="67"/>
  <c r="BC57" i="67"/>
  <c r="BD57" i="67"/>
  <c r="BG57" i="67"/>
  <c r="BK57" i="67"/>
  <c r="BJ57" i="67"/>
  <c r="BL57" i="67"/>
  <c r="BU57" i="67"/>
  <c r="BV57" i="67"/>
  <c r="BW57" i="67"/>
  <c r="D59" i="67"/>
  <c r="E59" i="67"/>
  <c r="F59" i="67"/>
  <c r="G59" i="67"/>
  <c r="H59" i="67"/>
  <c r="I59" i="67"/>
  <c r="J59" i="67"/>
  <c r="K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V374" i="62"/>
  <c r="AA59" i="67"/>
  <c r="W374" i="62"/>
  <c r="AB59" i="67"/>
  <c r="AC59" i="67"/>
  <c r="AD59" i="67"/>
  <c r="AE59" i="67"/>
  <c r="AG59" i="67"/>
  <c r="AH59" i="67"/>
  <c r="AI59" i="67"/>
  <c r="AJ59" i="67"/>
  <c r="AK59" i="67"/>
  <c r="AL59" i="67"/>
  <c r="AN59" i="67"/>
  <c r="AO59" i="67"/>
  <c r="AE374" i="62"/>
  <c r="AP59" i="67"/>
  <c r="AQ59" i="67"/>
  <c r="AR59" i="67"/>
  <c r="AS59" i="67"/>
  <c r="AT59" i="67"/>
  <c r="AU59" i="67"/>
  <c r="AV59" i="67"/>
  <c r="AW59" i="67"/>
  <c r="AX59" i="67"/>
  <c r="AY59" i="67"/>
  <c r="AZ59" i="67"/>
  <c r="BC59" i="67"/>
  <c r="BF59" i="67"/>
  <c r="BG59" i="67"/>
  <c r="BI59" i="67"/>
  <c r="BK59" i="67"/>
  <c r="BJ59" i="67"/>
  <c r="BL59" i="67"/>
  <c r="BM59" i="67"/>
  <c r="BN59" i="67"/>
  <c r="BL374" i="62"/>
  <c r="BP59" i="67"/>
  <c r="BM374" i="62"/>
  <c r="BQ59" i="67"/>
  <c r="BN374" i="62"/>
  <c r="BR59" i="67"/>
  <c r="BO374" i="62"/>
  <c r="BS59" i="67"/>
  <c r="BP374" i="62"/>
  <c r="BT59" i="67"/>
  <c r="BU59" i="67"/>
  <c r="BV59" i="67"/>
  <c r="BW59" i="67"/>
  <c r="D61" i="67"/>
  <c r="E61" i="67"/>
  <c r="F61" i="67"/>
  <c r="G61" i="67"/>
  <c r="H61" i="67"/>
  <c r="I61" i="67"/>
  <c r="J61" i="67"/>
  <c r="K61" i="67"/>
  <c r="M61" i="67"/>
  <c r="N61" i="67"/>
  <c r="O61" i="67"/>
  <c r="P61" i="67"/>
  <c r="Q61" i="67"/>
  <c r="R61" i="67"/>
  <c r="S61" i="67"/>
  <c r="T61" i="67"/>
  <c r="U61" i="67"/>
  <c r="V61" i="67"/>
  <c r="W61" i="67"/>
  <c r="X61" i="67"/>
  <c r="Y61" i="67"/>
  <c r="Z61" i="67"/>
  <c r="AA61" i="67"/>
  <c r="AB61" i="67"/>
  <c r="AC61" i="67"/>
  <c r="AD61" i="67"/>
  <c r="AE61" i="67"/>
  <c r="AG61" i="67"/>
  <c r="AH61" i="67"/>
  <c r="AI61" i="67"/>
  <c r="AJ61" i="67"/>
  <c r="AK61" i="67"/>
  <c r="AL61" i="67"/>
  <c r="AM61" i="67"/>
  <c r="AN61" i="67"/>
  <c r="AO61" i="67"/>
  <c r="AP61" i="67"/>
  <c r="AQ61" i="67"/>
  <c r="AR61" i="67"/>
  <c r="AS61" i="67"/>
  <c r="AT61" i="67"/>
  <c r="AU61" i="67"/>
  <c r="AV61" i="67"/>
  <c r="AW61" i="67"/>
  <c r="AX61" i="67"/>
  <c r="AY61" i="67"/>
  <c r="AZ61" i="67"/>
  <c r="BC61" i="67"/>
  <c r="BF61" i="67"/>
  <c r="BG61" i="67"/>
  <c r="BI61" i="67"/>
  <c r="BJ61" i="67"/>
  <c r="BK61" i="67"/>
  <c r="BL61" i="67"/>
  <c r="BM61" i="67"/>
  <c r="BN61" i="67"/>
  <c r="BP61" i="67"/>
  <c r="BQ61" i="67"/>
  <c r="BR61" i="67"/>
  <c r="BS61" i="67"/>
  <c r="BT61" i="67"/>
  <c r="BU61" i="67"/>
  <c r="BV61" i="67"/>
  <c r="BW61" i="67"/>
  <c r="BX61" i="67"/>
  <c r="CD62" i="67"/>
  <c r="D63" i="67"/>
  <c r="E63" i="67"/>
  <c r="F63" i="67"/>
  <c r="G63" i="67"/>
  <c r="H63" i="67"/>
  <c r="I63" i="67"/>
  <c r="J63" i="67"/>
  <c r="K63" i="67"/>
  <c r="M63" i="67"/>
  <c r="N63" i="67"/>
  <c r="O63" i="67"/>
  <c r="P63" i="67"/>
  <c r="Q63" i="67"/>
  <c r="R63" i="67"/>
  <c r="S63" i="67"/>
  <c r="T63" i="67"/>
  <c r="U63" i="67"/>
  <c r="V63" i="67"/>
  <c r="W63" i="67"/>
  <c r="X63" i="67"/>
  <c r="Y63" i="67"/>
  <c r="Z63" i="67"/>
  <c r="AA63" i="67"/>
  <c r="AB63" i="67"/>
  <c r="AC63" i="67"/>
  <c r="AD63" i="67"/>
  <c r="AE63" i="67"/>
  <c r="AG63" i="67"/>
  <c r="AH63" i="67"/>
  <c r="AI63" i="67"/>
  <c r="AJ63" i="67"/>
  <c r="AK63" i="67"/>
  <c r="AL63" i="67"/>
  <c r="AM63" i="67"/>
  <c r="AN63" i="67"/>
  <c r="AO63" i="67"/>
  <c r="AP63" i="67"/>
  <c r="AQ63" i="67"/>
  <c r="AR63" i="67"/>
  <c r="AS63" i="67"/>
  <c r="AT63" i="67"/>
  <c r="AU63" i="67"/>
  <c r="AV63" i="67"/>
  <c r="AW63" i="67"/>
  <c r="AX63" i="67"/>
  <c r="AY63" i="67"/>
  <c r="AZ63" i="67"/>
  <c r="BC63" i="67"/>
  <c r="BF63" i="67"/>
  <c r="BG63" i="67"/>
  <c r="BI63" i="67"/>
  <c r="BJ63" i="67"/>
  <c r="BK63" i="67"/>
  <c r="BL63" i="67"/>
  <c r="BM63" i="67"/>
  <c r="BN63" i="67"/>
  <c r="BP63" i="67"/>
  <c r="BQ63" i="67"/>
  <c r="BR63" i="67"/>
  <c r="BS63" i="67"/>
  <c r="BT63" i="67"/>
  <c r="BU63" i="67"/>
  <c r="BV63" i="67"/>
  <c r="BW63" i="67"/>
  <c r="BX63" i="67"/>
  <c r="U69" i="67"/>
  <c r="D64" i="67"/>
  <c r="E64" i="67"/>
  <c r="F64" i="67"/>
  <c r="G64" i="67"/>
  <c r="H64" i="67"/>
  <c r="I64" i="67"/>
  <c r="J64" i="67"/>
  <c r="K64" i="67"/>
  <c r="M64" i="67"/>
  <c r="N64" i="67"/>
  <c r="O64" i="67"/>
  <c r="P64" i="67"/>
  <c r="Q64" i="67"/>
  <c r="R64" i="67"/>
  <c r="S64" i="67"/>
  <c r="T64" i="67"/>
  <c r="U64" i="67"/>
  <c r="V64" i="67"/>
  <c r="W64" i="67"/>
  <c r="X64" i="67"/>
  <c r="Y64" i="67"/>
  <c r="Z64" i="67"/>
  <c r="AA64" i="67"/>
  <c r="AB64" i="67"/>
  <c r="AC64" i="67"/>
  <c r="AD64" i="67"/>
  <c r="AE64" i="67"/>
  <c r="AG64" i="67"/>
  <c r="AH64" i="67"/>
  <c r="AI64" i="67"/>
  <c r="AJ64" i="67"/>
  <c r="AK64" i="67"/>
  <c r="AL64" i="67"/>
  <c r="AM64" i="67"/>
  <c r="AN64" i="67"/>
  <c r="AO64" i="67"/>
  <c r="AP64" i="67"/>
  <c r="AQ64" i="67"/>
  <c r="AR64" i="67"/>
  <c r="AS64" i="67"/>
  <c r="AT64" i="67"/>
  <c r="AU64" i="67"/>
  <c r="AV64" i="67"/>
  <c r="AW64" i="67"/>
  <c r="AX64" i="67"/>
  <c r="AY64" i="67"/>
  <c r="AZ64" i="67"/>
  <c r="BC64" i="67"/>
  <c r="BF64" i="67"/>
  <c r="BG64" i="67"/>
  <c r="BI64" i="67"/>
  <c r="BJ64" i="67"/>
  <c r="BK64" i="67"/>
  <c r="BL64" i="67"/>
  <c r="BM64" i="67"/>
  <c r="BN64" i="67"/>
  <c r="BP64" i="67"/>
  <c r="BQ64" i="67"/>
  <c r="BR64" i="67"/>
  <c r="BS64" i="67"/>
  <c r="BT64" i="67"/>
  <c r="BU64" i="67"/>
  <c r="BV64" i="67"/>
  <c r="BW64" i="67"/>
  <c r="BX64" i="67"/>
  <c r="D65" i="67"/>
  <c r="F65" i="67"/>
  <c r="G65" i="67"/>
  <c r="H65" i="67"/>
  <c r="I65" i="67"/>
  <c r="O65" i="67"/>
  <c r="Q65" i="67"/>
  <c r="R65" i="67"/>
  <c r="S65" i="67"/>
  <c r="T65" i="67"/>
  <c r="U65" i="67"/>
  <c r="V65" i="67"/>
  <c r="X65" i="67"/>
  <c r="Y65" i="67"/>
  <c r="Z65" i="67"/>
  <c r="AA65" i="67"/>
  <c r="AB65" i="67"/>
  <c r="AD65" i="67"/>
  <c r="AE65" i="67"/>
  <c r="AF65" i="67"/>
  <c r="AG65" i="67"/>
  <c r="AH65" i="67"/>
  <c r="AJ65" i="67"/>
  <c r="AL65" i="67"/>
  <c r="AM65" i="67"/>
  <c r="AN65" i="67"/>
  <c r="AO65" i="67"/>
  <c r="AP65" i="67"/>
  <c r="AQ65" i="67"/>
  <c r="AR65" i="67"/>
  <c r="AS65" i="67"/>
  <c r="AU65" i="67"/>
  <c r="AV65" i="67"/>
  <c r="AW65" i="67"/>
  <c r="AX65" i="67"/>
  <c r="AY65" i="67"/>
  <c r="AZ65" i="67"/>
  <c r="BA65" i="67"/>
  <c r="BB65" i="67"/>
  <c r="BC65" i="67"/>
  <c r="BD65" i="67"/>
  <c r="BE65" i="67"/>
  <c r="BF65" i="67"/>
  <c r="BG65" i="67"/>
  <c r="BH65" i="67"/>
  <c r="BM65" i="67"/>
  <c r="BN65" i="67"/>
  <c r="BO65" i="67"/>
  <c r="BP65" i="67"/>
  <c r="BQ65" i="67"/>
  <c r="E66" i="67"/>
  <c r="F66" i="67"/>
  <c r="G66" i="67"/>
  <c r="H66" i="67"/>
  <c r="I66" i="67"/>
  <c r="P66" i="67"/>
  <c r="Q66" i="67"/>
  <c r="R66" i="67"/>
  <c r="S66" i="67"/>
  <c r="T66" i="67"/>
  <c r="U66" i="67"/>
  <c r="W66" i="67"/>
  <c r="X66" i="67"/>
  <c r="Y66" i="67"/>
  <c r="Z66" i="67"/>
  <c r="AA66" i="67"/>
  <c r="AB66" i="67"/>
  <c r="AD66" i="67"/>
  <c r="AE66" i="67"/>
  <c r="AF66" i="67"/>
  <c r="AG66" i="67"/>
  <c r="AH66" i="67"/>
  <c r="AI66" i="67"/>
  <c r="AJ66" i="67"/>
  <c r="AL66" i="67"/>
  <c r="AM66" i="67"/>
  <c r="AN66" i="67"/>
  <c r="AO66" i="67"/>
  <c r="AP66" i="67"/>
  <c r="AQ66" i="67"/>
  <c r="AR66" i="67"/>
  <c r="AS66" i="67"/>
  <c r="AU66" i="67"/>
  <c r="AV66" i="67"/>
  <c r="AW66" i="67"/>
  <c r="AX66" i="67"/>
  <c r="AY66" i="67"/>
  <c r="AZ66" i="67"/>
  <c r="BA66" i="67"/>
  <c r="BB66" i="67"/>
  <c r="BC66" i="67"/>
  <c r="BD66" i="67"/>
  <c r="BE66" i="67"/>
  <c r="BF66" i="67"/>
  <c r="BG66" i="67"/>
  <c r="BH66" i="67"/>
  <c r="BM66" i="67"/>
  <c r="BN66" i="67"/>
  <c r="BO66" i="67"/>
  <c r="BP66" i="67"/>
  <c r="BQ66" i="67"/>
  <c r="T69" i="67"/>
  <c r="W69" i="67"/>
  <c r="T70" i="67"/>
  <c r="U70" i="67"/>
  <c r="W70" i="67"/>
  <c r="T71" i="67"/>
  <c r="U71" i="67"/>
  <c r="W71" i="67"/>
  <c r="CH71" i="67"/>
  <c r="T72" i="67"/>
  <c r="U72" i="67"/>
  <c r="W72" i="67"/>
  <c r="CH72" i="67"/>
  <c r="T73" i="67"/>
  <c r="U73" i="67"/>
  <c r="W73" i="67"/>
  <c r="CH73" i="67"/>
  <c r="T74" i="67"/>
  <c r="CH74" i="67"/>
  <c r="T75" i="67"/>
  <c r="U75" i="67"/>
  <c r="W75" i="67"/>
  <c r="CH75" i="67"/>
  <c r="T76" i="67"/>
  <c r="U76" i="67"/>
  <c r="W76" i="67"/>
  <c r="CH76" i="67"/>
  <c r="T77" i="67"/>
  <c r="U77" i="67"/>
  <c r="W77" i="67"/>
  <c r="CH77" i="67"/>
  <c r="T78" i="67"/>
  <c r="U78" i="67"/>
  <c r="W78" i="67"/>
  <c r="CH78" i="67"/>
  <c r="T79" i="67"/>
  <c r="U79" i="67"/>
  <c r="W79" i="67"/>
  <c r="CH79" i="67"/>
  <c r="T80" i="67"/>
  <c r="U80" i="67"/>
  <c r="W80" i="67"/>
  <c r="CH80" i="67"/>
  <c r="T81" i="67"/>
  <c r="U81" i="67"/>
  <c r="W81" i="67"/>
  <c r="CH81" i="67"/>
  <c r="T82" i="67"/>
  <c r="U82" i="67"/>
  <c r="W82" i="67"/>
  <c r="CH82" i="67"/>
  <c r="T83" i="67"/>
  <c r="U83" i="67"/>
  <c r="W83" i="67"/>
  <c r="T84" i="67"/>
  <c r="U84" i="67"/>
  <c r="W84" i="67"/>
  <c r="BT84" i="67"/>
  <c r="BU84" i="67"/>
  <c r="BV84" i="67"/>
  <c r="BW84" i="67"/>
  <c r="BZ84" i="67"/>
  <c r="CB84" i="67"/>
  <c r="CC84" i="67"/>
  <c r="CD84" i="67"/>
  <c r="CE84" i="67"/>
  <c r="CG84" i="67"/>
  <c r="CH84" i="67"/>
  <c r="T85" i="67"/>
  <c r="U85" i="67"/>
  <c r="W85" i="67"/>
  <c r="BT85" i="67"/>
  <c r="BU85" i="67"/>
  <c r="BV85" i="67"/>
  <c r="BW85" i="67"/>
  <c r="BX85" i="67"/>
  <c r="BY85" i="67"/>
  <c r="BZ85" i="67"/>
  <c r="CB85" i="67"/>
  <c r="CC85" i="67"/>
  <c r="CD85" i="67"/>
  <c r="CE85" i="67"/>
  <c r="CF85" i="67"/>
  <c r="CH85" i="67"/>
  <c r="CI85" i="67"/>
  <c r="T86" i="67"/>
  <c r="U86" i="67"/>
  <c r="W86" i="67"/>
  <c r="BT86" i="67"/>
  <c r="BW86" i="67"/>
  <c r="BU86" i="67"/>
  <c r="BV86" i="67"/>
  <c r="BX86" i="67"/>
  <c r="BY86" i="67"/>
  <c r="BZ86" i="67"/>
  <c r="CB86" i="67"/>
  <c r="CC86" i="67"/>
  <c r="CD86" i="67"/>
  <c r="CE86" i="67"/>
  <c r="CF86" i="67"/>
  <c r="CH86" i="67"/>
  <c r="CI86" i="67"/>
  <c r="T87" i="67"/>
  <c r="U87" i="67"/>
  <c r="W87" i="67"/>
  <c r="BT87" i="67"/>
  <c r="BU87" i="67"/>
  <c r="BV87" i="67"/>
  <c r="BW87" i="67"/>
  <c r="BX87" i="67"/>
  <c r="BY87" i="67"/>
  <c r="BZ87" i="67"/>
  <c r="CA87" i="67"/>
  <c r="CB87" i="67"/>
  <c r="CC87" i="67"/>
  <c r="CD87" i="67"/>
  <c r="CE87" i="67"/>
  <c r="CF87" i="67"/>
  <c r="CG87" i="67"/>
  <c r="CH87" i="67"/>
  <c r="CI87" i="67"/>
  <c r="AA88" i="67"/>
  <c r="AB88" i="67"/>
  <c r="AC88" i="67"/>
  <c r="AD88" i="67"/>
  <c r="AE88" i="67"/>
  <c r="AF88" i="67"/>
  <c r="AG88" i="67"/>
  <c r="AH88" i="67"/>
  <c r="AI88" i="67"/>
  <c r="AJ88" i="67"/>
  <c r="AK88" i="67"/>
  <c r="AL88" i="67"/>
  <c r="AM88" i="67"/>
  <c r="AN88" i="67"/>
  <c r="AO88" i="67"/>
  <c r="AP88" i="67"/>
  <c r="AQ88" i="67"/>
  <c r="AR88" i="67"/>
  <c r="AS88" i="67"/>
  <c r="AT88" i="67"/>
  <c r="AU88" i="67"/>
  <c r="AV88" i="67"/>
  <c r="AW88" i="67"/>
  <c r="AX88" i="67"/>
  <c r="AY88" i="67"/>
  <c r="AZ88" i="67"/>
  <c r="BA88" i="67"/>
  <c r="BB88" i="67"/>
  <c r="BC88" i="67"/>
  <c r="BD88" i="67"/>
  <c r="BE88" i="67"/>
  <c r="BF88" i="67"/>
  <c r="BG88" i="67"/>
  <c r="BH88" i="67"/>
  <c r="BI88" i="67"/>
  <c r="BJ88" i="67"/>
  <c r="BK88" i="67"/>
  <c r="BL88" i="67"/>
  <c r="BM88" i="67"/>
  <c r="BN88" i="67"/>
  <c r="BO88" i="67"/>
  <c r="T89" i="67"/>
  <c r="CH89" i="67"/>
  <c r="T90" i="67"/>
  <c r="BV91" i="67"/>
  <c r="BX91" i="67"/>
  <c r="BZ91" i="67"/>
  <c r="CB91" i="67"/>
  <c r="CC91" i="67"/>
  <c r="CD91" i="67"/>
  <c r="CE91" i="67"/>
  <c r="CF91" i="67"/>
  <c r="CG91" i="67"/>
  <c r="CH91" i="67"/>
  <c r="CI91" i="67"/>
  <c r="T93" i="67"/>
  <c r="U93" i="67"/>
  <c r="W93" i="67"/>
  <c r="BT93" i="67"/>
  <c r="BU93" i="67"/>
  <c r="BV93" i="67"/>
  <c r="BW93" i="67"/>
  <c r="BX93" i="67"/>
  <c r="BY93" i="67"/>
  <c r="BZ93" i="67"/>
  <c r="CA93" i="67"/>
  <c r="CB93" i="67"/>
  <c r="CC93" i="67"/>
  <c r="CD93" i="67"/>
  <c r="CE93" i="67"/>
  <c r="CF93" i="67"/>
  <c r="CG93" i="67"/>
  <c r="CH93" i="67"/>
  <c r="CI93" i="67"/>
  <c r="T94" i="67"/>
  <c r="U94" i="67"/>
  <c r="W94" i="67"/>
  <c r="BT94" i="67"/>
  <c r="BU94" i="67"/>
  <c r="BV94" i="67"/>
  <c r="BW94" i="67"/>
  <c r="BX94" i="67"/>
  <c r="BY94" i="67"/>
  <c r="BZ94" i="67"/>
  <c r="CA94" i="67"/>
  <c r="CB94" i="67"/>
  <c r="CC94" i="67"/>
  <c r="CD94" i="67"/>
  <c r="CE94" i="67"/>
  <c r="CF94" i="67"/>
  <c r="CG94" i="67"/>
  <c r="CH94" i="67"/>
  <c r="CI94" i="67"/>
  <c r="T95" i="67"/>
  <c r="U95" i="67"/>
  <c r="W95" i="67"/>
  <c r="T96" i="67"/>
  <c r="U96" i="67"/>
  <c r="W96" i="67"/>
  <c r="T97" i="67"/>
  <c r="U97" i="67"/>
  <c r="W97" i="67"/>
  <c r="T98" i="67"/>
  <c r="U98" i="67"/>
  <c r="W98" i="67"/>
  <c r="T99" i="67"/>
  <c r="U99" i="67"/>
  <c r="W99" i="67"/>
  <c r="T100" i="67"/>
  <c r="U100" i="67"/>
  <c r="W100" i="67"/>
  <c r="T101" i="67"/>
  <c r="U101" i="67"/>
  <c r="W101" i="67"/>
  <c r="T103" i="67"/>
  <c r="T104" i="67"/>
  <c r="T107" i="67"/>
  <c r="AA107" i="67"/>
  <c r="AB107" i="67"/>
  <c r="AC107" i="67"/>
  <c r="AD107" i="67"/>
  <c r="AE107" i="67"/>
  <c r="AF107" i="67"/>
  <c r="AG107" i="67"/>
  <c r="AH107" i="67"/>
  <c r="AI107" i="67"/>
  <c r="AJ107" i="67"/>
  <c r="AK107" i="67"/>
  <c r="AL107" i="67"/>
  <c r="AM107" i="67"/>
  <c r="AN107" i="67"/>
  <c r="AO107" i="67"/>
  <c r="AV107" i="67"/>
  <c r="AW107" i="67"/>
  <c r="AX107" i="67"/>
  <c r="AY107" i="67"/>
  <c r="AZ107" i="67"/>
  <c r="BA107" i="67"/>
  <c r="BB107" i="67"/>
  <c r="BC107" i="67"/>
  <c r="BD107" i="67"/>
  <c r="BE107" i="67"/>
  <c r="BF107" i="67"/>
  <c r="BG107" i="67"/>
  <c r="BH107" i="67"/>
  <c r="BI107" i="67"/>
  <c r="BJ107" i="67"/>
  <c r="BK107" i="67"/>
  <c r="BL107" i="67"/>
  <c r="BM107" i="67"/>
  <c r="BN107" i="67"/>
  <c r="BO107" i="67"/>
  <c r="T108" i="67"/>
  <c r="T109" i="67"/>
  <c r="AA109" i="67"/>
  <c r="AB109" i="67"/>
  <c r="AC109" i="67"/>
  <c r="AD109" i="67"/>
  <c r="AE109" i="67"/>
  <c r="AF109" i="67"/>
  <c r="AG109" i="67"/>
  <c r="AH109" i="67"/>
  <c r="AI109" i="67"/>
  <c r="AJ109" i="67"/>
  <c r="AK109" i="67"/>
  <c r="AL109" i="67"/>
  <c r="AM109" i="67"/>
  <c r="AN109" i="67"/>
  <c r="AO109" i="67"/>
  <c r="AP109" i="67"/>
  <c r="AQ109" i="67"/>
  <c r="AR109" i="67"/>
  <c r="AS109" i="67"/>
  <c r="AT109" i="67"/>
  <c r="AU109" i="67"/>
  <c r="AV109" i="67"/>
  <c r="AW109" i="67"/>
  <c r="AX109" i="67"/>
  <c r="AY109" i="67"/>
  <c r="AZ109" i="67"/>
  <c r="BA109" i="67"/>
  <c r="BB109" i="67"/>
  <c r="BC109" i="67"/>
  <c r="BD109" i="67"/>
  <c r="BE109" i="67"/>
  <c r="BF109" i="67"/>
  <c r="BG109" i="67"/>
  <c r="BH109" i="67"/>
  <c r="BI109" i="67"/>
  <c r="BJ109" i="67"/>
  <c r="BK109" i="67"/>
  <c r="BL109" i="67"/>
  <c r="BM109" i="67"/>
  <c r="BN109" i="67"/>
  <c r="BO109" i="67"/>
  <c r="T110" i="67"/>
  <c r="AA110" i="67"/>
  <c r="AB110" i="67"/>
  <c r="AC110" i="67"/>
  <c r="AD110" i="67"/>
  <c r="AE110" i="67"/>
  <c r="AF110" i="67"/>
  <c r="AG110" i="67"/>
  <c r="AH110" i="67"/>
  <c r="AI110" i="67"/>
  <c r="AJ110" i="67"/>
  <c r="AK110" i="67"/>
  <c r="AL110" i="67"/>
  <c r="AM110" i="67"/>
  <c r="AN110" i="67"/>
  <c r="AO110" i="67"/>
  <c r="AP110" i="67"/>
  <c r="AQ110" i="67"/>
  <c r="AR110" i="67"/>
  <c r="AS110" i="67"/>
  <c r="AT110" i="67"/>
  <c r="AU110" i="67"/>
  <c r="AV110" i="67"/>
  <c r="AW110" i="67"/>
  <c r="AX110" i="67"/>
  <c r="AY110" i="67"/>
  <c r="AZ110" i="67"/>
  <c r="BA110" i="67"/>
  <c r="BB110" i="67"/>
  <c r="BC110" i="67"/>
  <c r="BD110" i="67"/>
  <c r="BE110" i="67"/>
  <c r="BF110" i="67"/>
  <c r="BG110" i="67"/>
  <c r="BH110" i="67"/>
  <c r="BI110" i="67"/>
  <c r="BJ110" i="67"/>
  <c r="BK110" i="67"/>
  <c r="BL110" i="67"/>
  <c r="BM110" i="67"/>
  <c r="BN110" i="67"/>
  <c r="BO110" i="67"/>
  <c r="F375" i="62"/>
  <c r="F379" i="62"/>
  <c r="I375" i="62"/>
  <c r="I379" i="62"/>
  <c r="G375" i="62"/>
  <c r="G379" i="62"/>
  <c r="T111" i="67"/>
  <c r="AA111" i="67"/>
  <c r="AB111" i="67"/>
  <c r="AC111" i="67"/>
  <c r="AD111" i="67"/>
  <c r="AE111" i="67"/>
  <c r="AF111" i="67"/>
  <c r="AG111" i="67"/>
  <c r="AH111" i="67"/>
  <c r="AI111" i="67"/>
  <c r="AJ111" i="67"/>
  <c r="AK111" i="67"/>
  <c r="AL111" i="67"/>
  <c r="AM111" i="67"/>
  <c r="AN111" i="67"/>
  <c r="AO111" i="67"/>
  <c r="AP111" i="67"/>
  <c r="AQ111" i="67"/>
  <c r="AR111" i="67"/>
  <c r="AS111" i="67"/>
  <c r="AT111" i="67"/>
  <c r="AU111" i="67"/>
  <c r="AV111" i="67"/>
  <c r="AW111" i="67"/>
  <c r="AX111" i="67"/>
  <c r="AY111" i="67"/>
  <c r="AZ111" i="67"/>
  <c r="BA111" i="67"/>
  <c r="BB111" i="67"/>
  <c r="BC111" i="67"/>
  <c r="BD111" i="67"/>
  <c r="BE111" i="67"/>
  <c r="BF111" i="67"/>
  <c r="BG111" i="67"/>
  <c r="BH111" i="67"/>
  <c r="BI111" i="67"/>
  <c r="BJ111" i="67"/>
  <c r="BK111" i="67"/>
  <c r="BL111" i="67"/>
  <c r="BM111" i="67"/>
  <c r="BN111" i="67"/>
  <c r="BO111" i="67"/>
  <c r="T112" i="67"/>
  <c r="AA112" i="67"/>
  <c r="AB112" i="67"/>
  <c r="AC112" i="67"/>
  <c r="AD112" i="67"/>
  <c r="AE112" i="67"/>
  <c r="AF112" i="67"/>
  <c r="AG112" i="67"/>
  <c r="AH112" i="67"/>
  <c r="AI112" i="67"/>
  <c r="AJ112" i="67"/>
  <c r="AK112" i="67"/>
  <c r="AL112" i="67"/>
  <c r="AM112" i="67"/>
  <c r="AN112" i="67"/>
  <c r="AO112" i="67"/>
  <c r="AP112" i="67"/>
  <c r="AQ112" i="67"/>
  <c r="AR112" i="67"/>
  <c r="AS112" i="67"/>
  <c r="AT112" i="67"/>
  <c r="AU112" i="67"/>
  <c r="AV112" i="67"/>
  <c r="AW112" i="67"/>
  <c r="AX112" i="67"/>
  <c r="AY112" i="67"/>
  <c r="AZ112" i="67"/>
  <c r="BA112" i="67"/>
  <c r="BB112" i="67"/>
  <c r="BC112" i="67"/>
  <c r="BD112" i="67"/>
  <c r="BE112" i="67"/>
  <c r="BF112" i="67"/>
  <c r="BG112" i="67"/>
  <c r="BH112" i="67"/>
  <c r="BI112" i="67"/>
  <c r="BJ112" i="67"/>
  <c r="BK112" i="67"/>
  <c r="BL112" i="67"/>
  <c r="BM112" i="67"/>
  <c r="BN112" i="67"/>
  <c r="BO112" i="67"/>
  <c r="T113" i="67"/>
  <c r="T114" i="67"/>
  <c r="CE114" i="67"/>
  <c r="T115" i="67"/>
  <c r="U115" i="67"/>
  <c r="W115" i="67"/>
  <c r="CE115" i="67"/>
  <c r="T116" i="67"/>
  <c r="T117" i="67"/>
  <c r="U117" i="67"/>
  <c r="W117" i="67"/>
  <c r="T119" i="67"/>
  <c r="T120" i="67"/>
  <c r="T122" i="67"/>
  <c r="T123" i="67"/>
  <c r="CT34" i="62"/>
  <c r="CT4" i="62"/>
  <c r="CU34" i="62"/>
  <c r="CU4" i="62"/>
  <c r="CT5" i="62"/>
  <c r="CT6" i="62"/>
  <c r="CT7" i="62"/>
  <c r="CT8" i="62"/>
  <c r="CT9" i="62"/>
  <c r="CT10" i="62"/>
  <c r="CT11" i="62"/>
  <c r="CT12" i="62"/>
  <c r="CT13" i="62"/>
  <c r="CT14" i="62"/>
  <c r="CT15" i="62"/>
  <c r="CT16" i="62"/>
  <c r="CT17" i="62"/>
  <c r="CT18" i="62"/>
  <c r="CT19" i="62"/>
  <c r="CT20" i="62"/>
  <c r="CE20" i="62"/>
  <c r="CF20" i="62"/>
  <c r="CG20" i="62"/>
  <c r="CH20" i="62"/>
  <c r="CI20" i="62"/>
  <c r="CJ20" i="62"/>
  <c r="CT21" i="62"/>
  <c r="CE21" i="62"/>
  <c r="CF21" i="62"/>
  <c r="CG21" i="62"/>
  <c r="CH21" i="62"/>
  <c r="CI21" i="62"/>
  <c r="CJ21" i="62"/>
  <c r="CT22" i="62"/>
  <c r="CE22" i="62"/>
  <c r="CF22" i="62"/>
  <c r="CG22" i="62"/>
  <c r="CH22" i="62"/>
  <c r="CI22" i="62"/>
  <c r="CJ22" i="62"/>
  <c r="CT23" i="62"/>
  <c r="CE23" i="62"/>
  <c r="CF23" i="62"/>
  <c r="CG23" i="62"/>
  <c r="CH23" i="62"/>
  <c r="CI23" i="62"/>
  <c r="CJ23" i="62"/>
  <c r="CT24" i="62"/>
  <c r="CE24" i="62"/>
  <c r="CF24" i="62"/>
  <c r="CG24" i="62"/>
  <c r="CU25" i="62"/>
  <c r="CE25" i="62"/>
  <c r="CF25" i="62"/>
  <c r="CG25" i="62"/>
  <c r="CH25" i="62"/>
  <c r="CI25" i="62"/>
  <c r="CJ25" i="62"/>
  <c r="CU26" i="62"/>
  <c r="CF26" i="62"/>
  <c r="CH26" i="62"/>
  <c r="CI26" i="62"/>
  <c r="CJ26" i="62"/>
  <c r="CU27" i="62"/>
  <c r="CE27" i="62"/>
  <c r="CF27" i="62"/>
  <c r="CG27" i="62"/>
  <c r="CH27" i="62"/>
  <c r="CI27" i="62"/>
  <c r="CJ27" i="62"/>
  <c r="CU28" i="62"/>
  <c r="CE28" i="62"/>
  <c r="CH28" i="62"/>
  <c r="CI28" i="62"/>
  <c r="CJ28" i="62"/>
  <c r="CU29" i="62"/>
  <c r="CE29" i="62"/>
  <c r="CF29" i="62"/>
  <c r="CG29" i="62"/>
  <c r="CH29" i="62"/>
  <c r="CI29" i="62"/>
  <c r="CJ29" i="62"/>
  <c r="CU30" i="62"/>
  <c r="CE30" i="62"/>
  <c r="CF30" i="62"/>
  <c r="CG30" i="62"/>
  <c r="CH30" i="62"/>
  <c r="CI30" i="62"/>
  <c r="CT31" i="62"/>
  <c r="CE31" i="62"/>
  <c r="CF31" i="62"/>
  <c r="CG31" i="62"/>
  <c r="CH31" i="62"/>
  <c r="CI31" i="62"/>
  <c r="CU32" i="62"/>
  <c r="CU33" i="62"/>
  <c r="CO34" i="62"/>
  <c r="CT35" i="62"/>
  <c r="CT36" i="62"/>
  <c r="CT37" i="62"/>
  <c r="CT38" i="62"/>
  <c r="CT39" i="62"/>
  <c r="CT40" i="62"/>
  <c r="CT41" i="62"/>
  <c r="CT42" i="62"/>
  <c r="CT43" i="62"/>
  <c r="CT44" i="62"/>
  <c r="CT45" i="62"/>
  <c r="CT46" i="62"/>
  <c r="CT47" i="62"/>
  <c r="CT48" i="62"/>
  <c r="CT49" i="62"/>
  <c r="CT50" i="62"/>
  <c r="CT51" i="62"/>
  <c r="CE51" i="62"/>
  <c r="CF51" i="62"/>
  <c r="CG51" i="62"/>
  <c r="CH51" i="62"/>
  <c r="CI51" i="62"/>
  <c r="CJ51" i="62"/>
  <c r="CT52" i="62"/>
  <c r="CE52" i="62"/>
  <c r="CF52" i="62"/>
  <c r="CG52" i="62"/>
  <c r="CH52" i="62"/>
  <c r="CI52" i="62"/>
  <c r="CJ52" i="62"/>
  <c r="CT53" i="62"/>
  <c r="CE53" i="62"/>
  <c r="CF53" i="62"/>
  <c r="CG53" i="62"/>
  <c r="CH53" i="62"/>
  <c r="CI53" i="62"/>
  <c r="CJ53" i="62"/>
  <c r="CT54" i="62"/>
  <c r="CE54" i="62"/>
  <c r="CF54" i="62"/>
  <c r="CG54" i="62"/>
  <c r="CH54" i="62"/>
  <c r="CI54" i="62"/>
  <c r="CJ54" i="62"/>
  <c r="CT55" i="62"/>
  <c r="CE55" i="62"/>
  <c r="CF55" i="62"/>
  <c r="CG55" i="62"/>
  <c r="CU56" i="62"/>
  <c r="CE56" i="62"/>
  <c r="CF56" i="62"/>
  <c r="CG56" i="62"/>
  <c r="CH56" i="62"/>
  <c r="CI56" i="62"/>
  <c r="CJ56" i="62"/>
  <c r="CU57" i="62"/>
  <c r="CF57" i="62"/>
  <c r="CH57" i="62"/>
  <c r="CI57" i="62"/>
  <c r="CJ57" i="62"/>
  <c r="CU58" i="62"/>
  <c r="CE58" i="62"/>
  <c r="CF58" i="62"/>
  <c r="CG58" i="62"/>
  <c r="CH58" i="62"/>
  <c r="CI58" i="62"/>
  <c r="CJ58" i="62"/>
  <c r="CU59" i="62"/>
  <c r="BT59" i="62"/>
  <c r="CE59" i="62"/>
  <c r="CH59" i="62"/>
  <c r="CI59" i="62"/>
  <c r="CJ59" i="62"/>
  <c r="CT60" i="62"/>
  <c r="CE60" i="62"/>
  <c r="CF60" i="62"/>
  <c r="CG60" i="62"/>
  <c r="CH60" i="62"/>
  <c r="CI60" i="62"/>
  <c r="CJ60" i="62"/>
  <c r="CT61" i="62"/>
  <c r="CE61" i="62"/>
  <c r="CF61" i="62"/>
  <c r="CG61" i="62"/>
  <c r="CH61" i="62"/>
  <c r="CI61" i="62"/>
  <c r="CU62" i="62"/>
  <c r="CE62" i="62"/>
  <c r="CF62" i="62"/>
  <c r="CG62" i="62"/>
  <c r="CH62" i="62"/>
  <c r="CI62" i="62"/>
  <c r="CO62" i="62"/>
  <c r="CE79" i="62"/>
  <c r="CF79" i="62"/>
  <c r="CG79" i="62"/>
  <c r="CH79" i="62"/>
  <c r="CI79" i="62"/>
  <c r="CJ79" i="62"/>
  <c r="CE80" i="62"/>
  <c r="CF80" i="62"/>
  <c r="CG80" i="62"/>
  <c r="CH80" i="62"/>
  <c r="CI80" i="62"/>
  <c r="CJ80" i="62"/>
  <c r="CE81" i="62"/>
  <c r="CF81" i="62"/>
  <c r="CG81" i="62"/>
  <c r="CH81" i="62"/>
  <c r="CI81" i="62"/>
  <c r="CJ81" i="62"/>
  <c r="CE82" i="62"/>
  <c r="CF82" i="62"/>
  <c r="CG82" i="62"/>
  <c r="CH82" i="62"/>
  <c r="CI82" i="62"/>
  <c r="CJ82" i="62"/>
  <c r="CE83" i="62"/>
  <c r="CF83" i="62"/>
  <c r="CG83" i="62"/>
  <c r="CE84" i="62"/>
  <c r="CF84" i="62"/>
  <c r="CG84" i="62"/>
  <c r="CH84" i="62"/>
  <c r="CI84" i="62"/>
  <c r="CJ84" i="62"/>
  <c r="CF85" i="62"/>
  <c r="CH85" i="62"/>
  <c r="CI85" i="62"/>
  <c r="CJ85" i="62"/>
  <c r="CE86" i="62"/>
  <c r="CF86" i="62"/>
  <c r="CG86" i="62"/>
  <c r="CH86" i="62"/>
  <c r="CI86" i="62"/>
  <c r="CJ86" i="62"/>
  <c r="BT87" i="62"/>
  <c r="CE87" i="62"/>
  <c r="CH87" i="62"/>
  <c r="CI87" i="62"/>
  <c r="CE88" i="62"/>
  <c r="CF88" i="62"/>
  <c r="CG88" i="62"/>
  <c r="CH88" i="62"/>
  <c r="CI88" i="62"/>
  <c r="CE89" i="62"/>
  <c r="CF89" i="62"/>
  <c r="CG89" i="62"/>
  <c r="CH89" i="62"/>
  <c r="CI89" i="62"/>
  <c r="CE90" i="62"/>
  <c r="CF90" i="62"/>
  <c r="CG90" i="62"/>
  <c r="CH90" i="62"/>
  <c r="CI90" i="62"/>
  <c r="CU93" i="62"/>
  <c r="CE110" i="62"/>
  <c r="CF110" i="62"/>
  <c r="CG110" i="62"/>
  <c r="CH110" i="62"/>
  <c r="CI110" i="62"/>
  <c r="CJ110" i="62"/>
  <c r="CE111" i="62"/>
  <c r="CF111" i="62"/>
  <c r="CG111" i="62"/>
  <c r="CH111" i="62"/>
  <c r="CI111" i="62"/>
  <c r="CJ111" i="62"/>
  <c r="CE112" i="62"/>
  <c r="CF112" i="62"/>
  <c r="CG112" i="62"/>
  <c r="CH112" i="62"/>
  <c r="CI112" i="62"/>
  <c r="CJ112" i="62"/>
  <c r="CE113" i="62"/>
  <c r="CF113" i="62"/>
  <c r="CG113" i="62"/>
  <c r="CH113" i="62"/>
  <c r="CI113" i="62"/>
  <c r="CJ113" i="62"/>
  <c r="CE114" i="62"/>
  <c r="CF114" i="62"/>
  <c r="CG114" i="62"/>
  <c r="CE115" i="62"/>
  <c r="CF115" i="62"/>
  <c r="CG115" i="62"/>
  <c r="CH115" i="62"/>
  <c r="CI115" i="62"/>
  <c r="CJ115" i="62"/>
  <c r="CF116" i="62"/>
  <c r="CH116" i="62"/>
  <c r="CI116" i="62"/>
  <c r="CJ116" i="62"/>
  <c r="CE117" i="62"/>
  <c r="CF117" i="62"/>
  <c r="CG117" i="62"/>
  <c r="CH117" i="62"/>
  <c r="CI117" i="62"/>
  <c r="CJ117" i="62"/>
  <c r="BT118" i="62"/>
  <c r="CE118" i="62"/>
  <c r="CH118" i="62"/>
  <c r="CI118" i="62"/>
  <c r="CE119" i="62"/>
  <c r="CF119" i="62"/>
  <c r="CG119" i="62"/>
  <c r="CH119" i="62"/>
  <c r="CI119" i="62"/>
  <c r="CE120" i="62"/>
  <c r="CF120" i="62"/>
  <c r="CG120" i="62"/>
  <c r="CH120" i="62"/>
  <c r="CI120" i="62"/>
  <c r="CE121" i="62"/>
  <c r="CF121" i="62"/>
  <c r="CG121" i="62"/>
  <c r="CH121" i="62"/>
  <c r="CI121" i="62"/>
  <c r="CU123" i="62"/>
  <c r="E140" i="62"/>
  <c r="CE140" i="62"/>
  <c r="CF140" i="62"/>
  <c r="CG140" i="62"/>
  <c r="CH140" i="62"/>
  <c r="CI140" i="62"/>
  <c r="CJ140" i="62"/>
  <c r="E141" i="62"/>
  <c r="E142" i="62"/>
  <c r="E143" i="62"/>
  <c r="E144" i="62"/>
  <c r="E145" i="62"/>
  <c r="E146" i="62"/>
  <c r="E147" i="62"/>
  <c r="E148" i="62"/>
  <c r="E149" i="62"/>
  <c r="E150" i="62"/>
  <c r="E151" i="62"/>
  <c r="E152" i="62"/>
  <c r="E153" i="62"/>
  <c r="CE141" i="62"/>
  <c r="CF141" i="62"/>
  <c r="CG141" i="62"/>
  <c r="CH141" i="62"/>
  <c r="CI141" i="62"/>
  <c r="CJ141" i="62"/>
  <c r="CE142" i="62"/>
  <c r="CF142" i="62"/>
  <c r="CG142" i="62"/>
  <c r="CH142" i="62"/>
  <c r="CI142" i="62"/>
  <c r="CJ142" i="62"/>
  <c r="CE143" i="62"/>
  <c r="CF143" i="62"/>
  <c r="CG143" i="62"/>
  <c r="CH143" i="62"/>
  <c r="CI143" i="62"/>
  <c r="CJ143" i="62"/>
  <c r="CE144" i="62"/>
  <c r="CF144" i="62"/>
  <c r="CG144" i="62"/>
  <c r="CE145" i="62"/>
  <c r="CF145" i="62"/>
  <c r="CG145" i="62"/>
  <c r="CH145" i="62"/>
  <c r="CI145" i="62"/>
  <c r="CJ145" i="62"/>
  <c r="CF146" i="62"/>
  <c r="CH146" i="62"/>
  <c r="CI146" i="62"/>
  <c r="CJ146" i="62"/>
  <c r="CE147" i="62"/>
  <c r="CF147" i="62"/>
  <c r="CG147" i="62"/>
  <c r="CH147" i="62"/>
  <c r="CI147" i="62"/>
  <c r="CJ147" i="62"/>
  <c r="BT148" i="62"/>
  <c r="CE148" i="62"/>
  <c r="CH148" i="62"/>
  <c r="CI148" i="62"/>
  <c r="CE149" i="62"/>
  <c r="CF149" i="62"/>
  <c r="CG149" i="62"/>
  <c r="CH149" i="62"/>
  <c r="CI149" i="62"/>
  <c r="CE150" i="62"/>
  <c r="CF150" i="62"/>
  <c r="CG150" i="62"/>
  <c r="CH150" i="62"/>
  <c r="CI150" i="62"/>
  <c r="CE151" i="62"/>
  <c r="CF151" i="62"/>
  <c r="CG151" i="62"/>
  <c r="CH151" i="62"/>
  <c r="CI151" i="62"/>
  <c r="CU154" i="62"/>
  <c r="CE171" i="62"/>
  <c r="CF171" i="62"/>
  <c r="CG171" i="62"/>
  <c r="CH171" i="62"/>
  <c r="CI171" i="62"/>
  <c r="CJ171" i="62"/>
  <c r="CE172" i="62"/>
  <c r="CF172" i="62"/>
  <c r="CG172" i="62"/>
  <c r="CH172" i="62"/>
  <c r="CI172" i="62"/>
  <c r="CJ172" i="62"/>
  <c r="CE173" i="62"/>
  <c r="CF173" i="62"/>
  <c r="CG173" i="62"/>
  <c r="CH173" i="62"/>
  <c r="CI173" i="62"/>
  <c r="CJ173" i="62"/>
  <c r="CE174" i="62"/>
  <c r="CF174" i="62"/>
  <c r="CG174" i="62"/>
  <c r="CH174" i="62"/>
  <c r="CI174" i="62"/>
  <c r="CJ174" i="62"/>
  <c r="CE175" i="62"/>
  <c r="CF175" i="62"/>
  <c r="CG175" i="62"/>
  <c r="CE176" i="62"/>
  <c r="CF176" i="62"/>
  <c r="CG176" i="62"/>
  <c r="CH176" i="62"/>
  <c r="CI176" i="62"/>
  <c r="CJ176" i="62"/>
  <c r="CF177" i="62"/>
  <c r="CH177" i="62"/>
  <c r="CI177" i="62"/>
  <c r="CJ177" i="62"/>
  <c r="CE178" i="62"/>
  <c r="CF178" i="62"/>
  <c r="CG178" i="62"/>
  <c r="CH178" i="62"/>
  <c r="CI178" i="62"/>
  <c r="CJ178" i="62"/>
  <c r="BT179" i="62"/>
  <c r="CE179" i="62"/>
  <c r="CH179" i="62"/>
  <c r="CI179" i="62"/>
  <c r="CE180" i="62"/>
  <c r="CF180" i="62"/>
  <c r="CG180" i="62"/>
  <c r="CH180" i="62"/>
  <c r="CI180" i="62"/>
  <c r="CE181" i="62"/>
  <c r="CF181" i="62"/>
  <c r="CG181" i="62"/>
  <c r="CH181" i="62"/>
  <c r="CI181" i="62"/>
  <c r="CE182" i="62"/>
  <c r="CF182" i="62"/>
  <c r="CG182" i="62"/>
  <c r="CH182" i="62"/>
  <c r="CI182" i="62"/>
  <c r="CU184" i="62"/>
  <c r="CE201" i="62"/>
  <c r="CF201" i="62"/>
  <c r="CG201" i="62"/>
  <c r="CH201" i="62"/>
  <c r="CI201" i="62"/>
  <c r="CJ201" i="62"/>
  <c r="CE202" i="62"/>
  <c r="CF202" i="62"/>
  <c r="CG202" i="62"/>
  <c r="CH202" i="62"/>
  <c r="CI202" i="62"/>
  <c r="CJ202" i="62"/>
  <c r="CE203" i="62"/>
  <c r="CF203" i="62"/>
  <c r="CG203" i="62"/>
  <c r="CH203" i="62"/>
  <c r="CI203" i="62"/>
  <c r="CJ203" i="62"/>
  <c r="CE204" i="62"/>
  <c r="CF204" i="62"/>
  <c r="CG204" i="62"/>
  <c r="CH204" i="62"/>
  <c r="CI204" i="62"/>
  <c r="CJ204" i="62"/>
  <c r="CE205" i="62"/>
  <c r="CF205" i="62"/>
  <c r="CG205" i="62"/>
  <c r="CE206" i="62"/>
  <c r="CF206" i="62"/>
  <c r="CG206" i="62"/>
  <c r="CH206" i="62"/>
  <c r="CI206" i="62"/>
  <c r="CJ206" i="62"/>
  <c r="CF207" i="62"/>
  <c r="CH207" i="62"/>
  <c r="CI207" i="62"/>
  <c r="CJ207" i="62"/>
  <c r="CE208" i="62"/>
  <c r="CF208" i="62"/>
  <c r="CG208" i="62"/>
  <c r="CH208" i="62"/>
  <c r="CI208" i="62"/>
  <c r="CJ208" i="62"/>
  <c r="BT209" i="62"/>
  <c r="CE209" i="62"/>
  <c r="CH209" i="62"/>
  <c r="CI209" i="62"/>
  <c r="CE210" i="62"/>
  <c r="CF210" i="62"/>
  <c r="CG210" i="62"/>
  <c r="CH210" i="62"/>
  <c r="CI210" i="62"/>
  <c r="CE211" i="62"/>
  <c r="CF211" i="62"/>
  <c r="CG211" i="62"/>
  <c r="CE212" i="62"/>
  <c r="CF212" i="62"/>
  <c r="CG212" i="62"/>
  <c r="CU215" i="62"/>
  <c r="CE232" i="62"/>
  <c r="CF232" i="62"/>
  <c r="CG232" i="62"/>
  <c r="CH232" i="62"/>
  <c r="CI232" i="62"/>
  <c r="CJ232" i="62"/>
  <c r="CE233" i="62"/>
  <c r="CF233" i="62"/>
  <c r="CG233" i="62"/>
  <c r="CH233" i="62"/>
  <c r="CI233" i="62"/>
  <c r="CJ233" i="62"/>
  <c r="CE234" i="62"/>
  <c r="CF234" i="62"/>
  <c r="CG234" i="62"/>
  <c r="CH234" i="62"/>
  <c r="CI234" i="62"/>
  <c r="CJ234" i="62"/>
  <c r="CE235" i="62"/>
  <c r="CF235" i="62"/>
  <c r="CG235" i="62"/>
  <c r="CH235" i="62"/>
  <c r="CI235" i="62"/>
  <c r="CJ235" i="62"/>
  <c r="CE236" i="62"/>
  <c r="CF236" i="62"/>
  <c r="CG236" i="62"/>
  <c r="CE237" i="62"/>
  <c r="CF237" i="62"/>
  <c r="CG237" i="62"/>
  <c r="CH237" i="62"/>
  <c r="CI237" i="62"/>
  <c r="CJ237" i="62"/>
  <c r="CF238" i="62"/>
  <c r="CH238" i="62"/>
  <c r="CI238" i="62"/>
  <c r="CJ238" i="62"/>
  <c r="CE239" i="62"/>
  <c r="CF239" i="62"/>
  <c r="CG239" i="62"/>
  <c r="CH239" i="62"/>
  <c r="CI239" i="62"/>
  <c r="CJ239" i="62"/>
  <c r="BT240" i="62"/>
  <c r="CE240" i="62"/>
  <c r="CH240" i="62"/>
  <c r="CI240" i="62"/>
  <c r="CE241" i="62"/>
  <c r="CF241" i="62"/>
  <c r="CG241" i="62"/>
  <c r="CH241" i="62"/>
  <c r="CI241" i="62"/>
  <c r="CE242" i="62"/>
  <c r="CF242" i="62"/>
  <c r="CG242" i="62"/>
  <c r="CH242" i="62"/>
  <c r="CI242" i="62"/>
  <c r="CE243" i="62"/>
  <c r="CF243" i="62"/>
  <c r="CG243" i="62"/>
  <c r="CH243" i="62"/>
  <c r="CI243" i="62"/>
  <c r="CE263" i="62"/>
  <c r="CF263" i="62"/>
  <c r="CG263" i="62"/>
  <c r="CH263" i="62"/>
  <c r="CI263" i="62"/>
  <c r="CJ263" i="62"/>
  <c r="CE264" i="62"/>
  <c r="CF264" i="62"/>
  <c r="CG264" i="62"/>
  <c r="CH264" i="62"/>
  <c r="CI264" i="62"/>
  <c r="CJ264" i="62"/>
  <c r="CE265" i="62"/>
  <c r="CF265" i="62"/>
  <c r="CG265" i="62"/>
  <c r="CH265" i="62"/>
  <c r="CI265" i="62"/>
  <c r="CJ265" i="62"/>
  <c r="CE266" i="62"/>
  <c r="CF266" i="62"/>
  <c r="CG266" i="62"/>
  <c r="CH266" i="62"/>
  <c r="CI266" i="62"/>
  <c r="CJ266" i="62"/>
  <c r="CE267" i="62"/>
  <c r="CF267" i="62"/>
  <c r="CG267" i="62"/>
  <c r="CE268" i="62"/>
  <c r="CF268" i="62"/>
  <c r="CG268" i="62"/>
  <c r="CH268" i="62"/>
  <c r="CI268" i="62"/>
  <c r="CJ268" i="62"/>
  <c r="CF269" i="62"/>
  <c r="CH269" i="62"/>
  <c r="CI269" i="62"/>
  <c r="CJ269" i="62"/>
  <c r="CE270" i="62"/>
  <c r="CF270" i="62"/>
  <c r="CG270" i="62"/>
  <c r="CH270" i="62"/>
  <c r="CI270" i="62"/>
  <c r="CJ270" i="62"/>
  <c r="BT271" i="62"/>
  <c r="CE271" i="62"/>
  <c r="CH271" i="62"/>
  <c r="CI271" i="62"/>
  <c r="CE272" i="62"/>
  <c r="CF272" i="62"/>
  <c r="CG272" i="62"/>
  <c r="CH272" i="62"/>
  <c r="CI272" i="62"/>
  <c r="CE273" i="62"/>
  <c r="CF273" i="62"/>
  <c r="CG273" i="62"/>
  <c r="CE274" i="62"/>
  <c r="CF274" i="62"/>
  <c r="CG274" i="62"/>
  <c r="CE293" i="62"/>
  <c r="CF293" i="62"/>
  <c r="CG293" i="62"/>
  <c r="CH293" i="62"/>
  <c r="CI293" i="62"/>
  <c r="CJ293" i="62"/>
  <c r="CE294" i="62"/>
  <c r="CF294" i="62"/>
  <c r="CG294" i="62"/>
  <c r="CH294" i="62"/>
  <c r="CI294" i="62"/>
  <c r="CJ294" i="62"/>
  <c r="CE295" i="62"/>
  <c r="CF295" i="62"/>
  <c r="CG295" i="62"/>
  <c r="CH295" i="62"/>
  <c r="CI295" i="62"/>
  <c r="CJ295" i="62"/>
  <c r="CE296" i="62"/>
  <c r="CF296" i="62"/>
  <c r="CG296" i="62"/>
  <c r="CH296" i="62"/>
  <c r="CI296" i="62"/>
  <c r="CJ296" i="62"/>
  <c r="CE297" i="62"/>
  <c r="CF297" i="62"/>
  <c r="CG297" i="62"/>
  <c r="CE298" i="62"/>
  <c r="CF298" i="62"/>
  <c r="CG298" i="62"/>
  <c r="CH298" i="62"/>
  <c r="CI298" i="62"/>
  <c r="CJ298" i="62"/>
  <c r="CF299" i="62"/>
  <c r="CH299" i="62"/>
  <c r="CI299" i="62"/>
  <c r="CJ299" i="62"/>
  <c r="CE300" i="62"/>
  <c r="CF300" i="62"/>
  <c r="CG300" i="62"/>
  <c r="CH300" i="62"/>
  <c r="CI300" i="62"/>
  <c r="CJ300" i="62"/>
  <c r="BT301" i="62"/>
  <c r="CE301" i="62"/>
  <c r="CH301" i="62"/>
  <c r="CI301" i="62"/>
  <c r="CE302" i="62"/>
  <c r="CF302" i="62"/>
  <c r="CG302" i="62"/>
  <c r="CH302" i="62"/>
  <c r="CI302" i="62"/>
  <c r="CE303" i="62"/>
  <c r="CF303" i="62"/>
  <c r="CG303" i="62"/>
  <c r="CH303" i="62"/>
  <c r="CI303" i="62"/>
  <c r="CE304" i="62"/>
  <c r="CF304" i="62"/>
  <c r="CG304" i="62"/>
  <c r="CH304" i="62"/>
  <c r="CI304" i="62"/>
  <c r="CE324" i="62"/>
  <c r="CF324" i="62"/>
  <c r="CG324" i="62"/>
  <c r="CH324" i="62"/>
  <c r="CI324" i="62"/>
  <c r="CJ324" i="62"/>
  <c r="CE325" i="62"/>
  <c r="CF325" i="62"/>
  <c r="CG325" i="62"/>
  <c r="CH325" i="62"/>
  <c r="CI325" i="62"/>
  <c r="CJ325" i="62"/>
  <c r="CE326" i="62"/>
  <c r="CF326" i="62"/>
  <c r="CG326" i="62"/>
  <c r="CH326" i="62"/>
  <c r="CI326" i="62"/>
  <c r="CJ326" i="62"/>
  <c r="CE327" i="62"/>
  <c r="CF327" i="62"/>
  <c r="CG327" i="62"/>
  <c r="CH327" i="62"/>
  <c r="CI327" i="62"/>
  <c r="CJ327" i="62"/>
  <c r="CE328" i="62"/>
  <c r="CF328" i="62"/>
  <c r="CG328" i="62"/>
  <c r="CE329" i="62"/>
  <c r="CF329" i="62"/>
  <c r="CG329" i="62"/>
  <c r="CH329" i="62"/>
  <c r="CI329" i="62"/>
  <c r="CJ329" i="62"/>
  <c r="CF330" i="62"/>
  <c r="CH330" i="62"/>
  <c r="CI330" i="62"/>
  <c r="CJ330" i="62"/>
  <c r="CE331" i="62"/>
  <c r="CF331" i="62"/>
  <c r="CG331" i="62"/>
  <c r="CH331" i="62"/>
  <c r="CI331" i="62"/>
  <c r="CJ331" i="62"/>
  <c r="BT332" i="62"/>
  <c r="CE332" i="62"/>
  <c r="CH332" i="62"/>
  <c r="CI332" i="62"/>
  <c r="CE333" i="62"/>
  <c r="CF333" i="62"/>
  <c r="CG333" i="62"/>
  <c r="CH333" i="62"/>
  <c r="CI333" i="62"/>
  <c r="CE334" i="62"/>
  <c r="CF334" i="62"/>
  <c r="CG334" i="62"/>
  <c r="CE335" i="62"/>
  <c r="CF335" i="62"/>
  <c r="CG335" i="62"/>
  <c r="CE354" i="62"/>
  <c r="CF354" i="62"/>
  <c r="CG354" i="62"/>
  <c r="CH354" i="62"/>
  <c r="CI354" i="62"/>
  <c r="CJ354" i="62"/>
  <c r="CE355" i="62"/>
  <c r="CF355" i="62"/>
  <c r="CG355" i="62"/>
  <c r="CH355" i="62"/>
  <c r="CI355" i="62"/>
  <c r="CJ355" i="62"/>
  <c r="CE356" i="62"/>
  <c r="CF356" i="62"/>
  <c r="CG356" i="62"/>
  <c r="CH356" i="62"/>
  <c r="CI356" i="62"/>
  <c r="CJ356" i="62"/>
  <c r="CE357" i="62"/>
  <c r="CF357" i="62"/>
  <c r="CG357" i="62"/>
  <c r="CH357" i="62"/>
  <c r="CI357" i="62"/>
  <c r="CJ357" i="62"/>
  <c r="CE358" i="62"/>
  <c r="CF358" i="62"/>
  <c r="CG358" i="62"/>
  <c r="CE359" i="62"/>
  <c r="CF359" i="62"/>
  <c r="CG359" i="62"/>
  <c r="CH359" i="62"/>
  <c r="CI359" i="62"/>
  <c r="CJ359" i="62"/>
  <c r="CF360" i="62"/>
  <c r="CH360" i="62"/>
  <c r="CI360" i="62"/>
  <c r="CJ360" i="62"/>
  <c r="CE361" i="62"/>
  <c r="CF361" i="62"/>
  <c r="CG361" i="62"/>
  <c r="CH361" i="62"/>
  <c r="CI361" i="62"/>
  <c r="CJ361" i="62"/>
  <c r="BT362" i="62"/>
  <c r="CE362" i="62"/>
  <c r="CH362" i="62"/>
  <c r="CI362" i="62"/>
  <c r="CE363" i="62"/>
  <c r="CF363" i="62"/>
  <c r="CG363" i="62"/>
  <c r="CH363" i="62"/>
  <c r="CI363" i="62"/>
  <c r="CE364" i="62"/>
  <c r="CF364" i="62"/>
  <c r="CG364" i="62"/>
  <c r="CE365" i="62"/>
  <c r="CF365" i="62"/>
  <c r="CG365" i="62"/>
  <c r="F370" i="62"/>
  <c r="G370" i="62"/>
  <c r="H370" i="62"/>
  <c r="I370" i="62"/>
  <c r="K370" i="62"/>
  <c r="L370" i="62"/>
  <c r="M370" i="62"/>
  <c r="N370" i="62"/>
  <c r="P370" i="62"/>
  <c r="Q370" i="62"/>
  <c r="R370" i="62"/>
  <c r="S370" i="62"/>
  <c r="U370" i="62"/>
  <c r="V370" i="62"/>
  <c r="W370" i="62"/>
  <c r="Z370" i="62"/>
  <c r="AA370" i="62"/>
  <c r="AB370" i="62"/>
  <c r="AC370" i="62"/>
  <c r="AD370" i="62"/>
  <c r="AE370" i="62"/>
  <c r="AG370" i="62"/>
  <c r="AH370" i="62"/>
  <c r="AI370" i="62"/>
  <c r="AJ370" i="62"/>
  <c r="AP370" i="62"/>
  <c r="AQ370" i="62"/>
  <c r="AS370" i="62"/>
  <c r="AT370" i="62"/>
  <c r="AV370" i="62"/>
  <c r="AW370" i="62"/>
  <c r="AX370" i="62"/>
  <c r="BA370" i="62"/>
  <c r="BF370" i="62"/>
  <c r="BG370" i="62"/>
  <c r="BI370" i="62"/>
  <c r="BL370" i="62"/>
  <c r="BM370" i="62"/>
  <c r="BN370" i="62"/>
  <c r="BO370" i="62"/>
  <c r="BP370" i="62"/>
  <c r="F371" i="62"/>
  <c r="G371" i="62"/>
  <c r="H371" i="62"/>
  <c r="I371" i="62"/>
  <c r="K371" i="62"/>
  <c r="L371" i="62"/>
  <c r="M371" i="62"/>
  <c r="N371" i="62"/>
  <c r="P371" i="62"/>
  <c r="Q371" i="62"/>
  <c r="R371" i="62"/>
  <c r="S371" i="62"/>
  <c r="U371" i="62"/>
  <c r="V371" i="62"/>
  <c r="W371" i="62"/>
  <c r="W372" i="62"/>
  <c r="Z371" i="62"/>
  <c r="AA371" i="62"/>
  <c r="AA372" i="62"/>
  <c r="AB371" i="62"/>
  <c r="AC371" i="62"/>
  <c r="AC372" i="62"/>
  <c r="AD371" i="62"/>
  <c r="AE371" i="62"/>
  <c r="AE372" i="62"/>
  <c r="AG371" i="62"/>
  <c r="AH371" i="62"/>
  <c r="AH372" i="62"/>
  <c r="AI371" i="62"/>
  <c r="AJ371" i="62"/>
  <c r="AJ372" i="62"/>
  <c r="AP371" i="62"/>
  <c r="AQ371" i="62"/>
  <c r="AQ372" i="62"/>
  <c r="AS371" i="62"/>
  <c r="AT371" i="62"/>
  <c r="AT372" i="62"/>
  <c r="AV371" i="62"/>
  <c r="AV372" i="62"/>
  <c r="AW371" i="62"/>
  <c r="AX371" i="62"/>
  <c r="AX372" i="62"/>
  <c r="BA371" i="62"/>
  <c r="BF371" i="62"/>
  <c r="BF372" i="62"/>
  <c r="BG371" i="62"/>
  <c r="BI371" i="62"/>
  <c r="BL371" i="62"/>
  <c r="BL372" i="62"/>
  <c r="BM371" i="62"/>
  <c r="BN371" i="62"/>
  <c r="BN372" i="62"/>
  <c r="BO371" i="62"/>
  <c r="BP371" i="62"/>
  <c r="BP372" i="62"/>
  <c r="F372" i="62"/>
  <c r="G372" i="62"/>
  <c r="H372" i="62"/>
  <c r="I372" i="62"/>
  <c r="K372" i="62"/>
  <c r="L372" i="62"/>
  <c r="M372" i="62"/>
  <c r="N372" i="62"/>
  <c r="P372" i="62"/>
  <c r="Q372" i="62"/>
  <c r="R372" i="62"/>
  <c r="S372" i="62"/>
  <c r="U372" i="62"/>
  <c r="V372" i="62"/>
  <c r="Z372" i="62"/>
  <c r="AB372" i="62"/>
  <c r="AD372" i="62"/>
  <c r="AG372" i="62"/>
  <c r="AI372" i="62"/>
  <c r="AP372" i="62"/>
  <c r="AS372" i="62"/>
  <c r="AW372" i="62"/>
  <c r="BA372" i="62"/>
  <c r="BG372" i="62"/>
  <c r="BI372" i="62"/>
  <c r="BM372" i="62"/>
  <c r="BO372" i="62"/>
  <c r="P374" i="62"/>
  <c r="Q374" i="62"/>
  <c r="Z374" i="62"/>
  <c r="AA374" i="62"/>
  <c r="AB374" i="62"/>
  <c r="AC374" i="62"/>
  <c r="AD374" i="62"/>
  <c r="AP374" i="62"/>
  <c r="AQ374" i="62"/>
  <c r="AW374" i="62"/>
  <c r="AX374" i="62"/>
  <c r="BA374" i="62"/>
  <c r="BG374" i="62"/>
  <c r="BI374" i="62"/>
  <c r="H375" i="62"/>
  <c r="K375" i="62"/>
  <c r="L375" i="62"/>
  <c r="M375" i="62"/>
  <c r="N375" i="62"/>
  <c r="P375" i="62"/>
  <c r="Q375" i="62"/>
  <c r="R375" i="62"/>
  <c r="S375" i="62"/>
  <c r="U375" i="62"/>
  <c r="V375" i="62"/>
  <c r="W375" i="62"/>
  <c r="Z375" i="62"/>
  <c r="AA375" i="62"/>
  <c r="AB375" i="62"/>
  <c r="AC375" i="62"/>
  <c r="AD375" i="62"/>
  <c r="AE375" i="62"/>
  <c r="AG375" i="62"/>
  <c r="AH375" i="62"/>
  <c r="AI375" i="62"/>
  <c r="AJ375" i="62"/>
  <c r="AP375" i="62"/>
  <c r="AQ375" i="62"/>
  <c r="AS375" i="62"/>
  <c r="AT375" i="62"/>
  <c r="AV375" i="62"/>
  <c r="AW375" i="62"/>
  <c r="AX375" i="62"/>
  <c r="BA375" i="62"/>
  <c r="BF375" i="62"/>
  <c r="BG375" i="62"/>
  <c r="BI375" i="62"/>
  <c r="BL375" i="62"/>
  <c r="BM375" i="62"/>
  <c r="BN375" i="62"/>
  <c r="BO375" i="62"/>
  <c r="BP375" i="62"/>
  <c r="H379" i="62"/>
  <c r="K379" i="62"/>
  <c r="L379" i="62"/>
  <c r="M379" i="62"/>
  <c r="N379" i="62"/>
  <c r="P379" i="62"/>
  <c r="Q379" i="62"/>
  <c r="R379" i="62"/>
  <c r="S379" i="62"/>
  <c r="AW380" i="62"/>
  <c r="BG4" i="73"/>
  <c r="CN4" i="73"/>
  <c r="BH4" i="73"/>
  <c r="BI4" i="73"/>
  <c r="CI4" i="73"/>
  <c r="CJ4" i="73"/>
  <c r="CK4" i="73"/>
  <c r="CL4" i="73"/>
  <c r="CQ4" i="73"/>
  <c r="CM4" i="73"/>
  <c r="CP4" i="73"/>
  <c r="BG5" i="73"/>
  <c r="BI5" i="73"/>
  <c r="CI5" i="73"/>
  <c r="CJ5" i="73"/>
  <c r="CK5" i="73"/>
  <c r="CL5" i="73"/>
  <c r="CM5" i="73"/>
  <c r="CP5" i="73"/>
  <c r="CQ5" i="73"/>
  <c r="BG6" i="73"/>
  <c r="CN6" i="73"/>
  <c r="BH6" i="73"/>
  <c r="BI6" i="73"/>
  <c r="CI6" i="73"/>
  <c r="CJ6" i="73"/>
  <c r="CK6" i="73"/>
  <c r="CL6" i="73"/>
  <c r="CQ6" i="73"/>
  <c r="CM6" i="73"/>
  <c r="CP6" i="73"/>
  <c r="BG7" i="73"/>
  <c r="BI7" i="73"/>
  <c r="CI7" i="73"/>
  <c r="CJ7" i="73"/>
  <c r="CK7" i="73"/>
  <c r="CL7" i="73"/>
  <c r="CM7" i="73"/>
  <c r="CP7" i="73"/>
  <c r="CQ7" i="73"/>
  <c r="BG8" i="73"/>
  <c r="CN8" i="73"/>
  <c r="BH8" i="73"/>
  <c r="BI8" i="73"/>
  <c r="CO8" i="73"/>
  <c r="BJ8" i="73"/>
  <c r="CI8" i="73"/>
  <c r="CJ8" i="73"/>
  <c r="CK8" i="73"/>
  <c r="CL8" i="73"/>
  <c r="CQ8" i="73"/>
  <c r="CM8" i="73"/>
  <c r="CP8" i="73"/>
  <c r="BG9" i="73"/>
  <c r="BI9" i="73"/>
  <c r="CO9" i="73"/>
  <c r="BJ9" i="73"/>
  <c r="CI9" i="73"/>
  <c r="CJ9" i="73"/>
  <c r="CK9" i="73"/>
  <c r="CL9" i="73"/>
  <c r="CM9" i="73"/>
  <c r="CP9" i="73"/>
  <c r="CQ9" i="73"/>
  <c r="BG10" i="73"/>
  <c r="CN10" i="73"/>
  <c r="BH10" i="73"/>
  <c r="BI10" i="73"/>
  <c r="CI10" i="73"/>
  <c r="CJ10" i="73"/>
  <c r="CK10" i="73"/>
  <c r="CL10" i="73"/>
  <c r="CQ10" i="73"/>
  <c r="CM10" i="73"/>
  <c r="CP10" i="73"/>
  <c r="BG11" i="73"/>
  <c r="BI11" i="73"/>
  <c r="CI11" i="73"/>
  <c r="CJ11" i="73"/>
  <c r="CK11" i="73"/>
  <c r="CL11" i="73"/>
  <c r="CM11" i="73"/>
  <c r="CP11" i="73"/>
  <c r="CQ11" i="73"/>
  <c r="BG12" i="73"/>
  <c r="CN12" i="73"/>
  <c r="BH12" i="73"/>
  <c r="BI12" i="73"/>
  <c r="CI12" i="73"/>
  <c r="CJ12" i="73"/>
  <c r="CK12" i="73"/>
  <c r="CL12" i="73"/>
  <c r="CQ12" i="73"/>
  <c r="CM12" i="73"/>
  <c r="CP12" i="73"/>
  <c r="BG13" i="73"/>
  <c r="BI13" i="73"/>
  <c r="CI13" i="73"/>
  <c r="CJ13" i="73"/>
  <c r="CK13" i="73"/>
  <c r="CL13" i="73"/>
  <c r="CM13" i="73"/>
  <c r="CP13" i="73"/>
  <c r="CQ13" i="73"/>
  <c r="BG14" i="73"/>
  <c r="CN14" i="73"/>
  <c r="BH14" i="73"/>
  <c r="BI14" i="73"/>
  <c r="CO14" i="73"/>
  <c r="BJ14" i="73"/>
  <c r="CI14" i="73"/>
  <c r="CJ14" i="73"/>
  <c r="CK14" i="73"/>
  <c r="CL14" i="73"/>
  <c r="CQ14" i="73"/>
  <c r="CM14" i="73"/>
  <c r="CP14" i="73"/>
  <c r="BG15" i="73"/>
  <c r="BI15" i="73"/>
  <c r="CO15" i="73"/>
  <c r="BJ15" i="73"/>
  <c r="CI15" i="73"/>
  <c r="CJ15" i="73"/>
  <c r="CK15" i="73"/>
  <c r="CL15" i="73"/>
  <c r="CM15" i="73"/>
  <c r="CP15" i="73"/>
  <c r="CQ15" i="73"/>
  <c r="BG16" i="73"/>
  <c r="CN16" i="73"/>
  <c r="BH16" i="73"/>
  <c r="BI16" i="73"/>
  <c r="CI16" i="73"/>
  <c r="CJ16" i="73"/>
  <c r="CK16" i="73"/>
  <c r="CL16" i="73"/>
  <c r="CQ16" i="73"/>
  <c r="CM16" i="73"/>
  <c r="CP16" i="73"/>
  <c r="BG17" i="73"/>
  <c r="BI17" i="73"/>
  <c r="CI17" i="73"/>
  <c r="CJ17" i="73"/>
  <c r="CK17" i="73"/>
  <c r="CL17" i="73"/>
  <c r="CM17" i="73"/>
  <c r="CP17" i="73"/>
  <c r="CQ17" i="73"/>
  <c r="BG18" i="73"/>
  <c r="CN18" i="73"/>
  <c r="BH18" i="73"/>
  <c r="BI18" i="73"/>
  <c r="CI18" i="73"/>
  <c r="CJ18" i="73"/>
  <c r="CK18" i="73"/>
  <c r="CL18" i="73"/>
  <c r="CQ18" i="73"/>
  <c r="CM18" i="73"/>
  <c r="CP18" i="73"/>
  <c r="BG19" i="73"/>
  <c r="BI19" i="73"/>
  <c r="CI19" i="73"/>
  <c r="CJ19" i="73"/>
  <c r="CK19" i="73"/>
  <c r="CL19" i="73"/>
  <c r="CM19" i="73"/>
  <c r="CP19" i="73"/>
  <c r="CQ19" i="73"/>
  <c r="BG20" i="73"/>
  <c r="CN20" i="73"/>
  <c r="BH20" i="73"/>
  <c r="BI20" i="73"/>
  <c r="CI20" i="73"/>
  <c r="CJ20" i="73"/>
  <c r="CK20" i="73"/>
  <c r="CL20" i="73"/>
  <c r="CQ20" i="73"/>
  <c r="CM20" i="73"/>
  <c r="CP20" i="73"/>
  <c r="BG21" i="73"/>
  <c r="BI21" i="73"/>
  <c r="CO21" i="73"/>
  <c r="BJ21" i="73"/>
  <c r="CI21" i="73"/>
  <c r="CJ21" i="73"/>
  <c r="CK21" i="73"/>
  <c r="CL21" i="73"/>
  <c r="CM21" i="73"/>
  <c r="CP21" i="73"/>
  <c r="CQ21" i="73"/>
  <c r="BG22" i="73"/>
  <c r="CN22" i="73"/>
  <c r="BH22" i="73"/>
  <c r="BI22" i="73"/>
  <c r="CI22" i="73"/>
  <c r="CJ22" i="73"/>
  <c r="CK22" i="73"/>
  <c r="CL22" i="73"/>
  <c r="CQ22" i="73"/>
  <c r="CM22" i="73"/>
  <c r="CP22" i="73"/>
  <c r="BG23" i="73"/>
  <c r="BI23" i="73"/>
  <c r="CI23" i="73"/>
  <c r="CJ23" i="73"/>
  <c r="CK23" i="73"/>
  <c r="CL23" i="73"/>
  <c r="CM23" i="73"/>
  <c r="CP23" i="73"/>
  <c r="CQ23" i="73"/>
  <c r="BG24" i="73"/>
  <c r="CN24" i="73"/>
  <c r="BH24" i="73"/>
  <c r="BI24" i="73"/>
  <c r="CI24" i="73"/>
  <c r="CJ24" i="73"/>
  <c r="CK24" i="73"/>
  <c r="CL24" i="73"/>
  <c r="CQ24" i="73"/>
  <c r="CM24" i="73"/>
  <c r="CP24" i="73"/>
  <c r="BG25" i="73"/>
  <c r="BI25" i="73"/>
  <c r="CI25" i="73"/>
  <c r="CJ25" i="73"/>
  <c r="CK25" i="73"/>
  <c r="CL25" i="73"/>
  <c r="CM25" i="73"/>
  <c r="CP25" i="73"/>
  <c r="CQ25" i="73"/>
  <c r="BG26" i="73"/>
  <c r="CN26" i="73"/>
  <c r="BH26" i="73"/>
  <c r="BI26" i="73"/>
  <c r="CI26" i="73"/>
  <c r="CJ26" i="73"/>
  <c r="CK26" i="73"/>
  <c r="CL26" i="73"/>
  <c r="CQ26" i="73"/>
  <c r="CM26" i="73"/>
  <c r="CP26" i="73"/>
  <c r="BG27" i="73"/>
  <c r="BI27" i="73"/>
  <c r="CO27" i="73"/>
  <c r="BJ27" i="73"/>
  <c r="CI27" i="73"/>
  <c r="CJ27" i="73"/>
  <c r="CK27" i="73"/>
  <c r="CL27" i="73"/>
  <c r="CM27" i="73"/>
  <c r="CP27" i="73"/>
  <c r="CQ27" i="73"/>
  <c r="BG28" i="73"/>
  <c r="CN28" i="73"/>
  <c r="BH28" i="73"/>
  <c r="BI28" i="73"/>
  <c r="CI28" i="73"/>
  <c r="CJ28" i="73"/>
  <c r="CK28" i="73"/>
  <c r="CL28" i="73"/>
  <c r="CQ28" i="73"/>
  <c r="CM28" i="73"/>
  <c r="CP28" i="73"/>
  <c r="BG29" i="73"/>
  <c r="BI29" i="73"/>
  <c r="CI29" i="73"/>
  <c r="CJ29" i="73"/>
  <c r="CK29" i="73"/>
  <c r="CL29" i="73"/>
  <c r="CM29" i="73"/>
  <c r="CP29" i="73"/>
  <c r="CQ29" i="73"/>
  <c r="BG30" i="73"/>
  <c r="CN30" i="73"/>
  <c r="BH30" i="73"/>
  <c r="BI30" i="73"/>
  <c r="CI30" i="73"/>
  <c r="CJ30" i="73"/>
  <c r="CK30" i="73"/>
  <c r="CL30" i="73"/>
  <c r="CQ30" i="73"/>
  <c r="CM30" i="73"/>
  <c r="CP30" i="73"/>
  <c r="BG31" i="73"/>
  <c r="BI31" i="73"/>
  <c r="CI31" i="73"/>
  <c r="CJ31" i="73"/>
  <c r="CK31" i="73"/>
  <c r="CL31" i="73"/>
  <c r="CM31" i="73"/>
  <c r="CP31" i="73"/>
  <c r="CQ31" i="73"/>
  <c r="BG32" i="73"/>
  <c r="CN32" i="73"/>
  <c r="BH32" i="73"/>
  <c r="BI32" i="73"/>
  <c r="CI32" i="73"/>
  <c r="CJ32" i="73"/>
  <c r="CK32" i="73"/>
  <c r="CL32" i="73"/>
  <c r="CQ32" i="73"/>
  <c r="CM32" i="73"/>
  <c r="CP32" i="73"/>
  <c r="BG33" i="73"/>
  <c r="BI33" i="73"/>
  <c r="CO33" i="73"/>
  <c r="BJ33" i="73"/>
  <c r="CI33" i="73"/>
  <c r="CJ33" i="73"/>
  <c r="CK33" i="73"/>
  <c r="CL33" i="73"/>
  <c r="CM33" i="73"/>
  <c r="CP33" i="73"/>
  <c r="CQ33" i="73"/>
  <c r="BG34" i="73"/>
  <c r="CN34" i="73"/>
  <c r="BH34" i="73"/>
  <c r="BI34" i="73"/>
  <c r="CI34" i="73"/>
  <c r="CJ34" i="73"/>
  <c r="CK34" i="73"/>
  <c r="CL34" i="73"/>
  <c r="CQ34" i="73"/>
  <c r="CM34" i="73"/>
  <c r="CP34" i="73"/>
  <c r="BG35" i="73"/>
  <c r="BI35" i="73"/>
  <c r="CI35" i="73"/>
  <c r="CJ35" i="73"/>
  <c r="CK35" i="73"/>
  <c r="CL35" i="73"/>
  <c r="CM35" i="73"/>
  <c r="CP35" i="73"/>
  <c r="CQ35" i="73"/>
  <c r="BG36" i="73"/>
  <c r="CN36" i="73"/>
  <c r="BH36" i="73"/>
  <c r="BI36" i="73"/>
  <c r="CI36" i="73"/>
  <c r="CJ36" i="73"/>
  <c r="CK36" i="73"/>
  <c r="CL36" i="73"/>
  <c r="CQ36" i="73"/>
  <c r="CM36" i="73"/>
  <c r="CP36" i="73"/>
  <c r="BG37" i="73"/>
  <c r="BI37" i="73"/>
  <c r="CI37" i="73"/>
  <c r="CJ37" i="73"/>
  <c r="CK37" i="73"/>
  <c r="CL37" i="73"/>
  <c r="CM37" i="73"/>
  <c r="CP37" i="73"/>
  <c r="CQ37" i="73"/>
  <c r="BG38" i="73"/>
  <c r="CN38" i="73"/>
  <c r="BH38" i="73"/>
  <c r="BI38" i="73"/>
  <c r="CI38" i="73"/>
  <c r="CJ38" i="73"/>
  <c r="CK38" i="73"/>
  <c r="CL38" i="73"/>
  <c r="CQ38" i="73"/>
  <c r="CM38" i="73"/>
  <c r="CP38" i="73"/>
  <c r="BG39" i="73"/>
  <c r="BI39" i="73"/>
  <c r="CO39" i="73"/>
  <c r="BJ39" i="73"/>
  <c r="CI39" i="73"/>
  <c r="CJ39" i="73"/>
  <c r="CK39" i="73"/>
  <c r="CL39" i="73"/>
  <c r="CM39" i="73"/>
  <c r="CP39" i="73"/>
  <c r="CQ39" i="73"/>
  <c r="BG40" i="73"/>
  <c r="CN40" i="73"/>
  <c r="BH40" i="73"/>
  <c r="BI40" i="73"/>
  <c r="CI40" i="73"/>
  <c r="CJ40" i="73"/>
  <c r="CK40" i="73"/>
  <c r="CL40" i="73"/>
  <c r="CQ40" i="73"/>
  <c r="CM40" i="73"/>
  <c r="CP40" i="73"/>
  <c r="BG41" i="73"/>
  <c r="BI41" i="73"/>
  <c r="CI41" i="73"/>
  <c r="CJ41" i="73"/>
  <c r="CK41" i="73"/>
  <c r="CL41" i="73"/>
  <c r="CM41" i="73"/>
  <c r="CP41" i="73"/>
  <c r="CQ41" i="73"/>
  <c r="BG42" i="73"/>
  <c r="CN42" i="73"/>
  <c r="BH42" i="73"/>
  <c r="BI42" i="73"/>
  <c r="CI42" i="73"/>
  <c r="CJ42" i="73"/>
  <c r="CK42" i="73"/>
  <c r="CL42" i="73"/>
  <c r="CQ42" i="73"/>
  <c r="CM42" i="73"/>
  <c r="CP42" i="73"/>
  <c r="BG43" i="73"/>
  <c r="BI43" i="73"/>
  <c r="CI43" i="73"/>
  <c r="CJ43" i="73"/>
  <c r="CK43" i="73"/>
  <c r="CL43" i="73"/>
  <c r="CM43" i="73"/>
  <c r="CP43" i="73"/>
  <c r="CQ43" i="73"/>
  <c r="BG44" i="73"/>
  <c r="CN44" i="73"/>
  <c r="BH44" i="73"/>
  <c r="BI44" i="73"/>
  <c r="CI44" i="73"/>
  <c r="CJ44" i="73"/>
  <c r="CK44" i="73"/>
  <c r="CL44" i="73"/>
  <c r="CQ44" i="73"/>
  <c r="CM44" i="73"/>
  <c r="CP44" i="73"/>
  <c r="BG45" i="73"/>
  <c r="BI45" i="73"/>
  <c r="CO45" i="73"/>
  <c r="BJ45" i="73"/>
  <c r="CI45" i="73"/>
  <c r="CJ45" i="73"/>
  <c r="CK45" i="73"/>
  <c r="CL45" i="73"/>
  <c r="CM45" i="73"/>
  <c r="CP45" i="73"/>
  <c r="CQ45" i="73"/>
  <c r="BG46" i="73"/>
  <c r="CN46" i="73"/>
  <c r="BH46" i="73"/>
  <c r="BI46" i="73"/>
  <c r="CI46" i="73"/>
  <c r="CJ46" i="73"/>
  <c r="CK46" i="73"/>
  <c r="CL46" i="73"/>
  <c r="CQ46" i="73"/>
  <c r="CM46" i="73"/>
  <c r="CP46" i="73"/>
  <c r="BG47" i="73"/>
  <c r="BI47" i="73"/>
  <c r="CI47" i="73"/>
  <c r="CJ47" i="73"/>
  <c r="CK47" i="73"/>
  <c r="CL47" i="73"/>
  <c r="CM47" i="73"/>
  <c r="CP47" i="73"/>
  <c r="CQ47" i="73"/>
  <c r="BG48" i="73"/>
  <c r="CN48" i="73"/>
  <c r="BH48" i="73"/>
  <c r="BI48" i="73"/>
  <c r="CI48" i="73"/>
  <c r="CJ48" i="73"/>
  <c r="CK48" i="73"/>
  <c r="CL48" i="73"/>
  <c r="CQ48" i="73"/>
  <c r="CM48" i="73"/>
  <c r="CP48" i="73"/>
  <c r="BG49" i="73"/>
  <c r="BI49" i="73"/>
  <c r="CI49" i="73"/>
  <c r="CJ49" i="73"/>
  <c r="CK49" i="73"/>
  <c r="CL49" i="73"/>
  <c r="CM49" i="73"/>
  <c r="CP49" i="73"/>
  <c r="CQ49" i="73"/>
  <c r="BG50" i="73"/>
  <c r="CN50" i="73"/>
  <c r="BH50" i="73"/>
  <c r="BI50" i="73"/>
  <c r="CI50" i="73"/>
  <c r="CJ50" i="73"/>
  <c r="CK50" i="73"/>
  <c r="CL50" i="73"/>
  <c r="CQ50" i="73"/>
  <c r="CM50" i="73"/>
  <c r="CP50" i="73"/>
  <c r="BG51" i="73"/>
  <c r="BI51" i="73"/>
  <c r="CI51" i="73"/>
  <c r="CJ51" i="73"/>
  <c r="CK51" i="73"/>
  <c r="CL51" i="73"/>
  <c r="CM51" i="73"/>
  <c r="CP51" i="73"/>
  <c r="CQ51" i="73"/>
  <c r="BG52" i="73"/>
  <c r="CN52" i="73"/>
  <c r="BH52" i="73"/>
  <c r="BI52" i="73"/>
  <c r="CI52" i="73"/>
  <c r="CJ52" i="73"/>
  <c r="CK52" i="73"/>
  <c r="CL52" i="73"/>
  <c r="CQ52" i="73"/>
  <c r="CM52" i="73"/>
  <c r="CP52" i="73"/>
  <c r="BG53" i="73"/>
  <c r="BI53" i="73"/>
  <c r="CI53" i="73"/>
  <c r="CJ53" i="73"/>
  <c r="CK53" i="73"/>
  <c r="CL53" i="73"/>
  <c r="CM53" i="73"/>
  <c r="CP53" i="73"/>
  <c r="CQ53" i="73"/>
  <c r="BG54" i="73"/>
  <c r="CN54" i="73"/>
  <c r="BH54" i="73"/>
  <c r="BI54" i="73"/>
  <c r="CI54" i="73"/>
  <c r="CJ54" i="73"/>
  <c r="CK54" i="73"/>
  <c r="CL54" i="73"/>
  <c r="CQ54" i="73"/>
  <c r="CM54" i="73"/>
  <c r="CP54" i="73"/>
  <c r="BG55" i="73"/>
  <c r="CN55" i="73"/>
  <c r="BH55" i="73"/>
  <c r="BI55" i="73"/>
  <c r="CI55" i="73"/>
  <c r="CJ55" i="73"/>
  <c r="CK55" i="73"/>
  <c r="CL55" i="73"/>
  <c r="CM55" i="73"/>
  <c r="CP55" i="73"/>
  <c r="CQ55" i="73"/>
  <c r="BG56" i="73"/>
  <c r="CN56" i="73"/>
  <c r="BH56" i="73"/>
  <c r="BI56" i="73"/>
  <c r="CI56" i="73"/>
  <c r="CJ56" i="73"/>
  <c r="CK56" i="73"/>
  <c r="CL56" i="73"/>
  <c r="CQ56" i="73"/>
  <c r="CM56" i="73"/>
  <c r="CP56" i="73"/>
  <c r="BG57" i="73"/>
  <c r="CN57" i="73"/>
  <c r="BH57" i="73"/>
  <c r="BI57" i="73"/>
  <c r="CI57" i="73"/>
  <c r="CJ57" i="73"/>
  <c r="CK57" i="73"/>
  <c r="CL57" i="73"/>
  <c r="CM57" i="73"/>
  <c r="CP57" i="73"/>
  <c r="CQ57" i="73"/>
  <c r="BG58" i="73"/>
  <c r="CN58" i="73"/>
  <c r="BH58" i="73"/>
  <c r="BI58" i="73"/>
  <c r="CI58" i="73"/>
  <c r="CJ58" i="73"/>
  <c r="CK58" i="73"/>
  <c r="CL58" i="73"/>
  <c r="CQ58" i="73"/>
  <c r="CM58" i="73"/>
  <c r="CP58" i="73"/>
  <c r="BG59" i="73"/>
  <c r="CN59" i="73"/>
  <c r="BH59" i="73"/>
  <c r="BI59" i="73"/>
  <c r="CI59" i="73"/>
  <c r="CJ59" i="73"/>
  <c r="CK59" i="73"/>
  <c r="CL59" i="73"/>
  <c r="CM59" i="73"/>
  <c r="CP59" i="73"/>
  <c r="CQ59" i="73"/>
  <c r="BG60" i="73"/>
  <c r="CN60" i="73"/>
  <c r="BH60" i="73"/>
  <c r="BI60" i="73"/>
  <c r="CI60" i="73"/>
  <c r="CJ60" i="73"/>
  <c r="CK60" i="73"/>
  <c r="CL60" i="73"/>
  <c r="CQ60" i="73"/>
  <c r="CM60" i="73"/>
  <c r="CP60" i="73"/>
  <c r="BG61" i="73"/>
  <c r="CN61" i="73"/>
  <c r="BH61" i="73"/>
  <c r="BI61" i="73"/>
  <c r="CI61" i="73"/>
  <c r="CJ61" i="73"/>
  <c r="CK61" i="73"/>
  <c r="CL61" i="73"/>
  <c r="CM61" i="73"/>
  <c r="CP61" i="73"/>
  <c r="CQ61" i="73"/>
  <c r="BG62" i="73"/>
  <c r="CN62" i="73"/>
  <c r="BH62" i="73"/>
  <c r="BI62" i="73"/>
  <c r="CI62" i="73"/>
  <c r="CJ62" i="73"/>
  <c r="CK62" i="73"/>
  <c r="CL62" i="73"/>
  <c r="CQ62" i="73"/>
  <c r="CM62" i="73"/>
  <c r="CP62" i="73"/>
  <c r="BG63" i="73"/>
  <c r="CN63" i="73"/>
  <c r="BH63" i="73"/>
  <c r="BI63" i="73"/>
  <c r="CI63" i="73"/>
  <c r="CJ63" i="73"/>
  <c r="CK63" i="73"/>
  <c r="CL63" i="73"/>
  <c r="CM63" i="73"/>
  <c r="CP63" i="73"/>
  <c r="CQ63" i="73"/>
  <c r="BG64" i="73"/>
  <c r="CN64" i="73"/>
  <c r="BH64" i="73"/>
  <c r="BI64" i="73"/>
  <c r="CI64" i="73"/>
  <c r="CJ64" i="73"/>
  <c r="CK64" i="73"/>
  <c r="CL64" i="73"/>
  <c r="CQ64" i="73"/>
  <c r="CM64" i="73"/>
  <c r="CP64" i="73"/>
  <c r="BG65" i="73"/>
  <c r="CN65" i="73"/>
  <c r="BH65" i="73"/>
  <c r="BI65" i="73"/>
  <c r="CI65" i="73"/>
  <c r="CJ65" i="73"/>
  <c r="CK65" i="73"/>
  <c r="CL65" i="73"/>
  <c r="CM65" i="73"/>
  <c r="CP65" i="73"/>
  <c r="CQ65" i="73"/>
  <c r="BG66" i="73"/>
  <c r="CN66" i="73"/>
  <c r="BH66" i="73"/>
  <c r="BI66" i="73"/>
  <c r="CI66" i="73"/>
  <c r="CJ66" i="73"/>
  <c r="CK66" i="73"/>
  <c r="CL66" i="73"/>
  <c r="CQ66" i="73"/>
  <c r="CM66" i="73"/>
  <c r="CP66" i="73"/>
  <c r="BG67" i="73"/>
  <c r="CN67" i="73"/>
  <c r="BH67" i="73"/>
  <c r="BI67" i="73"/>
  <c r="CI67" i="73"/>
  <c r="CJ67" i="73"/>
  <c r="CK67" i="73"/>
  <c r="CL67" i="73"/>
  <c r="CM67" i="73"/>
  <c r="CP67" i="73"/>
  <c r="CQ67" i="73"/>
  <c r="BG68" i="73"/>
  <c r="CN68" i="73"/>
  <c r="BH68" i="73"/>
  <c r="BI68" i="73"/>
  <c r="CI68" i="73"/>
  <c r="CJ68" i="73"/>
  <c r="CK68" i="73"/>
  <c r="CL68" i="73"/>
  <c r="CQ68" i="73"/>
  <c r="CM68" i="73"/>
  <c r="CP68" i="73"/>
  <c r="BG69" i="73"/>
  <c r="CN69" i="73"/>
  <c r="BH69" i="73"/>
  <c r="BI69" i="73"/>
  <c r="CI69" i="73"/>
  <c r="CJ69" i="73"/>
  <c r="CK69" i="73"/>
  <c r="CL69" i="73"/>
  <c r="CM69" i="73"/>
  <c r="CP69" i="73"/>
  <c r="CQ69" i="73"/>
  <c r="BG70" i="73"/>
  <c r="CN70" i="73"/>
  <c r="BH70" i="73"/>
  <c r="BI70" i="73"/>
  <c r="CI70" i="73"/>
  <c r="CJ70" i="73"/>
  <c r="CK70" i="73"/>
  <c r="CL70" i="73"/>
  <c r="CQ70" i="73"/>
  <c r="CM70" i="73"/>
  <c r="CP70" i="73"/>
  <c r="BG71" i="73"/>
  <c r="CN71" i="73"/>
  <c r="BH71" i="73"/>
  <c r="BI71" i="73"/>
  <c r="CI71" i="73"/>
  <c r="CJ71" i="73"/>
  <c r="CK71" i="73"/>
  <c r="CL71" i="73"/>
  <c r="CM71" i="73"/>
  <c r="CP71" i="73"/>
  <c r="CQ71" i="73"/>
  <c r="BG72" i="73"/>
  <c r="CN72" i="73"/>
  <c r="BH72" i="73"/>
  <c r="BI72" i="73"/>
  <c r="CI72" i="73"/>
  <c r="CJ72" i="73"/>
  <c r="CK72" i="73"/>
  <c r="CL72" i="73"/>
  <c r="CQ72" i="73"/>
  <c r="CM72" i="73"/>
  <c r="CP72" i="73"/>
  <c r="BG73" i="73"/>
  <c r="CN73" i="73"/>
  <c r="BH73" i="73"/>
  <c r="BI73" i="73"/>
  <c r="CI73" i="73"/>
  <c r="CJ73" i="73"/>
  <c r="CK73" i="73"/>
  <c r="CL73" i="73"/>
  <c r="CM73" i="73"/>
  <c r="CP73" i="73"/>
  <c r="CQ73" i="73"/>
  <c r="BG74" i="73"/>
  <c r="CN74" i="73"/>
  <c r="BH74" i="73"/>
  <c r="BI74" i="73"/>
  <c r="CI74" i="73"/>
  <c r="CJ74" i="73"/>
  <c r="CK74" i="73"/>
  <c r="CL74" i="73"/>
  <c r="CQ74" i="73"/>
  <c r="CM74" i="73"/>
  <c r="CP74" i="73"/>
  <c r="BG75" i="73"/>
  <c r="CN75" i="73"/>
  <c r="BH75" i="73"/>
  <c r="BI75" i="73"/>
  <c r="CI75" i="73"/>
  <c r="CJ75" i="73"/>
  <c r="CK75" i="73"/>
  <c r="CL75" i="73"/>
  <c r="CM75" i="73"/>
  <c r="CP75" i="73"/>
  <c r="CQ75" i="73"/>
  <c r="D19" i="77"/>
  <c r="E19" i="77"/>
  <c r="F19" i="77"/>
  <c r="G19" i="77"/>
  <c r="H19" i="77"/>
  <c r="I19" i="77"/>
  <c r="J19" i="77"/>
  <c r="K19" i="77"/>
  <c r="L19" i="77"/>
  <c r="M19" i="77"/>
  <c r="N19" i="77"/>
  <c r="O19" i="77"/>
  <c r="P19" i="77"/>
  <c r="Q19" i="77"/>
  <c r="R19" i="77"/>
  <c r="S19" i="77"/>
  <c r="T19" i="77"/>
  <c r="U19" i="77"/>
  <c r="V19" i="77"/>
  <c r="W19" i="77"/>
  <c r="X19" i="77"/>
  <c r="Y19" i="77"/>
  <c r="Z19" i="77"/>
  <c r="AA19" i="77"/>
  <c r="AD19" i="77"/>
  <c r="AE19" i="77"/>
  <c r="AF19" i="77"/>
  <c r="AG19" i="77"/>
  <c r="AH19" i="77"/>
  <c r="AI19" i="77"/>
  <c r="AJ19" i="77"/>
  <c r="AK19" i="77"/>
  <c r="AN19" i="77"/>
  <c r="BW19" i="77"/>
  <c r="AO19" i="77"/>
  <c r="AP19" i="77"/>
  <c r="AQ19" i="77"/>
  <c r="AR19" i="77"/>
  <c r="AS19" i="77"/>
  <c r="AT19" i="77"/>
  <c r="AU19" i="77"/>
  <c r="AV19" i="77"/>
  <c r="AW19" i="77"/>
  <c r="AX19" i="77"/>
  <c r="AY19" i="77"/>
  <c r="AZ19" i="77"/>
  <c r="BA19" i="77"/>
  <c r="BB19" i="77"/>
  <c r="BC19" i="77"/>
  <c r="BD19" i="77"/>
  <c r="BE19" i="77"/>
  <c r="BF19" i="77"/>
  <c r="BG19" i="77"/>
  <c r="BH19" i="77"/>
  <c r="BI19" i="77"/>
  <c r="BJ19" i="77"/>
  <c r="BK19" i="77"/>
  <c r="BL19" i="77"/>
  <c r="BM19" i="77"/>
  <c r="BN19" i="77"/>
  <c r="BO19" i="77"/>
  <c r="BP19" i="77"/>
  <c r="BQ19" i="77"/>
  <c r="BR19" i="77"/>
  <c r="BS19" i="77"/>
  <c r="BT19" i="77"/>
  <c r="BU19" i="77"/>
  <c r="BW22" i="77"/>
  <c r="AG24" i="77"/>
  <c r="AP57" i="77"/>
  <c r="AH24" i="77"/>
  <c r="AI24" i="77"/>
  <c r="AJ24" i="77"/>
  <c r="AK24" i="77"/>
  <c r="AL24" i="77"/>
  <c r="AM24" i="77"/>
  <c r="AP24" i="77"/>
  <c r="AN24" i="77"/>
  <c r="AO24" i="77"/>
  <c r="AY24" i="77"/>
  <c r="AZ24" i="77"/>
  <c r="BA24" i="77"/>
  <c r="BB24" i="77"/>
  <c r="BC24" i="77"/>
  <c r="BD24" i="77"/>
  <c r="BE24" i="77"/>
  <c r="BF24" i="77"/>
  <c r="BG24" i="77"/>
  <c r="BH24" i="77"/>
  <c r="BI24" i="77"/>
  <c r="BK24" i="77"/>
  <c r="BL24" i="77"/>
  <c r="BM24" i="77"/>
  <c r="BM28" i="77"/>
  <c r="BN24" i="77"/>
  <c r="BO24" i="77"/>
  <c r="BO28" i="77"/>
  <c r="BW24" i="77"/>
  <c r="D26" i="77"/>
  <c r="E26" i="77"/>
  <c r="F26" i="77"/>
  <c r="G26" i="77"/>
  <c r="H26" i="77"/>
  <c r="N59" i="77"/>
  <c r="I26" i="77"/>
  <c r="J26" i="77"/>
  <c r="J31" i="77"/>
  <c r="K26" i="77"/>
  <c r="L26" i="77"/>
  <c r="N26" i="77"/>
  <c r="O26" i="77"/>
  <c r="P26" i="77"/>
  <c r="Q26" i="77"/>
  <c r="R26" i="77"/>
  <c r="S26" i="77"/>
  <c r="T26" i="77"/>
  <c r="U26" i="77"/>
  <c r="V26" i="77"/>
  <c r="W26" i="77"/>
  <c r="X26" i="77"/>
  <c r="Y26" i="77"/>
  <c r="Z26" i="77"/>
  <c r="AA26" i="77"/>
  <c r="AB26" i="77"/>
  <c r="AC26" i="77"/>
  <c r="AD26" i="77"/>
  <c r="AE26" i="77"/>
  <c r="AF26" i="77"/>
  <c r="AG26" i="77"/>
  <c r="AH26" i="77"/>
  <c r="AI26" i="77"/>
  <c r="AJ26" i="77"/>
  <c r="AK26" i="77"/>
  <c r="AL26" i="77"/>
  <c r="AM26" i="77"/>
  <c r="AN26" i="77"/>
  <c r="AO26" i="77"/>
  <c r="AP26" i="77"/>
  <c r="AR26" i="77"/>
  <c r="AS26" i="77"/>
  <c r="AT26" i="77"/>
  <c r="AU26" i="77"/>
  <c r="AV26" i="77"/>
  <c r="AW26" i="77"/>
  <c r="AX26" i="77"/>
  <c r="AY26" i="77"/>
  <c r="AZ26" i="77"/>
  <c r="BA26" i="77"/>
  <c r="BB26" i="77"/>
  <c r="BC26" i="77"/>
  <c r="BD26" i="77"/>
  <c r="BE26" i="77"/>
  <c r="BF26" i="77"/>
  <c r="BG26" i="77"/>
  <c r="BH26" i="77"/>
  <c r="BI26" i="77"/>
  <c r="BK26" i="77"/>
  <c r="BL26" i="77"/>
  <c r="BM26" i="77"/>
  <c r="BN26" i="77"/>
  <c r="BO26" i="77"/>
  <c r="BP26" i="77"/>
  <c r="BW26" i="77"/>
  <c r="D28" i="77"/>
  <c r="E28" i="77"/>
  <c r="F28" i="77"/>
  <c r="G28" i="77"/>
  <c r="H28" i="77"/>
  <c r="I28" i="77"/>
  <c r="J28" i="77"/>
  <c r="K28" i="77"/>
  <c r="L28" i="77"/>
  <c r="M28" i="77"/>
  <c r="N28" i="77"/>
  <c r="O28" i="77"/>
  <c r="P28" i="77"/>
  <c r="Q28" i="77"/>
  <c r="R28" i="77"/>
  <c r="S28" i="77"/>
  <c r="T28" i="77"/>
  <c r="U28" i="77"/>
  <c r="V28" i="77"/>
  <c r="W28" i="77"/>
  <c r="X28" i="77"/>
  <c r="Y28" i="77"/>
  <c r="Z28" i="77"/>
  <c r="AA28" i="77"/>
  <c r="AB28" i="77"/>
  <c r="AC28" i="77"/>
  <c r="AD28" i="77"/>
  <c r="AE28" i="77"/>
  <c r="AF28" i="77"/>
  <c r="AG28" i="77"/>
  <c r="AH28" i="77"/>
  <c r="AI28" i="77"/>
  <c r="AJ28" i="77"/>
  <c r="AK28" i="77"/>
  <c r="AQ28" i="77"/>
  <c r="AR28" i="77"/>
  <c r="AS28" i="77"/>
  <c r="AT28" i="77"/>
  <c r="AU28" i="77"/>
  <c r="AV28" i="77"/>
  <c r="AW28" i="77"/>
  <c r="AX28" i="77"/>
  <c r="AY28" i="77"/>
  <c r="AZ28" i="77"/>
  <c r="BA28" i="77"/>
  <c r="BB28" i="77"/>
  <c r="BC28" i="77"/>
  <c r="BD28" i="77"/>
  <c r="BE28" i="77"/>
  <c r="BF28" i="77"/>
  <c r="BG28" i="77"/>
  <c r="BH28" i="77"/>
  <c r="BL28" i="77"/>
  <c r="BN28" i="77"/>
  <c r="D31" i="77"/>
  <c r="G31" i="77"/>
  <c r="H31" i="77"/>
  <c r="O31" i="77"/>
  <c r="V31" i="77"/>
  <c r="D52" i="77"/>
  <c r="E52" i="77"/>
  <c r="F52" i="77"/>
  <c r="G52" i="77"/>
  <c r="H52" i="77"/>
  <c r="I52" i="77"/>
  <c r="J52" i="77"/>
  <c r="K52" i="77"/>
  <c r="L52" i="77"/>
  <c r="M52" i="77"/>
  <c r="N52" i="77"/>
  <c r="O52" i="77"/>
  <c r="P52" i="77"/>
  <c r="Q52" i="77"/>
  <c r="R52" i="77"/>
  <c r="S52" i="77"/>
  <c r="T52" i="77"/>
  <c r="U52" i="77"/>
  <c r="V52" i="77"/>
  <c r="W52" i="77"/>
  <c r="X52" i="77"/>
  <c r="Y52" i="77"/>
  <c r="Z52" i="77"/>
  <c r="AA52" i="77"/>
  <c r="AB52" i="77"/>
  <c r="AC52" i="77"/>
  <c r="AD52" i="77"/>
  <c r="AE52" i="77"/>
  <c r="AG52" i="77"/>
  <c r="AH52" i="77"/>
  <c r="AI52" i="77"/>
  <c r="AJ52" i="77"/>
  <c r="AK52" i="77"/>
  <c r="AL52" i="77"/>
  <c r="AM52" i="77"/>
  <c r="AN52" i="77"/>
  <c r="AO52" i="77"/>
  <c r="AP52" i="77"/>
  <c r="AQ52" i="77"/>
  <c r="AR52" i="77"/>
  <c r="AS52" i="77"/>
  <c r="AT52" i="77"/>
  <c r="AU52" i="77"/>
  <c r="AV52" i="77"/>
  <c r="AW52" i="77"/>
  <c r="AX52" i="77"/>
  <c r="AY52" i="77"/>
  <c r="BA52" i="77"/>
  <c r="AZ52" i="77"/>
  <c r="BB52" i="77"/>
  <c r="BC52" i="77"/>
  <c r="BD52" i="77"/>
  <c r="BE52" i="77"/>
  <c r="BF52" i="77"/>
  <c r="BG52" i="77"/>
  <c r="BH52" i="77"/>
  <c r="BI52" i="77"/>
  <c r="BJ52" i="77"/>
  <c r="BK52" i="77"/>
  <c r="BL52" i="77"/>
  <c r="BM52" i="77"/>
  <c r="BN52" i="77"/>
  <c r="BO52" i="77"/>
  <c r="BP52" i="77"/>
  <c r="BQ52" i="77"/>
  <c r="BR52" i="77"/>
  <c r="BS52" i="77"/>
  <c r="BT52" i="77"/>
  <c r="BU52" i="77"/>
  <c r="O57" i="77"/>
  <c r="P57" i="77"/>
  <c r="Q57" i="77"/>
  <c r="R57" i="77"/>
  <c r="BH57" i="77"/>
  <c r="AL57" i="77"/>
  <c r="BA57" i="77"/>
  <c r="AZ57" i="77"/>
  <c r="BB57" i="77"/>
  <c r="BE57" i="77"/>
  <c r="BI57" i="77"/>
  <c r="BL57" i="77"/>
  <c r="BK57" i="77"/>
  <c r="BM57" i="77"/>
  <c r="BN57" i="77"/>
  <c r="D59" i="77"/>
  <c r="E59" i="77"/>
  <c r="F59" i="77"/>
  <c r="G59" i="77"/>
  <c r="H59" i="77"/>
  <c r="I59" i="77"/>
  <c r="J59" i="77"/>
  <c r="K59" i="77"/>
  <c r="L59" i="77"/>
  <c r="M59" i="77"/>
  <c r="O59" i="77"/>
  <c r="P59" i="77"/>
  <c r="Q59" i="77"/>
  <c r="R59" i="77"/>
  <c r="S59" i="77"/>
  <c r="T59" i="77"/>
  <c r="U59" i="77"/>
  <c r="V59" i="77"/>
  <c r="W59" i="77"/>
  <c r="X59" i="77"/>
  <c r="Y59" i="77"/>
  <c r="Z59" i="77"/>
  <c r="AA59" i="77"/>
  <c r="AB59" i="77"/>
  <c r="AC59" i="77"/>
  <c r="AD59" i="77"/>
  <c r="AE59" i="77"/>
  <c r="AG59" i="77"/>
  <c r="AH59" i="77"/>
  <c r="AI59" i="77"/>
  <c r="AJ59" i="77"/>
  <c r="AK59" i="77"/>
  <c r="AL59" i="77"/>
  <c r="AM59" i="77"/>
  <c r="AN59" i="77"/>
  <c r="AO59" i="77"/>
  <c r="AP59" i="77"/>
  <c r="AQ59" i="77"/>
  <c r="AR59" i="77"/>
  <c r="AS59" i="77"/>
  <c r="AT59" i="77"/>
  <c r="AU59" i="77"/>
  <c r="AV59" i="77"/>
  <c r="AW59" i="77"/>
  <c r="AX59" i="77"/>
  <c r="AY59" i="77"/>
  <c r="AZ59" i="77"/>
  <c r="BA59" i="77"/>
  <c r="BB59" i="77"/>
  <c r="BE59" i="77"/>
  <c r="BH59" i="77"/>
  <c r="BI59" i="77"/>
  <c r="BJ59" i="77"/>
  <c r="BL59" i="77"/>
  <c r="BK59" i="77"/>
  <c r="BM59" i="77"/>
  <c r="BN59" i="77"/>
  <c r="BO59" i="77"/>
  <c r="BQ59" i="77"/>
  <c r="BR59" i="77"/>
  <c r="BS59" i="77"/>
  <c r="BT59" i="77"/>
  <c r="BU59" i="77"/>
  <c r="D61" i="77"/>
  <c r="E61" i="77"/>
  <c r="F61" i="77"/>
  <c r="G61" i="77"/>
  <c r="H61" i="77"/>
  <c r="I61" i="77"/>
  <c r="J61" i="77"/>
  <c r="K61" i="77"/>
  <c r="L61" i="77"/>
  <c r="M61" i="77"/>
  <c r="O61" i="77"/>
  <c r="P61" i="77"/>
  <c r="Q61" i="77"/>
  <c r="R61" i="77"/>
  <c r="S61" i="77"/>
  <c r="T61" i="77"/>
  <c r="U61" i="77"/>
  <c r="V61" i="77"/>
  <c r="W61" i="77"/>
  <c r="X61" i="77"/>
  <c r="Y61" i="77"/>
  <c r="Z61" i="77"/>
  <c r="AA61" i="77"/>
  <c r="AB61" i="77"/>
  <c r="AC61" i="77"/>
  <c r="AD61" i="77"/>
  <c r="AE61" i="77"/>
  <c r="AG61" i="77"/>
  <c r="AH61" i="77"/>
  <c r="AI61" i="77"/>
  <c r="AJ61" i="77"/>
  <c r="AK61" i="77"/>
  <c r="AL61" i="77"/>
  <c r="AM61" i="77"/>
  <c r="AN61" i="77"/>
  <c r="AO61" i="77"/>
  <c r="AP61" i="77"/>
  <c r="AQ61" i="77"/>
  <c r="AR61" i="77"/>
  <c r="AS61" i="77"/>
  <c r="AT61" i="77"/>
  <c r="AU61" i="77"/>
  <c r="AV61" i="77"/>
  <c r="AW61" i="77"/>
  <c r="AX61" i="77"/>
  <c r="AY61" i="77"/>
  <c r="AZ61" i="77"/>
  <c r="BA61" i="77"/>
  <c r="BB61" i="77"/>
  <c r="BE61" i="77"/>
  <c r="BH61" i="77"/>
  <c r="BI61" i="77"/>
  <c r="BJ61" i="77"/>
  <c r="BK61" i="77"/>
  <c r="BL61" i="77"/>
  <c r="BM61" i="77"/>
  <c r="BN61" i="77"/>
  <c r="BO61" i="77"/>
  <c r="BQ61" i="77"/>
  <c r="BR61" i="77"/>
  <c r="BS61" i="77"/>
  <c r="BT61" i="77"/>
  <c r="BU61" i="77"/>
  <c r="BU34" i="78"/>
  <c r="BU4" i="78"/>
  <c r="BV34" i="78"/>
  <c r="BV4" i="78"/>
  <c r="BJ4" i="78"/>
  <c r="BU5" i="78"/>
  <c r="BV5" i="78"/>
  <c r="BJ5" i="78"/>
  <c r="BU6" i="78"/>
  <c r="BV6" i="78"/>
  <c r="BJ6" i="78"/>
  <c r="BU7" i="78"/>
  <c r="BV7" i="78"/>
  <c r="BJ7" i="78"/>
  <c r="BU8" i="78"/>
  <c r="BV8" i="78"/>
  <c r="BJ8" i="78"/>
  <c r="BU9" i="78"/>
  <c r="BV9" i="78"/>
  <c r="BJ9" i="78"/>
  <c r="BU10" i="78"/>
  <c r="BV10" i="78"/>
  <c r="BJ10" i="78"/>
  <c r="BU11" i="78"/>
  <c r="BV11" i="78"/>
  <c r="BJ11" i="78"/>
  <c r="BU12" i="78"/>
  <c r="BV12" i="78"/>
  <c r="BJ12" i="78"/>
  <c r="BU13" i="78"/>
  <c r="BV13" i="78"/>
  <c r="BJ13" i="78"/>
  <c r="BU14" i="78"/>
  <c r="BV14" i="78"/>
  <c r="BJ14" i="78"/>
  <c r="BU15" i="78"/>
  <c r="BV15" i="78"/>
  <c r="BJ15" i="78"/>
  <c r="BU16" i="78"/>
  <c r="BV16" i="78"/>
  <c r="BJ16" i="78"/>
  <c r="BU17" i="78"/>
  <c r="BV17" i="78"/>
  <c r="BJ17" i="78"/>
  <c r="BU18" i="78"/>
  <c r="BV18" i="78"/>
  <c r="BJ18" i="78"/>
  <c r="BU19" i="78"/>
  <c r="BV19" i="78"/>
  <c r="BJ19" i="78"/>
  <c r="BU20" i="78"/>
  <c r="BV20" i="78"/>
  <c r="BJ20" i="78"/>
  <c r="BU21" i="78"/>
  <c r="BV21" i="78"/>
  <c r="BJ21" i="78"/>
  <c r="BU22" i="78"/>
  <c r="BV22" i="78"/>
  <c r="BJ22" i="78"/>
  <c r="BU23" i="78"/>
  <c r="BV23" i="78"/>
  <c r="BJ23" i="78"/>
  <c r="BU24" i="78"/>
  <c r="BV24" i="78"/>
  <c r="BJ24" i="78"/>
  <c r="BU25" i="78"/>
  <c r="BV25" i="78"/>
  <c r="BJ25" i="78"/>
  <c r="BU26" i="78"/>
  <c r="BV26" i="78"/>
  <c r="BJ26" i="78"/>
  <c r="BU27" i="78"/>
  <c r="BV27" i="78"/>
  <c r="BJ27" i="78"/>
  <c r="BU28" i="78"/>
  <c r="BV28" i="78"/>
  <c r="BJ28" i="78"/>
  <c r="BU29" i="78"/>
  <c r="BV29" i="78"/>
  <c r="BJ29" i="78"/>
  <c r="BU30" i="78"/>
  <c r="BV30" i="78"/>
  <c r="BJ30" i="78"/>
  <c r="BU31" i="78"/>
  <c r="BV31" i="78"/>
  <c r="BJ31" i="78"/>
  <c r="BU32" i="78"/>
  <c r="BV32" i="78"/>
  <c r="BJ32" i="78"/>
  <c r="BU33" i="78"/>
  <c r="BV33" i="78"/>
  <c r="BJ33" i="78"/>
  <c r="BJ34" i="78"/>
  <c r="BU35" i="78"/>
  <c r="BV35" i="78"/>
  <c r="BJ35" i="78"/>
  <c r="BU36" i="78"/>
  <c r="BV36" i="78"/>
  <c r="BJ36" i="78"/>
  <c r="BU37" i="78"/>
  <c r="BV37" i="78"/>
  <c r="BJ37" i="78"/>
  <c r="BU38" i="78"/>
  <c r="BV38" i="78"/>
  <c r="BJ38" i="78"/>
  <c r="BU39" i="78"/>
  <c r="BV39" i="78"/>
  <c r="BJ39" i="78"/>
  <c r="BU40" i="78"/>
  <c r="BV40" i="78"/>
  <c r="BJ40" i="78"/>
  <c r="BU41" i="78"/>
  <c r="BV41" i="78"/>
  <c r="BJ41" i="78"/>
  <c r="BU42" i="78"/>
  <c r="BV42" i="78"/>
  <c r="BJ42" i="78"/>
  <c r="BU43" i="78"/>
  <c r="BV43" i="78"/>
  <c r="BJ43" i="78"/>
  <c r="BU44" i="78"/>
  <c r="BV44" i="78"/>
  <c r="BJ44" i="78"/>
  <c r="BU45" i="78"/>
  <c r="BV45" i="78"/>
  <c r="BJ45" i="78"/>
  <c r="BU46" i="78"/>
  <c r="BV46" i="78"/>
  <c r="BJ46" i="78"/>
  <c r="BU47" i="78"/>
  <c r="BV47" i="78"/>
  <c r="BJ47" i="78"/>
  <c r="BU48" i="78"/>
  <c r="BV48" i="78"/>
  <c r="BJ48" i="78"/>
  <c r="BU49" i="78"/>
  <c r="BV49" i="78"/>
  <c r="BJ49" i="78"/>
  <c r="BU50" i="78"/>
  <c r="BV50" i="78"/>
  <c r="BJ50" i="78"/>
  <c r="BU51" i="78"/>
  <c r="BV51" i="78"/>
  <c r="BJ51" i="78"/>
  <c r="BU52" i="78"/>
  <c r="BV52" i="78"/>
  <c r="BJ52" i="78"/>
  <c r="BU53" i="78"/>
  <c r="BV53" i="78"/>
  <c r="BJ53" i="78"/>
  <c r="BU54" i="78"/>
  <c r="BV54" i="78"/>
  <c r="BJ54" i="78"/>
  <c r="BU55" i="78"/>
  <c r="BV55" i="78"/>
  <c r="BJ55" i="78"/>
  <c r="BU56" i="78"/>
  <c r="BV56" i="78"/>
  <c r="BJ56" i="78"/>
  <c r="BU57" i="78"/>
  <c r="BV57" i="78"/>
  <c r="BJ57" i="78"/>
  <c r="BU58" i="78"/>
  <c r="BV58" i="78"/>
  <c r="BJ58" i="78"/>
  <c r="BU59" i="78"/>
  <c r="BV59" i="78"/>
  <c r="BJ59" i="78"/>
  <c r="BU60" i="78"/>
  <c r="BV60" i="78"/>
  <c r="BJ60" i="78"/>
  <c r="BU61" i="78"/>
  <c r="BV61" i="78"/>
  <c r="BJ61" i="78"/>
  <c r="BU62" i="78"/>
  <c r="BV62" i="78"/>
  <c r="BV63" i="78"/>
  <c r="BJ62" i="78"/>
  <c r="BU63" i="78"/>
  <c r="BJ63" i="78"/>
  <c r="BW63" i="78"/>
  <c r="BX63" i="78"/>
  <c r="BU64" i="78"/>
  <c r="BV64" i="78"/>
  <c r="BJ64" i="78"/>
  <c r="BW64" i="78"/>
  <c r="BX64" i="78"/>
  <c r="BU65" i="78"/>
  <c r="BJ65" i="78"/>
  <c r="BW65" i="78"/>
  <c r="BX65" i="78"/>
  <c r="BU66" i="78"/>
  <c r="BV66" i="78"/>
  <c r="BJ66" i="78"/>
  <c r="BW66" i="78"/>
  <c r="BX66" i="78"/>
  <c r="BU67" i="78"/>
  <c r="BJ67" i="78"/>
  <c r="BW67" i="78"/>
  <c r="BX67" i="78"/>
  <c r="BU68" i="78"/>
  <c r="BV68" i="78"/>
  <c r="BJ68" i="78"/>
  <c r="BW68" i="78"/>
  <c r="BX68" i="78"/>
  <c r="BU69" i="78"/>
  <c r="BJ69" i="78"/>
  <c r="BW69" i="78"/>
  <c r="BX69" i="78"/>
  <c r="BJ70" i="78"/>
  <c r="BU70" i="78"/>
  <c r="BW70" i="78"/>
  <c r="BX70" i="78"/>
  <c r="BJ71" i="78"/>
  <c r="BU71" i="78"/>
  <c r="BV71" i="78"/>
  <c r="BW71" i="78"/>
  <c r="BX71" i="78"/>
  <c r="BJ72" i="78"/>
  <c r="BU72" i="78"/>
  <c r="BW72" i="78"/>
  <c r="BX72" i="78"/>
  <c r="BJ73" i="78"/>
  <c r="BU73" i="78"/>
  <c r="BV73" i="78"/>
  <c r="BW73" i="78"/>
  <c r="BX73" i="78"/>
  <c r="BJ74" i="78"/>
  <c r="BU74" i="78"/>
  <c r="BW74" i="78"/>
  <c r="BX74" i="78"/>
  <c r="BJ75" i="78"/>
  <c r="BU75" i="78"/>
  <c r="BV75" i="78"/>
  <c r="BW75" i="78"/>
  <c r="BX75" i="78"/>
  <c r="BJ76" i="78"/>
  <c r="BU76" i="78"/>
  <c r="BW76" i="78"/>
  <c r="BX76" i="78"/>
  <c r="BJ77" i="78"/>
  <c r="BU77" i="78"/>
  <c r="BV77" i="78"/>
  <c r="BW77" i="78"/>
  <c r="BX77" i="78"/>
  <c r="BJ78" i="78"/>
  <c r="BU78" i="78"/>
  <c r="BW78" i="78"/>
  <c r="BX78" i="78"/>
  <c r="BJ79" i="78"/>
  <c r="BU79" i="78"/>
  <c r="BV79" i="78"/>
  <c r="BW79" i="78"/>
  <c r="BX79" i="78"/>
  <c r="BJ80" i="78"/>
  <c r="BU80" i="78"/>
  <c r="BW80" i="78"/>
  <c r="BX80" i="78"/>
  <c r="BJ81" i="78"/>
  <c r="BU81" i="78"/>
  <c r="BV81" i="78"/>
  <c r="BW81" i="78"/>
  <c r="BX81" i="78"/>
  <c r="BJ82" i="78"/>
  <c r="BU82" i="78"/>
  <c r="BW82" i="78"/>
  <c r="BX82" i="78"/>
  <c r="BJ83" i="78"/>
  <c r="BU83" i="78"/>
  <c r="BV83" i="78"/>
  <c r="BW83" i="78"/>
  <c r="BX83" i="78"/>
  <c r="BJ84" i="78"/>
  <c r="BU84" i="78"/>
  <c r="BW84" i="78"/>
  <c r="BX84" i="78"/>
  <c r="BJ85" i="78"/>
  <c r="BU85" i="78"/>
  <c r="BV85" i="78"/>
  <c r="BW85" i="78"/>
  <c r="BX85" i="78"/>
  <c r="BJ86" i="78"/>
  <c r="BU86" i="78"/>
  <c r="BW86" i="78"/>
  <c r="BX86" i="78"/>
  <c r="BJ87" i="78"/>
  <c r="BU87" i="78"/>
  <c r="BV87" i="78"/>
  <c r="BW87" i="78"/>
  <c r="BX87" i="78"/>
  <c r="BJ88" i="78"/>
  <c r="BU88" i="78"/>
  <c r="BW88" i="78"/>
  <c r="BX88" i="78"/>
  <c r="BJ89" i="78"/>
  <c r="BU89" i="78"/>
  <c r="BV89" i="78"/>
  <c r="BW89" i="78"/>
  <c r="BX89" i="78"/>
  <c r="BJ90" i="78"/>
  <c r="BU90" i="78"/>
  <c r="BW90" i="78"/>
  <c r="BX90" i="78"/>
  <c r="BJ91" i="78"/>
  <c r="BU91" i="78"/>
  <c r="BV91" i="78"/>
  <c r="BW91" i="78"/>
  <c r="BX91" i="78"/>
  <c r="BJ92" i="78"/>
  <c r="BU92" i="78"/>
  <c r="BW92" i="78"/>
  <c r="BX92" i="78"/>
  <c r="BJ93" i="78"/>
  <c r="BU93" i="78"/>
  <c r="BV93" i="78"/>
  <c r="BW93" i="78"/>
  <c r="BX93" i="78"/>
  <c r="BJ94" i="78"/>
  <c r="E95" i="78"/>
  <c r="E96" i="78"/>
  <c r="E97" i="78"/>
  <c r="E98" i="78"/>
  <c r="E99" i="78"/>
  <c r="E100" i="78"/>
  <c r="E101" i="78"/>
  <c r="E102" i="78"/>
  <c r="E103" i="78"/>
  <c r="E104" i="78"/>
  <c r="E105" i="78"/>
  <c r="E106" i="78"/>
  <c r="E107" i="78"/>
  <c r="E108" i="78"/>
  <c r="E109" i="78"/>
  <c r="E110" i="78"/>
  <c r="E111" i="78"/>
  <c r="E112" i="78"/>
  <c r="E113" i="78"/>
  <c r="E114" i="78"/>
  <c r="E115" i="78"/>
  <c r="E116" i="78"/>
  <c r="E117" i="78"/>
  <c r="E118" i="78"/>
  <c r="E119" i="78"/>
  <c r="E120" i="78"/>
  <c r="E121" i="78"/>
  <c r="E122" i="78"/>
  <c r="E123" i="78"/>
  <c r="BW94" i="78"/>
  <c r="BX94" i="78"/>
  <c r="BJ95" i="78"/>
  <c r="BW95" i="78"/>
  <c r="BX95" i="78"/>
  <c r="BJ96" i="78"/>
  <c r="BW96" i="78"/>
  <c r="BX96" i="78"/>
  <c r="BJ97" i="78"/>
  <c r="BW97" i="78"/>
  <c r="BX97" i="78"/>
  <c r="BJ98" i="78"/>
  <c r="BW98" i="78"/>
  <c r="BX98" i="78"/>
  <c r="BJ99" i="78"/>
  <c r="BW99" i="78"/>
  <c r="BX99" i="78"/>
  <c r="BJ100" i="78"/>
  <c r="BW100" i="78"/>
  <c r="BX100" i="78"/>
  <c r="BJ101" i="78"/>
  <c r="BW101" i="78"/>
  <c r="BX101" i="78"/>
  <c r="BJ102" i="78"/>
  <c r="BW102" i="78"/>
  <c r="BX102" i="78"/>
  <c r="BJ103" i="78"/>
  <c r="BW103" i="78"/>
  <c r="BX103" i="78"/>
  <c r="BJ104" i="78"/>
  <c r="BW104" i="78"/>
  <c r="BX104" i="78"/>
  <c r="BJ105" i="78"/>
  <c r="BW105" i="78"/>
  <c r="BX105" i="78"/>
  <c r="BJ106" i="78"/>
  <c r="BW106" i="78"/>
  <c r="BX106" i="78"/>
  <c r="BJ107" i="78"/>
  <c r="BW107" i="78"/>
  <c r="BX107" i="78"/>
  <c r="BJ108" i="78"/>
  <c r="BW108" i="78"/>
  <c r="BX108" i="78"/>
  <c r="BJ109" i="78"/>
  <c r="BW109" i="78"/>
  <c r="BX109" i="78"/>
  <c r="BJ110" i="78"/>
  <c r="BW110" i="78"/>
  <c r="BX110" i="78"/>
  <c r="BJ111" i="78"/>
  <c r="BW111" i="78"/>
  <c r="BX111" i="78"/>
  <c r="BJ112" i="78"/>
  <c r="BW112" i="78"/>
  <c r="BX112" i="78"/>
  <c r="BJ113" i="78"/>
  <c r="BW113" i="78"/>
  <c r="BX113" i="78"/>
  <c r="BJ114" i="78"/>
  <c r="BW114" i="78"/>
  <c r="BX114" i="78"/>
  <c r="BJ115" i="78"/>
  <c r="BW115" i="78"/>
  <c r="BX115" i="78"/>
  <c r="BJ116" i="78"/>
  <c r="BW116" i="78"/>
  <c r="BX116" i="78"/>
  <c r="BJ117" i="78"/>
  <c r="BW117" i="78"/>
  <c r="BX117" i="78"/>
  <c r="BJ118" i="78"/>
  <c r="BW118" i="78"/>
  <c r="BX118" i="78"/>
  <c r="BJ119" i="78"/>
  <c r="BW119" i="78"/>
  <c r="BX119" i="78"/>
  <c r="BJ120" i="78"/>
  <c r="BW120" i="78"/>
  <c r="BX120" i="78"/>
  <c r="BJ121" i="78"/>
  <c r="BW121" i="78"/>
  <c r="BX121" i="78"/>
  <c r="BJ122" i="78"/>
  <c r="BW122" i="78"/>
  <c r="BX122" i="78"/>
  <c r="BJ123" i="78"/>
  <c r="BU123" i="78"/>
  <c r="BU124" i="78"/>
  <c r="BW123" i="78"/>
  <c r="BX123" i="78"/>
  <c r="BJ124" i="78"/>
  <c r="BW124" i="78"/>
  <c r="BX124" i="78"/>
  <c r="E125" i="78"/>
  <c r="BJ125" i="78"/>
  <c r="BW125" i="78"/>
  <c r="BX125" i="78"/>
  <c r="E126" i="78"/>
  <c r="BJ126" i="78"/>
  <c r="BW126" i="78"/>
  <c r="BX126" i="78"/>
  <c r="E127" i="78"/>
  <c r="BJ127" i="78"/>
  <c r="BW127" i="78"/>
  <c r="BX127" i="78"/>
  <c r="E128" i="78"/>
  <c r="BJ128" i="78"/>
  <c r="BW128" i="78"/>
  <c r="BX128" i="78"/>
  <c r="E129" i="78"/>
  <c r="BJ129" i="78"/>
  <c r="BW129" i="78"/>
  <c r="BX129" i="78"/>
  <c r="E130" i="78"/>
  <c r="BJ130" i="78"/>
  <c r="BW130" i="78"/>
  <c r="BX130" i="78"/>
  <c r="E131" i="78"/>
  <c r="BJ131" i="78"/>
  <c r="BW131" i="78"/>
  <c r="BX131" i="78"/>
  <c r="E132" i="78"/>
  <c r="BJ132" i="78"/>
  <c r="BW132" i="78"/>
  <c r="BX132" i="78"/>
  <c r="E133" i="78"/>
  <c r="BJ133" i="78"/>
  <c r="BW133" i="78"/>
  <c r="BX133" i="78"/>
  <c r="E134" i="78"/>
  <c r="BJ134" i="78"/>
  <c r="BW134" i="78"/>
  <c r="BX134" i="78"/>
  <c r="E135" i="78"/>
  <c r="BJ135" i="78"/>
  <c r="BW135" i="78"/>
  <c r="BX135" i="78"/>
  <c r="E136" i="78"/>
  <c r="BJ136" i="78"/>
  <c r="BW136" i="78"/>
  <c r="BX136" i="78"/>
  <c r="E137" i="78"/>
  <c r="BJ137" i="78"/>
  <c r="BW137" i="78"/>
  <c r="BX137" i="78"/>
  <c r="E138" i="78"/>
  <c r="BJ138" i="78"/>
  <c r="BW138" i="78"/>
  <c r="BX138" i="78"/>
  <c r="E139" i="78"/>
  <c r="BJ139" i="78"/>
  <c r="BW139" i="78"/>
  <c r="BX139" i="78"/>
  <c r="E140" i="78"/>
  <c r="BJ140" i="78"/>
  <c r="BW140" i="78"/>
  <c r="BX140" i="78"/>
  <c r="E141" i="78"/>
  <c r="BJ141" i="78"/>
  <c r="BW141" i="78"/>
  <c r="BX141" i="78"/>
  <c r="E142" i="78"/>
  <c r="BJ142" i="78"/>
  <c r="BW142" i="78"/>
  <c r="BX142" i="78"/>
  <c r="E143" i="78"/>
  <c r="BJ143" i="78"/>
  <c r="BW143" i="78"/>
  <c r="BX143" i="78"/>
  <c r="E144" i="78"/>
  <c r="BJ144" i="78"/>
  <c r="BW144" i="78"/>
  <c r="BX144" i="78"/>
  <c r="E145" i="78"/>
  <c r="BJ145" i="78"/>
  <c r="BW145" i="78"/>
  <c r="BX145" i="78"/>
  <c r="E146" i="78"/>
  <c r="BJ146" i="78"/>
  <c r="BW146" i="78"/>
  <c r="BX146" i="78"/>
  <c r="E147" i="78"/>
  <c r="BJ147" i="78"/>
  <c r="BW147" i="78"/>
  <c r="BX147" i="78"/>
  <c r="E148" i="78"/>
  <c r="BJ148" i="78"/>
  <c r="BW148" i="78"/>
  <c r="BX148" i="78"/>
  <c r="E149" i="78"/>
  <c r="BJ149" i="78"/>
  <c r="BW149" i="78"/>
  <c r="BX149" i="78"/>
  <c r="E150" i="78"/>
  <c r="BJ150" i="78"/>
  <c r="BW150" i="78"/>
  <c r="BX150" i="78"/>
  <c r="E151" i="78"/>
  <c r="BJ151" i="78"/>
  <c r="BW151" i="78"/>
  <c r="BX151" i="78"/>
  <c r="E152" i="78"/>
  <c r="BJ152" i="78"/>
  <c r="BW152" i="78"/>
  <c r="BX152" i="78"/>
  <c r="E153" i="78"/>
  <c r="BJ153" i="78"/>
  <c r="BW153" i="78"/>
  <c r="BX153" i="78"/>
  <c r="BJ154" i="78"/>
  <c r="BU154" i="78"/>
  <c r="BW154" i="78"/>
  <c r="BX154" i="78"/>
  <c r="BJ155" i="78"/>
  <c r="E156" i="78"/>
  <c r="E157" i="78"/>
  <c r="E158" i="78"/>
  <c r="E159" i="78"/>
  <c r="E160" i="78"/>
  <c r="E161" i="78"/>
  <c r="E162" i="78"/>
  <c r="E163" i="78"/>
  <c r="E164" i="78"/>
  <c r="E165" i="78"/>
  <c r="E166" i="78"/>
  <c r="E167" i="78"/>
  <c r="E168" i="78"/>
  <c r="E169" i="78"/>
  <c r="E170" i="78"/>
  <c r="E171" i="78"/>
  <c r="E172" i="78"/>
  <c r="E173" i="78"/>
  <c r="E174" i="78"/>
  <c r="E175" i="78"/>
  <c r="E176" i="78"/>
  <c r="E177" i="78"/>
  <c r="E178" i="78"/>
  <c r="E179" i="78"/>
  <c r="E180" i="78"/>
  <c r="E181" i="78"/>
  <c r="E182" i="78"/>
  <c r="E183" i="78"/>
  <c r="E184" i="78"/>
  <c r="BW155" i="78"/>
  <c r="BX155" i="78"/>
  <c r="BJ156" i="78"/>
  <c r="BW156" i="78"/>
  <c r="BX156" i="78"/>
  <c r="BJ157" i="78"/>
  <c r="BW157" i="78"/>
  <c r="BX157" i="78"/>
  <c r="BJ158" i="78"/>
  <c r="BW158" i="78"/>
  <c r="BX158" i="78"/>
  <c r="BJ159" i="78"/>
  <c r="BW159" i="78"/>
  <c r="BX159" i="78"/>
  <c r="BJ160" i="78"/>
  <c r="BW160" i="78"/>
  <c r="BX160" i="78"/>
  <c r="BJ161" i="78"/>
  <c r="BW161" i="78"/>
  <c r="BX161" i="78"/>
  <c r="BJ162" i="78"/>
  <c r="BW162" i="78"/>
  <c r="BX162" i="78"/>
  <c r="BJ163" i="78"/>
  <c r="BW163" i="78"/>
  <c r="BX163" i="78"/>
  <c r="BJ164" i="78"/>
  <c r="BW164" i="78"/>
  <c r="BX164" i="78"/>
  <c r="BJ165" i="78"/>
  <c r="BW165" i="78"/>
  <c r="BX165" i="78"/>
  <c r="BJ166" i="78"/>
  <c r="BW166" i="78"/>
  <c r="BX166" i="78"/>
  <c r="BJ167" i="78"/>
  <c r="BW167" i="78"/>
  <c r="BX167" i="78"/>
  <c r="BJ168" i="78"/>
  <c r="BW168" i="78"/>
  <c r="BX168" i="78"/>
  <c r="BJ169" i="78"/>
  <c r="BW169" i="78"/>
  <c r="BX169" i="78"/>
  <c r="BJ170" i="78"/>
  <c r="BW170" i="78"/>
  <c r="BX170" i="78"/>
  <c r="BJ171" i="78"/>
  <c r="BW171" i="78"/>
  <c r="BX171" i="78"/>
  <c r="BJ172" i="78"/>
  <c r="BW172" i="78"/>
  <c r="BX172" i="78"/>
  <c r="BJ173" i="78"/>
  <c r="BW173" i="78"/>
  <c r="BX173" i="78"/>
  <c r="BJ174" i="78"/>
  <c r="BW174" i="78"/>
  <c r="BX174" i="78"/>
  <c r="BJ175" i="78"/>
  <c r="BW175" i="78"/>
  <c r="BX175" i="78"/>
  <c r="BJ176" i="78"/>
  <c r="BW176" i="78"/>
  <c r="BX176" i="78"/>
  <c r="BJ177" i="78"/>
  <c r="BW177" i="78"/>
  <c r="BX177" i="78"/>
  <c r="BJ178" i="78"/>
  <c r="BW178" i="78"/>
  <c r="BX178" i="78"/>
  <c r="BJ179" i="78"/>
  <c r="BW179" i="78"/>
  <c r="BX179" i="78"/>
  <c r="BJ180" i="78"/>
  <c r="BW180" i="78"/>
  <c r="BX180" i="78"/>
  <c r="BJ181" i="78"/>
  <c r="BW181" i="78"/>
  <c r="BX181" i="78"/>
  <c r="BJ182" i="78"/>
  <c r="BW182" i="78"/>
  <c r="BX182" i="78"/>
  <c r="BJ183" i="78"/>
  <c r="BW183" i="78"/>
  <c r="BX183" i="78"/>
  <c r="BJ184" i="78"/>
  <c r="BU184" i="78"/>
  <c r="BW184" i="78"/>
  <c r="BX184" i="78"/>
  <c r="BJ185" i="78"/>
  <c r="BU185" i="78"/>
  <c r="BW185" i="78"/>
  <c r="BX185" i="78"/>
  <c r="E186" i="78"/>
  <c r="BJ186" i="78"/>
  <c r="BU186" i="78"/>
  <c r="BW186" i="78"/>
  <c r="BX186" i="78"/>
  <c r="E187" i="78"/>
  <c r="BJ187" i="78"/>
  <c r="BU187" i="78"/>
  <c r="BW187" i="78"/>
  <c r="BX187" i="78"/>
  <c r="E188" i="78"/>
  <c r="BJ188" i="78"/>
  <c r="BU188" i="78"/>
  <c r="BW188" i="78"/>
  <c r="BX188" i="78"/>
  <c r="E189" i="78"/>
  <c r="BJ189" i="78"/>
  <c r="BU189" i="78"/>
  <c r="BW189" i="78"/>
  <c r="BX189" i="78"/>
  <c r="E190" i="78"/>
  <c r="BJ190" i="78"/>
  <c r="BU190" i="78"/>
  <c r="BW190" i="78"/>
  <c r="BX190" i="78"/>
  <c r="E191" i="78"/>
  <c r="BJ191" i="78"/>
  <c r="BU191" i="78"/>
  <c r="BW191" i="78"/>
  <c r="BX191" i="78"/>
  <c r="E192" i="78"/>
  <c r="BJ192" i="78"/>
  <c r="BU192" i="78"/>
  <c r="BW192" i="78"/>
  <c r="BX192" i="78"/>
  <c r="E193" i="78"/>
  <c r="BJ193" i="78"/>
  <c r="BU193" i="78"/>
  <c r="BW193" i="78"/>
  <c r="BX193" i="78"/>
  <c r="E194" i="78"/>
  <c r="BJ194" i="78"/>
  <c r="BU194" i="78"/>
  <c r="BW194" i="78"/>
  <c r="BX194" i="78"/>
  <c r="E195" i="78"/>
  <c r="BJ195" i="78"/>
  <c r="BU195" i="78"/>
  <c r="BW195" i="78"/>
  <c r="BX195" i="78"/>
  <c r="E196" i="78"/>
  <c r="BJ196" i="78"/>
  <c r="BU196" i="78"/>
  <c r="BW196" i="78"/>
  <c r="BX196" i="78"/>
  <c r="E197" i="78"/>
  <c r="BJ197" i="78"/>
  <c r="BU197" i="78"/>
  <c r="BW197" i="78"/>
  <c r="BX197" i="78"/>
  <c r="E198" i="78"/>
  <c r="BJ198" i="78"/>
  <c r="BU198" i="78"/>
  <c r="BW198" i="78"/>
  <c r="BX198" i="78"/>
  <c r="E199" i="78"/>
  <c r="BJ199" i="78"/>
  <c r="BU199" i="78"/>
  <c r="BW199" i="78"/>
  <c r="BX199" i="78"/>
  <c r="E200" i="78"/>
  <c r="BJ200" i="78"/>
  <c r="BU200" i="78"/>
  <c r="BW200" i="78"/>
  <c r="BX200" i="78"/>
  <c r="E201" i="78"/>
  <c r="BJ201" i="78"/>
  <c r="BU201" i="78"/>
  <c r="BW201" i="78"/>
  <c r="BX201" i="78"/>
  <c r="E202" i="78"/>
  <c r="BJ202" i="78"/>
  <c r="BU202" i="78"/>
  <c r="BW202" i="78"/>
  <c r="BX202" i="78"/>
  <c r="E203" i="78"/>
  <c r="BJ203" i="78"/>
  <c r="BU203" i="78"/>
  <c r="BW203" i="78"/>
  <c r="BX203" i="78"/>
  <c r="E204" i="78"/>
  <c r="BJ204" i="78"/>
  <c r="BU204" i="78"/>
  <c r="BW204" i="78"/>
  <c r="BX204" i="78"/>
  <c r="E205" i="78"/>
  <c r="BJ205" i="78"/>
  <c r="BU205" i="78"/>
  <c r="E206" i="78"/>
  <c r="BJ206" i="78"/>
  <c r="BU206" i="78"/>
  <c r="BW206" i="78"/>
  <c r="BX206" i="78"/>
  <c r="E207" i="78"/>
  <c r="BJ207" i="78"/>
  <c r="BU207" i="78"/>
  <c r="E208" i="78"/>
  <c r="BJ208" i="78"/>
  <c r="BU208" i="78"/>
  <c r="BW208" i="78"/>
  <c r="BX208" i="78"/>
  <c r="E209" i="78"/>
  <c r="BJ209" i="78"/>
  <c r="BU209" i="78"/>
  <c r="E210" i="78"/>
  <c r="BJ210" i="78"/>
  <c r="BU210" i="78"/>
  <c r="BW210" i="78"/>
  <c r="BX210" i="78"/>
  <c r="E211" i="78"/>
  <c r="BJ211" i="78"/>
  <c r="BU211" i="78"/>
  <c r="E212" i="78"/>
  <c r="BJ212" i="78"/>
  <c r="BU212" i="78"/>
  <c r="BW212" i="78"/>
  <c r="BX212" i="78"/>
  <c r="E213" i="78"/>
  <c r="BJ213" i="78"/>
  <c r="BU213" i="78"/>
  <c r="E214" i="78"/>
  <c r="BJ214" i="78"/>
  <c r="BU214" i="78"/>
  <c r="BW214" i="78"/>
  <c r="BX214" i="78"/>
  <c r="BJ215" i="78"/>
  <c r="BU215" i="78"/>
  <c r="BW215" i="78"/>
  <c r="BX215" i="78"/>
  <c r="BJ216" i="78"/>
  <c r="BU216" i="78"/>
  <c r="BW216" i="78"/>
  <c r="BX216" i="78"/>
  <c r="E217" i="78"/>
  <c r="BJ217" i="78"/>
  <c r="BU217" i="78"/>
  <c r="BW217" i="78"/>
  <c r="BX217" i="78"/>
  <c r="E218" i="78"/>
  <c r="BJ218" i="78"/>
  <c r="BU218" i="78"/>
  <c r="BW218" i="78"/>
  <c r="BX218" i="78"/>
  <c r="E219" i="78"/>
  <c r="BJ219" i="78"/>
  <c r="BU219" i="78"/>
  <c r="BW219" i="78"/>
  <c r="BX219" i="78"/>
  <c r="E220" i="78"/>
  <c r="BJ220" i="78"/>
  <c r="BU220" i="78"/>
  <c r="BW220" i="78"/>
  <c r="BX220" i="78"/>
  <c r="E221" i="78"/>
  <c r="BJ221" i="78"/>
  <c r="BU221" i="78"/>
  <c r="BW221" i="78"/>
  <c r="BX221" i="78"/>
  <c r="E222" i="78"/>
  <c r="BJ222" i="78"/>
  <c r="BU222" i="78"/>
  <c r="BW222" i="78"/>
  <c r="BX222" i="78"/>
  <c r="E223" i="78"/>
  <c r="BJ223" i="78"/>
  <c r="BU223" i="78"/>
  <c r="BW223" i="78"/>
  <c r="BX223" i="78"/>
  <c r="E224" i="78"/>
  <c r="BJ224" i="78"/>
  <c r="BU224" i="78"/>
  <c r="BW224" i="78"/>
  <c r="BX224" i="78"/>
  <c r="E225" i="78"/>
  <c r="BJ225" i="78"/>
  <c r="BU225" i="78"/>
  <c r="BW225" i="78"/>
  <c r="BX225" i="78"/>
  <c r="E226" i="78"/>
  <c r="BJ226" i="78"/>
  <c r="BU226" i="78"/>
  <c r="BW226" i="78"/>
  <c r="BX226" i="78"/>
  <c r="E227" i="78"/>
  <c r="BJ227" i="78"/>
  <c r="BU227" i="78"/>
  <c r="BW227" i="78"/>
  <c r="BX227" i="78"/>
  <c r="E228" i="78"/>
  <c r="BJ228" i="78"/>
  <c r="BU228" i="78"/>
  <c r="BW228" i="78"/>
  <c r="BX228" i="78"/>
  <c r="E229" i="78"/>
  <c r="BJ229" i="78"/>
  <c r="BU229" i="78"/>
  <c r="BW229" i="78"/>
  <c r="BX229" i="78"/>
  <c r="E230" i="78"/>
  <c r="BJ230" i="78"/>
  <c r="BU230" i="78"/>
  <c r="BW230" i="78"/>
  <c r="BX230" i="78"/>
  <c r="E231" i="78"/>
  <c r="BJ231" i="78"/>
  <c r="BU231" i="78"/>
  <c r="BW231" i="78"/>
  <c r="BX231" i="78"/>
  <c r="E232" i="78"/>
  <c r="BJ232" i="78"/>
  <c r="BU232" i="78"/>
  <c r="BW232" i="78"/>
  <c r="BX232" i="78"/>
  <c r="E233" i="78"/>
  <c r="BJ233" i="78"/>
  <c r="BU233" i="78"/>
  <c r="BW233" i="78"/>
  <c r="BX233" i="78"/>
  <c r="E234" i="78"/>
  <c r="BJ234" i="78"/>
  <c r="BU234" i="78"/>
  <c r="BW234" i="78"/>
  <c r="BX234" i="78"/>
  <c r="E235" i="78"/>
  <c r="BJ235" i="78"/>
  <c r="BU235" i="78"/>
  <c r="BW235" i="78"/>
  <c r="BX235" i="78"/>
  <c r="E236" i="78"/>
  <c r="BJ236" i="78"/>
  <c r="BU236" i="78"/>
  <c r="BW236" i="78"/>
  <c r="BX236" i="78"/>
  <c r="E237" i="78"/>
  <c r="BJ237" i="78"/>
  <c r="BU237" i="78"/>
  <c r="BW237" i="78"/>
  <c r="BX237" i="78"/>
  <c r="E238" i="78"/>
  <c r="BJ238" i="78"/>
  <c r="BU238" i="78"/>
  <c r="BW238" i="78"/>
  <c r="BX238" i="78"/>
  <c r="E239" i="78"/>
  <c r="BJ239" i="78"/>
  <c r="BU239" i="78"/>
  <c r="BW239" i="78"/>
  <c r="BX239" i="78"/>
  <c r="E240" i="78"/>
  <c r="BJ240" i="78"/>
  <c r="BU240" i="78"/>
  <c r="BW240" i="78"/>
  <c r="BX240" i="78"/>
  <c r="E241" i="78"/>
  <c r="BJ241" i="78"/>
  <c r="BU241" i="78"/>
  <c r="BW241" i="78"/>
  <c r="BX241" i="78"/>
  <c r="E242" i="78"/>
  <c r="BJ242" i="78"/>
  <c r="BU242" i="78"/>
  <c r="BW242" i="78"/>
  <c r="BX242" i="78"/>
  <c r="E243" i="78"/>
  <c r="BJ243" i="78"/>
  <c r="BU243" i="78"/>
  <c r="BW243" i="78"/>
  <c r="BX243" i="78"/>
  <c r="E244" i="78"/>
  <c r="BJ244" i="78"/>
  <c r="BU244" i="78"/>
  <c r="BW244" i="78"/>
  <c r="BX244" i="78"/>
  <c r="E245" i="78"/>
  <c r="BJ245" i="78"/>
  <c r="BU245" i="78"/>
  <c r="BW245" i="78"/>
  <c r="BX245" i="78"/>
  <c r="BJ246" i="78"/>
  <c r="BU246" i="78"/>
  <c r="BW246" i="78"/>
  <c r="BX246" i="78"/>
  <c r="BJ247" i="78"/>
  <c r="E248" i="78"/>
  <c r="E249" i="78"/>
  <c r="E250" i="78"/>
  <c r="E251" i="78"/>
  <c r="E252" i="78"/>
  <c r="E253" i="78"/>
  <c r="E254" i="78"/>
  <c r="E255" i="78"/>
  <c r="E256" i="78"/>
  <c r="E257" i="78"/>
  <c r="E258" i="78"/>
  <c r="E259" i="78"/>
  <c r="E260" i="78"/>
  <c r="E261" i="78"/>
  <c r="E262" i="78"/>
  <c r="E263" i="78"/>
  <c r="E264" i="78"/>
  <c r="E265" i="78"/>
  <c r="E266" i="78"/>
  <c r="E267" i="78"/>
  <c r="E268" i="78"/>
  <c r="E269" i="78"/>
  <c r="E270" i="78"/>
  <c r="E271" i="78"/>
  <c r="E272" i="78"/>
  <c r="E273" i="78"/>
  <c r="E274" i="78"/>
  <c r="E275" i="78"/>
  <c r="E276" i="78"/>
  <c r="BW247" i="78"/>
  <c r="BX247" i="78"/>
  <c r="BJ248" i="78"/>
  <c r="BW248" i="78"/>
  <c r="BX248" i="78"/>
  <c r="BJ249" i="78"/>
  <c r="BW249" i="78"/>
  <c r="BX249" i="78"/>
  <c r="BJ250" i="78"/>
  <c r="BW250" i="78"/>
  <c r="BX250" i="78"/>
  <c r="BJ251" i="78"/>
  <c r="BW251" i="78"/>
  <c r="BX251" i="78"/>
  <c r="BJ252" i="78"/>
  <c r="BW252" i="78"/>
  <c r="BX252" i="78"/>
  <c r="BJ253" i="78"/>
  <c r="BW253" i="78"/>
  <c r="BX253" i="78"/>
  <c r="BJ254" i="78"/>
  <c r="BW254" i="78"/>
  <c r="BX254" i="78"/>
  <c r="BJ255" i="78"/>
  <c r="BW255" i="78"/>
  <c r="BX255" i="78"/>
  <c r="BJ256" i="78"/>
  <c r="BW256" i="78"/>
  <c r="BX256" i="78"/>
  <c r="BJ257" i="78"/>
  <c r="BW257" i="78"/>
  <c r="BX257" i="78"/>
  <c r="BJ258" i="78"/>
  <c r="BW258" i="78"/>
  <c r="BX258" i="78"/>
  <c r="BJ259" i="78"/>
  <c r="BW259" i="78"/>
  <c r="BX259" i="78"/>
  <c r="BJ260" i="78"/>
  <c r="BW260" i="78"/>
  <c r="BX260" i="78"/>
  <c r="BJ261" i="78"/>
  <c r="BW261" i="78"/>
  <c r="BX261" i="78"/>
  <c r="BJ262" i="78"/>
  <c r="BW262" i="78"/>
  <c r="BX262" i="78"/>
  <c r="BJ263" i="78"/>
  <c r="BW263" i="78"/>
  <c r="BX263" i="78"/>
  <c r="BJ264" i="78"/>
  <c r="BW264" i="78"/>
  <c r="BX264" i="78"/>
  <c r="BJ265" i="78"/>
  <c r="BW265" i="78"/>
  <c r="BX265" i="78"/>
  <c r="BJ266" i="78"/>
  <c r="BJ267" i="78"/>
  <c r="BJ268" i="78"/>
  <c r="BJ269" i="78"/>
  <c r="BJ270" i="78"/>
  <c r="BJ271" i="78"/>
  <c r="BJ272" i="78"/>
  <c r="BJ273" i="78"/>
  <c r="BJ274" i="78"/>
  <c r="BJ275" i="78"/>
  <c r="BJ276" i="78"/>
  <c r="BU276" i="78"/>
  <c r="BW276" i="78"/>
  <c r="BX276" i="78"/>
  <c r="BJ277" i="78"/>
  <c r="BW277" i="78"/>
  <c r="BX277" i="78"/>
  <c r="E278" i="78"/>
  <c r="BJ278" i="78"/>
  <c r="BW278" i="78"/>
  <c r="BX278" i="78"/>
  <c r="E279" i="78"/>
  <c r="BJ279" i="78"/>
  <c r="BW279" i="78"/>
  <c r="BX279" i="78"/>
  <c r="E280" i="78"/>
  <c r="BJ280" i="78"/>
  <c r="BW280" i="78"/>
  <c r="BX280" i="78"/>
  <c r="E281" i="78"/>
  <c r="BJ281" i="78"/>
  <c r="BW281" i="78"/>
  <c r="BX281" i="78"/>
  <c r="E282" i="78"/>
  <c r="BJ282" i="78"/>
  <c r="BW282" i="78"/>
  <c r="BX282" i="78"/>
  <c r="E283" i="78"/>
  <c r="BJ283" i="78"/>
  <c r="BW283" i="78"/>
  <c r="BX283" i="78"/>
  <c r="E284" i="78"/>
  <c r="BJ284" i="78"/>
  <c r="BW284" i="78"/>
  <c r="BX284" i="78"/>
  <c r="E285" i="78"/>
  <c r="BJ285" i="78"/>
  <c r="BW285" i="78"/>
  <c r="BX285" i="78"/>
  <c r="E286" i="78"/>
  <c r="BJ286" i="78"/>
  <c r="BW286" i="78"/>
  <c r="BX286" i="78"/>
  <c r="E287" i="78"/>
  <c r="BJ287" i="78"/>
  <c r="BW287" i="78"/>
  <c r="BX287" i="78"/>
  <c r="E288" i="78"/>
  <c r="BJ288" i="78"/>
  <c r="BW288" i="78"/>
  <c r="BX288" i="78"/>
  <c r="E289" i="78"/>
  <c r="BJ289" i="78"/>
  <c r="BW289" i="78"/>
  <c r="BX289" i="78"/>
  <c r="E290" i="78"/>
  <c r="BJ290" i="78"/>
  <c r="BW290" i="78"/>
  <c r="BX290" i="78"/>
  <c r="E291" i="78"/>
  <c r="BJ291" i="78"/>
  <c r="BU291" i="78"/>
  <c r="BW291" i="78"/>
  <c r="BX291" i="78"/>
  <c r="E292" i="78"/>
  <c r="BJ292" i="78"/>
  <c r="BU292" i="78"/>
  <c r="BW292" i="78"/>
  <c r="BX292" i="78"/>
  <c r="E293" i="78"/>
  <c r="BJ293" i="78"/>
  <c r="BU293" i="78"/>
  <c r="BW293" i="78"/>
  <c r="BX293" i="78"/>
  <c r="E294" i="78"/>
  <c r="BJ294" i="78"/>
  <c r="BU294" i="78"/>
  <c r="BW294" i="78"/>
  <c r="BX294" i="78"/>
  <c r="E295" i="78"/>
  <c r="BJ295" i="78"/>
  <c r="BU295" i="78"/>
  <c r="BW295" i="78"/>
  <c r="BX295" i="78"/>
  <c r="E296" i="78"/>
  <c r="BJ296" i="78"/>
  <c r="BU296" i="78"/>
  <c r="BW296" i="78"/>
  <c r="BX296" i="78"/>
  <c r="E297" i="78"/>
  <c r="BJ297" i="78"/>
  <c r="BU297" i="78"/>
  <c r="BW297" i="78"/>
  <c r="BX297" i="78"/>
  <c r="E298" i="78"/>
  <c r="BJ298" i="78"/>
  <c r="BU298" i="78"/>
  <c r="BW298" i="78"/>
  <c r="BX298" i="78"/>
  <c r="E299" i="78"/>
  <c r="BJ299" i="78"/>
  <c r="BU299" i="78"/>
  <c r="BW299" i="78"/>
  <c r="BX299" i="78"/>
  <c r="E300" i="78"/>
  <c r="BJ300" i="78"/>
  <c r="BU300" i="78"/>
  <c r="BW300" i="78"/>
  <c r="BX300" i="78"/>
  <c r="E301" i="78"/>
  <c r="BJ301" i="78"/>
  <c r="BU301" i="78"/>
  <c r="BW301" i="78"/>
  <c r="BX301" i="78"/>
  <c r="E302" i="78"/>
  <c r="BJ302" i="78"/>
  <c r="BU302" i="78"/>
  <c r="BW302" i="78"/>
  <c r="BX302" i="78"/>
  <c r="E303" i="78"/>
  <c r="BJ303" i="78"/>
  <c r="BU303" i="78"/>
  <c r="BW303" i="78"/>
  <c r="BX303" i="78"/>
  <c r="E304" i="78"/>
  <c r="BJ304" i="78"/>
  <c r="BU304" i="78"/>
  <c r="BW304" i="78"/>
  <c r="BX304" i="78"/>
  <c r="E305" i="78"/>
  <c r="BJ305" i="78"/>
  <c r="BU305" i="78"/>
  <c r="BW305" i="78"/>
  <c r="BX305" i="78"/>
  <c r="E306" i="78"/>
  <c r="BJ306" i="78"/>
  <c r="BU306" i="78"/>
  <c r="BW306" i="78"/>
  <c r="BX306" i="78"/>
  <c r="BJ307" i="78"/>
  <c r="BU307" i="78"/>
  <c r="BW307" i="78"/>
  <c r="BX307" i="78"/>
  <c r="BJ308" i="78"/>
  <c r="E309" i="78"/>
  <c r="E310" i="78"/>
  <c r="E311" i="78"/>
  <c r="E312" i="78"/>
  <c r="E313" i="78"/>
  <c r="E314" i="78"/>
  <c r="E315" i="78"/>
  <c r="E316" i="78"/>
  <c r="E317" i="78"/>
  <c r="E318" i="78"/>
  <c r="E319" i="78"/>
  <c r="E320" i="78"/>
  <c r="E321" i="78"/>
  <c r="E322" i="78"/>
  <c r="E323" i="78"/>
  <c r="E324" i="78"/>
  <c r="E325" i="78"/>
  <c r="E326" i="78"/>
  <c r="E327" i="78"/>
  <c r="E328" i="78"/>
  <c r="E329" i="78"/>
  <c r="E330" i="78"/>
  <c r="E331" i="78"/>
  <c r="E332" i="78"/>
  <c r="E333" i="78"/>
  <c r="E334" i="78"/>
  <c r="E335" i="78"/>
  <c r="E336" i="78"/>
  <c r="E337" i="78"/>
  <c r="BW308" i="78"/>
  <c r="BX308" i="78"/>
  <c r="BJ309" i="78"/>
  <c r="BW309" i="78"/>
  <c r="BX309" i="78"/>
  <c r="BJ310" i="78"/>
  <c r="BW310" i="78"/>
  <c r="BX310" i="78"/>
  <c r="BJ311" i="78"/>
  <c r="BW311" i="78"/>
  <c r="BX311" i="78"/>
  <c r="BJ312" i="78"/>
  <c r="BW312" i="78"/>
  <c r="BX312" i="78"/>
  <c r="BJ313" i="78"/>
  <c r="BW313" i="78"/>
  <c r="BX313" i="78"/>
  <c r="BJ314" i="78"/>
  <c r="BW314" i="78"/>
  <c r="BX314" i="78"/>
  <c r="BJ315" i="78"/>
  <c r="BW315" i="78"/>
  <c r="BX315" i="78"/>
  <c r="BJ316" i="78"/>
  <c r="BW316" i="78"/>
  <c r="BX316" i="78"/>
  <c r="BJ317" i="78"/>
  <c r="BW317" i="78"/>
  <c r="BX317" i="78"/>
  <c r="BJ318" i="78"/>
  <c r="BW318" i="78"/>
  <c r="BX318" i="78"/>
  <c r="BJ319" i="78"/>
  <c r="BW319" i="78"/>
  <c r="BX319" i="78"/>
  <c r="BJ320" i="78"/>
  <c r="BW320" i="78"/>
  <c r="BX320" i="78"/>
  <c r="BJ321" i="78"/>
  <c r="BJ322" i="78"/>
  <c r="BW322" i="78"/>
  <c r="BX322" i="78"/>
  <c r="BJ323" i="78"/>
  <c r="BJ324" i="78"/>
  <c r="BW324" i="78"/>
  <c r="BX324" i="78"/>
  <c r="BJ325" i="78"/>
  <c r="BJ326" i="78"/>
  <c r="BJ327" i="78"/>
  <c r="BJ328" i="78"/>
  <c r="BJ329" i="78"/>
  <c r="BJ330" i="78"/>
  <c r="BJ331" i="78"/>
  <c r="BJ332" i="78"/>
  <c r="BJ333" i="78"/>
  <c r="BJ334" i="78"/>
  <c r="BJ335" i="78"/>
  <c r="BJ336" i="78"/>
  <c r="BJ337" i="78"/>
  <c r="BU337" i="78"/>
  <c r="BJ338" i="78"/>
  <c r="BU338" i="78"/>
  <c r="E339" i="78"/>
  <c r="BJ339" i="78"/>
  <c r="BU339" i="78"/>
  <c r="E340" i="78"/>
  <c r="BJ340" i="78"/>
  <c r="BU340" i="78"/>
  <c r="E341" i="78"/>
  <c r="BJ341" i="78"/>
  <c r="BU341" i="78"/>
  <c r="E342" i="78"/>
  <c r="BJ342" i="78"/>
  <c r="BU342" i="78"/>
  <c r="E343" i="78"/>
  <c r="BJ343" i="78"/>
  <c r="BU343" i="78"/>
  <c r="E344" i="78"/>
  <c r="BJ344" i="78"/>
  <c r="BU344" i="78"/>
  <c r="E345" i="78"/>
  <c r="BJ345" i="78"/>
  <c r="BU345" i="78"/>
  <c r="E346" i="78"/>
  <c r="BJ346" i="78"/>
  <c r="BU346" i="78"/>
  <c r="E347" i="78"/>
  <c r="BJ347" i="78"/>
  <c r="BU347" i="78"/>
  <c r="E348" i="78"/>
  <c r="BJ348" i="78"/>
  <c r="BU348" i="78"/>
  <c r="E349" i="78"/>
  <c r="BJ349" i="78"/>
  <c r="BU349" i="78"/>
  <c r="E350" i="78"/>
  <c r="BJ350" i="78"/>
  <c r="BU350" i="78"/>
  <c r="E351" i="78"/>
  <c r="BJ351" i="78"/>
  <c r="BU351" i="78"/>
  <c r="E352" i="78"/>
  <c r="BJ352" i="78"/>
  <c r="BU352" i="78"/>
  <c r="E353" i="78"/>
  <c r="BJ353" i="78"/>
  <c r="BU353" i="78"/>
  <c r="E354" i="78"/>
  <c r="BJ354" i="78"/>
  <c r="BU354" i="78"/>
  <c r="E355" i="78"/>
  <c r="BJ355" i="78"/>
  <c r="BU355" i="78"/>
  <c r="E356" i="78"/>
  <c r="BJ356" i="78"/>
  <c r="BU356" i="78"/>
  <c r="E357" i="78"/>
  <c r="BJ357" i="78"/>
  <c r="BU357" i="78"/>
  <c r="E358" i="78"/>
  <c r="BJ358" i="78"/>
  <c r="BU358" i="78"/>
  <c r="E359" i="78"/>
  <c r="BJ359" i="78"/>
  <c r="BU359" i="78"/>
  <c r="E360" i="78"/>
  <c r="BJ360" i="78"/>
  <c r="BU360" i="78"/>
  <c r="E361" i="78"/>
  <c r="BJ361" i="78"/>
  <c r="BU361" i="78"/>
  <c r="E362" i="78"/>
  <c r="BJ362" i="78"/>
  <c r="BU362" i="78"/>
  <c r="E363" i="78"/>
  <c r="BJ363" i="78"/>
  <c r="BU363" i="78"/>
  <c r="E364" i="78"/>
  <c r="BJ364" i="78"/>
  <c r="BU364" i="78"/>
  <c r="E365" i="78"/>
  <c r="BJ365" i="78"/>
  <c r="BU365" i="78"/>
  <c r="E366" i="78"/>
  <c r="BJ366" i="78"/>
  <c r="BU366" i="78"/>
  <c r="E367" i="78"/>
  <c r="BJ367" i="78"/>
  <c r="BU367" i="78"/>
  <c r="BJ368" i="78"/>
  <c r="BU368" i="78"/>
  <c r="V107" i="67"/>
  <c r="V100" i="67"/>
  <c r="V95" i="67"/>
  <c r="V87" i="67"/>
  <c r="V82" i="67"/>
  <c r="V81" i="67"/>
  <c r="V76" i="67"/>
  <c r="V75" i="67"/>
  <c r="V72" i="67"/>
  <c r="U74" i="67"/>
  <c r="W74" i="67"/>
  <c r="V93" i="67"/>
  <c r="U107" i="67"/>
  <c r="W107" i="67"/>
  <c r="U108" i="67"/>
  <c r="W108" i="67"/>
  <c r="U109" i="67"/>
  <c r="W109" i="67"/>
  <c r="U110" i="67"/>
  <c r="W110" i="67"/>
  <c r="U111" i="67"/>
  <c r="W111" i="67"/>
  <c r="U112" i="67"/>
  <c r="W112" i="67"/>
  <c r="U113" i="67"/>
  <c r="W113" i="67"/>
  <c r="U114" i="67"/>
  <c r="W114" i="67"/>
  <c r="U116" i="67"/>
  <c r="W116" i="67"/>
  <c r="BR26" i="67"/>
  <c r="BO59" i="67"/>
  <c r="BO61" i="67"/>
  <c r="BO63" i="67"/>
  <c r="BO64" i="67"/>
  <c r="BR65" i="67"/>
  <c r="BR66" i="67"/>
  <c r="BQ26" i="77"/>
  <c r="BP59" i="77"/>
  <c r="BP61" i="77"/>
  <c r="BG61" i="77"/>
  <c r="BF61" i="77"/>
  <c r="BG59" i="77"/>
  <c r="BF59" i="77"/>
  <c r="BI24" i="67"/>
  <c r="BJ24" i="67"/>
  <c r="BI26" i="67"/>
  <c r="BJ26" i="67"/>
  <c r="BI28" i="67"/>
  <c r="BA57" i="67"/>
  <c r="BB57" i="67"/>
  <c r="BA59" i="67"/>
  <c r="BB59" i="67"/>
  <c r="BD59" i="67"/>
  <c r="BE59" i="67"/>
  <c r="BA61" i="67"/>
  <c r="BB61" i="67"/>
  <c r="BD61" i="67"/>
  <c r="BE61" i="67"/>
  <c r="BA63" i="67"/>
  <c r="BB63" i="67"/>
  <c r="BD63" i="67"/>
  <c r="BE63" i="67"/>
  <c r="BA64" i="67"/>
  <c r="BB64" i="67"/>
  <c r="BD64" i="67"/>
  <c r="BE64" i="67"/>
  <c r="BI65" i="67"/>
  <c r="BJ65" i="67"/>
  <c r="BI66" i="67"/>
  <c r="BJ66" i="67"/>
  <c r="BD61" i="77"/>
  <c r="BC61" i="77"/>
  <c r="BD59" i="77"/>
  <c r="BC59" i="77"/>
  <c r="BC57" i="77"/>
  <c r="BD57" i="77"/>
  <c r="AZ380" i="62"/>
  <c r="AY380" i="62"/>
  <c r="AX380" i="62"/>
  <c r="BB375" i="62"/>
  <c r="BB374" i="62"/>
  <c r="BB371" i="62"/>
  <c r="BB372" i="62"/>
  <c r="BB370" i="62"/>
  <c r="BU374" i="62" a="1"/>
  <c r="BU374" i="62"/>
  <c r="BV374" i="62" a="1"/>
  <c r="BV374" i="62"/>
  <c r="BU375" i="62" a="1"/>
  <c r="BU375" i="62"/>
  <c r="BV375" i="62" a="1"/>
  <c r="BV375" i="62"/>
  <c r="BS26" i="67"/>
  <c r="BT26" i="67"/>
  <c r="BU26" i="67"/>
  <c r="BV26" i="67"/>
  <c r="BS65" i="67"/>
  <c r="BT65" i="67"/>
  <c r="BU65" i="67"/>
  <c r="BV65" i="67"/>
  <c r="BS66" i="67"/>
  <c r="BT66" i="67"/>
  <c r="BU66" i="67"/>
  <c r="BV66" i="67"/>
  <c r="BU26" i="77"/>
  <c r="BT26" i="77"/>
  <c r="BS26" i="77"/>
  <c r="BR26" i="77"/>
  <c r="BU247" i="78"/>
  <c r="BU249" i="78"/>
  <c r="BU251" i="78"/>
  <c r="BU253" i="78"/>
  <c r="BU255" i="78"/>
  <c r="BU257" i="78"/>
  <c r="BU259" i="78"/>
  <c r="BU261" i="78"/>
  <c r="BU263" i="78"/>
  <c r="BU265" i="78"/>
  <c r="BU267" i="78"/>
  <c r="BU269" i="78"/>
  <c r="BU271" i="78"/>
  <c r="BU273" i="78"/>
  <c r="BU275" i="78"/>
  <c r="BU248" i="78"/>
  <c r="BU250" i="78"/>
  <c r="BU252" i="78"/>
  <c r="BU254" i="78"/>
  <c r="BU256" i="78"/>
  <c r="BU258" i="78"/>
  <c r="BU260" i="78"/>
  <c r="BU262" i="78"/>
  <c r="BU264" i="78"/>
  <c r="BU266" i="78"/>
  <c r="BU268" i="78"/>
  <c r="BU270" i="78"/>
  <c r="BU272" i="78"/>
  <c r="BU274" i="78"/>
  <c r="BU180" i="78"/>
  <c r="BU182" i="78"/>
  <c r="BU155" i="78"/>
  <c r="BU157" i="78"/>
  <c r="BU159" i="78"/>
  <c r="BU161" i="78"/>
  <c r="BU163" i="78"/>
  <c r="BU165" i="78"/>
  <c r="BU167" i="78"/>
  <c r="BU169" i="78"/>
  <c r="BU171" i="78"/>
  <c r="BU173" i="78"/>
  <c r="BU175" i="78"/>
  <c r="BU177" i="78"/>
  <c r="BU179" i="78"/>
  <c r="BU181" i="78"/>
  <c r="BU183" i="78"/>
  <c r="BU94" i="78"/>
  <c r="BU96" i="78"/>
  <c r="BU98" i="78"/>
  <c r="BU100" i="78"/>
  <c r="BU102" i="78"/>
  <c r="BU104" i="78"/>
  <c r="BU106" i="78"/>
  <c r="BU108" i="78"/>
  <c r="BU110" i="78"/>
  <c r="BU112" i="78"/>
  <c r="BU114" i="78"/>
  <c r="BU116" i="78"/>
  <c r="BU118" i="78"/>
  <c r="BU120" i="78"/>
  <c r="BU122" i="78"/>
  <c r="BV94" i="78"/>
  <c r="BU95" i="78"/>
  <c r="BV96" i="78"/>
  <c r="BU97" i="78"/>
  <c r="BV98" i="78"/>
  <c r="BU99" i="78"/>
  <c r="BV100" i="78"/>
  <c r="BU101" i="78"/>
  <c r="BV102" i="78"/>
  <c r="BU103" i="78"/>
  <c r="BV104" i="78"/>
  <c r="BU105" i="78"/>
  <c r="BV106" i="78"/>
  <c r="BU107" i="78"/>
  <c r="BV108" i="78"/>
  <c r="BU109" i="78"/>
  <c r="BV110" i="78"/>
  <c r="BU111" i="78"/>
  <c r="BV112" i="78"/>
  <c r="BU113" i="78"/>
  <c r="BV114" i="78"/>
  <c r="BU115" i="78"/>
  <c r="BV116" i="78"/>
  <c r="BU117" i="78"/>
  <c r="BV118" i="78"/>
  <c r="BU119" i="78"/>
  <c r="BV120" i="78"/>
  <c r="BU121" i="78"/>
  <c r="BV122" i="78"/>
  <c r="U103" i="67"/>
  <c r="W103" i="67"/>
  <c r="U119" i="67"/>
  <c r="W119" i="67"/>
  <c r="U120" i="67"/>
  <c r="BU309" i="78"/>
  <c r="BU311" i="78"/>
  <c r="BU313" i="78"/>
  <c r="BU315" i="78"/>
  <c r="BU317" i="78"/>
  <c r="BU319" i="78"/>
  <c r="BU321" i="78"/>
  <c r="BU323" i="78"/>
  <c r="BU325" i="78"/>
  <c r="BU327" i="78"/>
  <c r="BU329" i="78"/>
  <c r="BU331" i="78"/>
  <c r="BU333" i="78"/>
  <c r="BU335" i="78"/>
  <c r="BU308" i="78"/>
  <c r="BU310" i="78"/>
  <c r="BU312" i="78"/>
  <c r="BU314" i="78"/>
  <c r="BU316" i="78"/>
  <c r="BU318" i="78"/>
  <c r="BU320" i="78"/>
  <c r="BU322" i="78"/>
  <c r="BU324" i="78"/>
  <c r="BU326" i="78"/>
  <c r="BU328" i="78"/>
  <c r="BU330" i="78"/>
  <c r="BU332" i="78"/>
  <c r="BU334" i="78"/>
  <c r="BU336" i="78"/>
  <c r="U104" i="67"/>
  <c r="U122" i="67"/>
  <c r="U89" i="67"/>
  <c r="W89" i="67"/>
  <c r="U90" i="67"/>
  <c r="CU246" i="62"/>
  <c r="CU245" i="62"/>
  <c r="CU244" i="62"/>
  <c r="CU243" i="62"/>
  <c r="CU242" i="62"/>
  <c r="CU241" i="62"/>
  <c r="CU240" i="62"/>
  <c r="CU239" i="62"/>
  <c r="CU238" i="62"/>
  <c r="CU237" i="62"/>
  <c r="CU236" i="62"/>
  <c r="CU235" i="62"/>
  <c r="CU234" i="62"/>
  <c r="CU233" i="62"/>
  <c r="CU232" i="62"/>
  <c r="CU231" i="62"/>
  <c r="CU230" i="62"/>
  <c r="CU229" i="62"/>
  <c r="CU228" i="62"/>
  <c r="CU227" i="62"/>
  <c r="CU226" i="62"/>
  <c r="CU225" i="62"/>
  <c r="CU224" i="62"/>
  <c r="CU223" i="62"/>
  <c r="CU222" i="62"/>
  <c r="CU221" i="62"/>
  <c r="CU220" i="62"/>
  <c r="CU219" i="62"/>
  <c r="CU218" i="62"/>
  <c r="CU217" i="62"/>
  <c r="CU216" i="62"/>
  <c r="CU214" i="62"/>
  <c r="CU213" i="62"/>
  <c r="CU212" i="62"/>
  <c r="CU211" i="62"/>
  <c r="CU210" i="62"/>
  <c r="CU209" i="62"/>
  <c r="CU208" i="62"/>
  <c r="CU207" i="62"/>
  <c r="CU206" i="62"/>
  <c r="CU205" i="62"/>
  <c r="CU204" i="62"/>
  <c r="CU203" i="62"/>
  <c r="CU202" i="62"/>
  <c r="CU201" i="62"/>
  <c r="CU200" i="62"/>
  <c r="CU199" i="62"/>
  <c r="CU198" i="62"/>
  <c r="CU197" i="62"/>
  <c r="CU196" i="62"/>
  <c r="CU195" i="62"/>
  <c r="CU194" i="62"/>
  <c r="CU193" i="62"/>
  <c r="CU192" i="62"/>
  <c r="CU191" i="62"/>
  <c r="CU190" i="62"/>
  <c r="CU189" i="62"/>
  <c r="CU188" i="62"/>
  <c r="CU187" i="62"/>
  <c r="CU186" i="62"/>
  <c r="CU185" i="62"/>
  <c r="CU183" i="62"/>
  <c r="CU182" i="62"/>
  <c r="CU181" i="62"/>
  <c r="CU180" i="62"/>
  <c r="CU179" i="62"/>
  <c r="CU178" i="62"/>
  <c r="CU177" i="62"/>
  <c r="CU176" i="62"/>
  <c r="CU175" i="62"/>
  <c r="CU174" i="62"/>
  <c r="CU173" i="62"/>
  <c r="CU172" i="62"/>
  <c r="CU171" i="62"/>
  <c r="CU170" i="62"/>
  <c r="CU169" i="62"/>
  <c r="CU168" i="62"/>
  <c r="CU167" i="62"/>
  <c r="CU166" i="62"/>
  <c r="CU165" i="62"/>
  <c r="CU164" i="62"/>
  <c r="CU163" i="62"/>
  <c r="CU162" i="62"/>
  <c r="CU161" i="62"/>
  <c r="CU160" i="62"/>
  <c r="CU159" i="62"/>
  <c r="CU158" i="62"/>
  <c r="CU157" i="62"/>
  <c r="CU156" i="62"/>
  <c r="CU155" i="62"/>
  <c r="CU153" i="62"/>
  <c r="CU152" i="62"/>
  <c r="CU151" i="62"/>
  <c r="CU150" i="62"/>
  <c r="CU149" i="62"/>
  <c r="CU148" i="62"/>
  <c r="CU147" i="62"/>
  <c r="CU146" i="62"/>
  <c r="CU145" i="62"/>
  <c r="CU144" i="62"/>
  <c r="CU143" i="62"/>
  <c r="CU142" i="62"/>
  <c r="CU141" i="62"/>
  <c r="CU140" i="62"/>
  <c r="CU139" i="62"/>
  <c r="CU138" i="62"/>
  <c r="CU137" i="62"/>
  <c r="CU136" i="62"/>
  <c r="CU135" i="62"/>
  <c r="CU134" i="62"/>
  <c r="CU133" i="62"/>
  <c r="CU132" i="62"/>
  <c r="CU131" i="62"/>
  <c r="CU130" i="62"/>
  <c r="CU129" i="62"/>
  <c r="CU128" i="62"/>
  <c r="CU127" i="62"/>
  <c r="CU126" i="62"/>
  <c r="CU125" i="62"/>
  <c r="CU124" i="62"/>
  <c r="CU122" i="62"/>
  <c r="CU121" i="62"/>
  <c r="CU120" i="62"/>
  <c r="CU119" i="62"/>
  <c r="CU118" i="62"/>
  <c r="CU117" i="62"/>
  <c r="CU116" i="62"/>
  <c r="CU115" i="62"/>
  <c r="CU114" i="62"/>
  <c r="CU113" i="62"/>
  <c r="CU112" i="62"/>
  <c r="CU111" i="62"/>
  <c r="CU110" i="62"/>
  <c r="CU109" i="62"/>
  <c r="CU108" i="62"/>
  <c r="CU107" i="62"/>
  <c r="CU106" i="62"/>
  <c r="CU105" i="62"/>
  <c r="CU104" i="62"/>
  <c r="CU103" i="62"/>
  <c r="CU102" i="62"/>
  <c r="CU101" i="62"/>
  <c r="CU100" i="62"/>
  <c r="CU99" i="62"/>
  <c r="CU98" i="62"/>
  <c r="CU97" i="62"/>
  <c r="CU96" i="62"/>
  <c r="CU95" i="62"/>
  <c r="CU94" i="62"/>
  <c r="CU92" i="62"/>
  <c r="CU91" i="62"/>
  <c r="CU90" i="62"/>
  <c r="CU89" i="62"/>
  <c r="CU88" i="62"/>
  <c r="CU87" i="62"/>
  <c r="CU86" i="62"/>
  <c r="CU85" i="62"/>
  <c r="CU84" i="62"/>
  <c r="CU83" i="62"/>
  <c r="CU82" i="62"/>
  <c r="CU81" i="62"/>
  <c r="CU80" i="62"/>
  <c r="CU79" i="62"/>
  <c r="CU78" i="62"/>
  <c r="CU77" i="62"/>
  <c r="CU76" i="62"/>
  <c r="CU75" i="62"/>
  <c r="CU74" i="62"/>
  <c r="CU73" i="62"/>
  <c r="CU72" i="62"/>
  <c r="CU71" i="62"/>
  <c r="CU70" i="62"/>
  <c r="CU69" i="62"/>
  <c r="CU68" i="62"/>
  <c r="CU67" i="62"/>
  <c r="CU66" i="62"/>
  <c r="CU65" i="62"/>
  <c r="CU64" i="62"/>
  <c r="CU63" i="62"/>
  <c r="BM57" i="67"/>
  <c r="CB22" i="67"/>
  <c r="BY22" i="67"/>
  <c r="BT368" i="78"/>
  <c r="BW368" i="78"/>
  <c r="BS367" i="78"/>
  <c r="BT366" i="78"/>
  <c r="BX366" i="78"/>
  <c r="BS365" i="78"/>
  <c r="BT364" i="78"/>
  <c r="BX364" i="78"/>
  <c r="BS363" i="78"/>
  <c r="BT362" i="78"/>
  <c r="BX362" i="78"/>
  <c r="BS361" i="78"/>
  <c r="BT360" i="78"/>
  <c r="BX360" i="78"/>
  <c r="BS359" i="78"/>
  <c r="BT358" i="78"/>
  <c r="BX358" i="78"/>
  <c r="BS357" i="78"/>
  <c r="BT356" i="78"/>
  <c r="BX356" i="78"/>
  <c r="BS355" i="78"/>
  <c r="BT354" i="78"/>
  <c r="BX354" i="78"/>
  <c r="BS353" i="78"/>
  <c r="BT352" i="78"/>
  <c r="BX352" i="78"/>
  <c r="BS351" i="78"/>
  <c r="BT350" i="78"/>
  <c r="BX350" i="78"/>
  <c r="BS349" i="78"/>
  <c r="BT348" i="78"/>
  <c r="BX348" i="78"/>
  <c r="BS347" i="78"/>
  <c r="BT346" i="78"/>
  <c r="BX346" i="78"/>
  <c r="BS345" i="78"/>
  <c r="BT344" i="78"/>
  <c r="BX344" i="78"/>
  <c r="BS343" i="78"/>
  <c r="BT342" i="78"/>
  <c r="BX342" i="78"/>
  <c r="BS341" i="78"/>
  <c r="BT340" i="78"/>
  <c r="BX340" i="78"/>
  <c r="BS339" i="78"/>
  <c r="BT338" i="78"/>
  <c r="BX338" i="78"/>
  <c r="AZ336" i="62"/>
  <c r="BT336" i="78"/>
  <c r="AZ334" i="62"/>
  <c r="BT334" i="78"/>
  <c r="AZ332" i="62"/>
  <c r="BT332" i="78"/>
  <c r="AZ330" i="62"/>
  <c r="BT330" i="78"/>
  <c r="AZ328" i="62"/>
  <c r="BT328" i="78"/>
  <c r="AU368" i="62"/>
  <c r="AU366" i="62"/>
  <c r="AU364" i="62"/>
  <c r="AU362" i="62"/>
  <c r="AU360" i="62"/>
  <c r="AU358" i="62"/>
  <c r="AU356" i="62"/>
  <c r="AU354" i="62"/>
  <c r="AU352" i="62"/>
  <c r="AU350" i="62"/>
  <c r="AU348" i="62"/>
  <c r="AU346" i="62"/>
  <c r="AU344" i="62"/>
  <c r="AU342" i="62"/>
  <c r="AU340" i="62"/>
  <c r="AU338" i="62"/>
  <c r="AU336" i="62"/>
  <c r="AU334" i="62"/>
  <c r="AU332" i="62"/>
  <c r="AU330" i="62"/>
  <c r="AU328" i="62"/>
  <c r="AU326" i="62"/>
  <c r="AU324" i="62"/>
  <c r="AU322" i="62"/>
  <c r="AU320" i="62"/>
  <c r="AU318" i="62"/>
  <c r="AU316" i="62"/>
  <c r="AU314" i="62"/>
  <c r="AU312" i="62"/>
  <c r="AU310" i="62"/>
  <c r="AU308" i="62"/>
  <c r="AU306" i="62"/>
  <c r="AU304" i="62"/>
  <c r="AU302" i="62"/>
  <c r="AU300" i="62"/>
  <c r="AU298" i="62"/>
  <c r="AU296" i="62"/>
  <c r="AU294" i="62"/>
  <c r="AU292" i="62"/>
  <c r="AU290" i="62"/>
  <c r="AU288" i="62"/>
  <c r="AU286" i="62"/>
  <c r="AU284" i="62"/>
  <c r="AU282" i="62"/>
  <c r="AU280" i="62"/>
  <c r="AU278" i="62"/>
  <c r="AU276" i="62"/>
  <c r="AU274" i="62"/>
  <c r="AU272" i="62"/>
  <c r="AU270" i="62"/>
  <c r="AU268" i="62"/>
  <c r="AU266" i="62"/>
  <c r="AU264" i="62"/>
  <c r="AU262" i="62"/>
  <c r="AU260" i="62"/>
  <c r="AU258" i="62"/>
  <c r="AU256" i="62"/>
  <c r="AU254" i="62"/>
  <c r="AU252" i="62"/>
  <c r="AU250" i="62"/>
  <c r="AU248" i="62"/>
  <c r="AU246" i="62"/>
  <c r="AU244" i="62"/>
  <c r="AU242" i="62"/>
  <c r="AU240" i="62"/>
  <c r="AU238" i="62"/>
  <c r="AU236" i="62"/>
  <c r="AU234" i="62"/>
  <c r="AU232" i="62"/>
  <c r="AU230" i="62"/>
  <c r="AU228" i="62"/>
  <c r="AU226" i="62"/>
  <c r="AU224" i="62"/>
  <c r="AU222" i="62"/>
  <c r="AU220" i="62"/>
  <c r="AU218" i="62"/>
  <c r="AU216" i="62"/>
  <c r="AU214" i="62"/>
  <c r="AU212" i="62"/>
  <c r="AU210" i="62"/>
  <c r="AU208" i="62"/>
  <c r="AU206" i="62"/>
  <c r="AU204" i="62"/>
  <c r="AU202" i="62"/>
  <c r="AU200" i="62"/>
  <c r="AU198" i="62"/>
  <c r="AU196" i="62"/>
  <c r="AU194" i="62"/>
  <c r="AU192" i="62"/>
  <c r="AU190" i="62"/>
  <c r="AU188" i="62"/>
  <c r="AU186" i="62"/>
  <c r="AU184" i="62"/>
  <c r="AU182" i="62"/>
  <c r="AU180" i="62"/>
  <c r="AU178" i="62"/>
  <c r="AU176" i="62"/>
  <c r="AU174" i="62"/>
  <c r="AU172" i="62"/>
  <c r="AU170" i="62"/>
  <c r="AU168" i="62"/>
  <c r="AU166" i="62"/>
  <c r="AU164" i="62"/>
  <c r="AU162" i="62"/>
  <c r="AU160" i="62"/>
  <c r="AU158" i="62"/>
  <c r="AU156" i="62"/>
  <c r="AU154" i="62"/>
  <c r="AU152" i="62"/>
  <c r="AU150" i="62"/>
  <c r="AU148" i="62"/>
  <c r="AU146" i="62"/>
  <c r="AU144" i="62"/>
  <c r="AU142" i="62"/>
  <c r="AU140" i="62"/>
  <c r="AU138" i="62"/>
  <c r="AU136" i="62"/>
  <c r="AU134" i="62"/>
  <c r="AU132" i="62"/>
  <c r="AU130" i="62"/>
  <c r="AU128" i="62"/>
  <c r="AU126" i="62"/>
  <c r="AU124" i="62"/>
  <c r="AU122" i="62"/>
  <c r="AU120" i="62"/>
  <c r="AU118" i="62"/>
  <c r="AU116" i="62"/>
  <c r="AU114" i="62"/>
  <c r="AU112" i="62"/>
  <c r="AU110" i="62"/>
  <c r="AU108" i="62"/>
  <c r="AU106" i="62"/>
  <c r="AU104" i="62"/>
  <c r="AU102" i="62"/>
  <c r="AU100" i="62"/>
  <c r="AU98" i="62"/>
  <c r="AU96" i="62"/>
  <c r="AU94" i="62"/>
  <c r="AU92" i="62"/>
  <c r="AU90" i="62"/>
  <c r="AU88" i="62"/>
  <c r="AU86" i="62"/>
  <c r="AU84" i="62"/>
  <c r="AU82" i="62"/>
  <c r="AU80" i="62"/>
  <c r="AU78" i="62"/>
  <c r="AU76" i="62"/>
  <c r="AU74" i="62"/>
  <c r="AU72" i="62"/>
  <c r="AU70" i="62"/>
  <c r="BU290" i="78"/>
  <c r="BU289" i="78"/>
  <c r="BU288" i="78"/>
  <c r="BU287" i="78"/>
  <c r="BU286" i="78"/>
  <c r="BU285" i="78"/>
  <c r="BU284" i="78"/>
  <c r="BU283" i="78"/>
  <c r="BU282" i="78"/>
  <c r="BU281" i="78"/>
  <c r="BU280" i="78"/>
  <c r="BU279" i="78"/>
  <c r="BU278" i="78"/>
  <c r="BU277" i="78"/>
  <c r="BU178" i="78"/>
  <c r="BU176" i="78"/>
  <c r="BU174" i="78"/>
  <c r="BU172" i="78"/>
  <c r="BU170" i="78"/>
  <c r="BU168" i="78"/>
  <c r="BU166" i="78"/>
  <c r="BU164" i="78"/>
  <c r="BU162" i="78"/>
  <c r="BU160" i="78"/>
  <c r="BU158" i="78"/>
  <c r="BU156" i="78"/>
  <c r="BU153" i="78"/>
  <c r="BU152" i="78"/>
  <c r="BU151" i="78"/>
  <c r="BU150" i="78"/>
  <c r="BU149" i="78"/>
  <c r="BU148" i="78"/>
  <c r="BU147" i="78"/>
  <c r="BU146" i="78"/>
  <c r="BU145" i="78"/>
  <c r="BU144" i="78"/>
  <c r="BU143" i="78"/>
  <c r="BU142" i="78"/>
  <c r="BU141" i="78"/>
  <c r="BU140" i="78"/>
  <c r="BU139" i="78"/>
  <c r="BU138" i="78"/>
  <c r="BU137" i="78"/>
  <c r="BU136" i="78"/>
  <c r="BU135" i="78"/>
  <c r="BU134" i="78"/>
  <c r="BU133" i="78"/>
  <c r="BU132" i="78"/>
  <c r="BU131" i="78"/>
  <c r="BU130" i="78"/>
  <c r="BU129" i="78"/>
  <c r="BU128" i="78"/>
  <c r="BU127" i="78"/>
  <c r="BU126" i="78"/>
  <c r="BU125" i="78"/>
  <c r="BV123" i="78"/>
  <c r="BV121" i="78"/>
  <c r="BV119" i="78"/>
  <c r="BV117" i="78"/>
  <c r="BV115" i="78"/>
  <c r="BV113" i="78"/>
  <c r="BV111" i="78"/>
  <c r="BV109" i="78"/>
  <c r="BV107" i="78"/>
  <c r="BV105" i="78"/>
  <c r="BV103" i="78"/>
  <c r="BV101" i="78"/>
  <c r="BV99" i="78"/>
  <c r="BV97" i="78"/>
  <c r="BV95" i="78"/>
  <c r="BV92" i="78"/>
  <c r="BV90" i="78"/>
  <c r="BV88" i="78"/>
  <c r="BV86" i="78"/>
  <c r="BV84" i="78"/>
  <c r="BV82" i="78"/>
  <c r="BV80" i="78"/>
  <c r="BV78" i="78"/>
  <c r="BV76" i="78"/>
  <c r="BV74" i="78"/>
  <c r="BV72" i="78"/>
  <c r="BV70" i="78"/>
  <c r="BV69" i="78"/>
  <c r="BV67" i="78"/>
  <c r="BV65" i="78"/>
  <c r="AQ26" i="77"/>
  <c r="CN53" i="73"/>
  <c r="BH53" i="73"/>
  <c r="CN51" i="73"/>
  <c r="BH51" i="73"/>
  <c r="CN49" i="73"/>
  <c r="BH49" i="73"/>
  <c r="CN47" i="73"/>
  <c r="BH47" i="73"/>
  <c r="CN45" i="73"/>
  <c r="BH45" i="73"/>
  <c r="CN43" i="73"/>
  <c r="BH43" i="73"/>
  <c r="CN41" i="73"/>
  <c r="BH41" i="73"/>
  <c r="CN39" i="73"/>
  <c r="BH39" i="73"/>
  <c r="CN37" i="73"/>
  <c r="BH37" i="73"/>
  <c r="CN35" i="73"/>
  <c r="BH35" i="73"/>
  <c r="CN33" i="73"/>
  <c r="BH33" i="73"/>
  <c r="CN31" i="73"/>
  <c r="BH31" i="73"/>
  <c r="CN29" i="73"/>
  <c r="BH29" i="73"/>
  <c r="CN27" i="73"/>
  <c r="BH27" i="73"/>
  <c r="CN25" i="73"/>
  <c r="BH25" i="73"/>
  <c r="CN23" i="73"/>
  <c r="BH23" i="73"/>
  <c r="CN21" i="73"/>
  <c r="BH21" i="73"/>
  <c r="CN19" i="73"/>
  <c r="BH19" i="73"/>
  <c r="CN17" i="73"/>
  <c r="BH17" i="73"/>
  <c r="CN15" i="73"/>
  <c r="BH15" i="73"/>
  <c r="CN13" i="73"/>
  <c r="BH13" i="73"/>
  <c r="CN11" i="73"/>
  <c r="BH11" i="73"/>
  <c r="CN9" i="73"/>
  <c r="BH9" i="73"/>
  <c r="CN7" i="73"/>
  <c r="BH7" i="73"/>
  <c r="CN5" i="73"/>
  <c r="BH5" i="73"/>
  <c r="CT62" i="62"/>
  <c r="CU61" i="62"/>
  <c r="CU60" i="62"/>
  <c r="CT59" i="62"/>
  <c r="CT58" i="62"/>
  <c r="CT57" i="62"/>
  <c r="CT56" i="62"/>
  <c r="CU55" i="62"/>
  <c r="CU54" i="62"/>
  <c r="CO13" i="73"/>
  <c r="BJ13" i="73"/>
  <c r="CU53" i="62"/>
  <c r="CU52" i="62"/>
  <c r="CU51" i="62"/>
  <c r="CU50" i="62"/>
  <c r="CU49" i="62"/>
  <c r="CO12" i="73"/>
  <c r="BJ12" i="73"/>
  <c r="CU48" i="62"/>
  <c r="CU47" i="62"/>
  <c r="CU46" i="62"/>
  <c r="CU45" i="62"/>
  <c r="CU44" i="62"/>
  <c r="CO11" i="73"/>
  <c r="BJ11" i="73"/>
  <c r="CU43" i="62"/>
  <c r="CU42" i="62"/>
  <c r="CU41" i="62"/>
  <c r="CU40" i="62"/>
  <c r="CU39" i="62"/>
  <c r="CO10" i="73"/>
  <c r="BJ10" i="73"/>
  <c r="CU38" i="62"/>
  <c r="CU37" i="62"/>
  <c r="CU36" i="62"/>
  <c r="CU35" i="62"/>
  <c r="CT33" i="62"/>
  <c r="CT32" i="62"/>
  <c r="CU31" i="62"/>
  <c r="CT30" i="62"/>
  <c r="CT29" i="62"/>
  <c r="CT28" i="62"/>
  <c r="CT27" i="62"/>
  <c r="CT26" i="62"/>
  <c r="CT25" i="62"/>
  <c r="CU24" i="62"/>
  <c r="CU23" i="62"/>
  <c r="CO7" i="73"/>
  <c r="BJ7" i="73"/>
  <c r="CU22" i="62"/>
  <c r="CU21" i="62"/>
  <c r="CU20" i="62"/>
  <c r="CU19" i="62"/>
  <c r="CU18" i="62"/>
  <c r="CO6" i="73"/>
  <c r="BJ6" i="73"/>
  <c r="CU17" i="62"/>
  <c r="CU16" i="62"/>
  <c r="CU15" i="62"/>
  <c r="CU14" i="62"/>
  <c r="CU13" i="62"/>
  <c r="CO5" i="73"/>
  <c r="BJ5" i="73"/>
  <c r="CU12" i="62"/>
  <c r="CU11" i="62"/>
  <c r="CU10" i="62"/>
  <c r="CU9" i="62"/>
  <c r="CU8" i="62"/>
  <c r="CO4" i="73"/>
  <c r="BJ4" i="73"/>
  <c r="CU7" i="62"/>
  <c r="CU6" i="62"/>
  <c r="CU5" i="62"/>
  <c r="AY337" i="62"/>
  <c r="BS337" i="78"/>
  <c r="AY335" i="62"/>
  <c r="BS335" i="78"/>
  <c r="AY333" i="62"/>
  <c r="BS333" i="78"/>
  <c r="AY331" i="62"/>
  <c r="BS331" i="78"/>
  <c r="AY329" i="62"/>
  <c r="BS329" i="78"/>
  <c r="AU367" i="62"/>
  <c r="AU365" i="62"/>
  <c r="AU363" i="62"/>
  <c r="AU361" i="62"/>
  <c r="AU359" i="62"/>
  <c r="AU357" i="62"/>
  <c r="AU355" i="62"/>
  <c r="AU353" i="62"/>
  <c r="AU351" i="62"/>
  <c r="AU349" i="62"/>
  <c r="AU347" i="62"/>
  <c r="AU345" i="62"/>
  <c r="AU343" i="62"/>
  <c r="AU341" i="62"/>
  <c r="AU339" i="62"/>
  <c r="AU337" i="62"/>
  <c r="AU335" i="62"/>
  <c r="AU333" i="62"/>
  <c r="AU331" i="62"/>
  <c r="AU329" i="62"/>
  <c r="AU327" i="62"/>
  <c r="AU325" i="62"/>
  <c r="AU323" i="62"/>
  <c r="AU321" i="62"/>
  <c r="AU319" i="62"/>
  <c r="AU317" i="62"/>
  <c r="AU315" i="62"/>
  <c r="AU313" i="62"/>
  <c r="AU311" i="62"/>
  <c r="AU309" i="62"/>
  <c r="AU307" i="62"/>
  <c r="AU305" i="62"/>
  <c r="AU303" i="62"/>
  <c r="AU301" i="62"/>
  <c r="AU299" i="62"/>
  <c r="AU297" i="62"/>
  <c r="AU295" i="62"/>
  <c r="AU293" i="62"/>
  <c r="AU291" i="62"/>
  <c r="AU289" i="62"/>
  <c r="AU287" i="62"/>
  <c r="AU285" i="62"/>
  <c r="AU283" i="62"/>
  <c r="AU281" i="62"/>
  <c r="AU279" i="62"/>
  <c r="AU277" i="62"/>
  <c r="AU275" i="62"/>
  <c r="AU273" i="62"/>
  <c r="AU271" i="62"/>
  <c r="AU269" i="62"/>
  <c r="AU267" i="62"/>
  <c r="AU265" i="62"/>
  <c r="AU263" i="62"/>
  <c r="AU261" i="62"/>
  <c r="AU259" i="62"/>
  <c r="AU257" i="62"/>
  <c r="AU255" i="62"/>
  <c r="AU253" i="62"/>
  <c r="AU251" i="62"/>
  <c r="AU249" i="62"/>
  <c r="AU247" i="62"/>
  <c r="AU245" i="62"/>
  <c r="AU243" i="62"/>
  <c r="AU241" i="62"/>
  <c r="AU239" i="62"/>
  <c r="AU237" i="62"/>
  <c r="AU235" i="62"/>
  <c r="AU233" i="62"/>
  <c r="AU231" i="62"/>
  <c r="AU229" i="62"/>
  <c r="AU227" i="62"/>
  <c r="AU225" i="62"/>
  <c r="AU223" i="62"/>
  <c r="AU221" i="62"/>
  <c r="AU219" i="62"/>
  <c r="AU217" i="62"/>
  <c r="AU215" i="62"/>
  <c r="AU213" i="62"/>
  <c r="AU211" i="62"/>
  <c r="AU209" i="62"/>
  <c r="AU207" i="62"/>
  <c r="AU205" i="62"/>
  <c r="AU203" i="62"/>
  <c r="AU201" i="62"/>
  <c r="AU199" i="62"/>
  <c r="AU197" i="62"/>
  <c r="AU195" i="62"/>
  <c r="AU193" i="62"/>
  <c r="AU191" i="62"/>
  <c r="AU189" i="62"/>
  <c r="AU187" i="62"/>
  <c r="AU185" i="62"/>
  <c r="AU183" i="62"/>
  <c r="AU181" i="62"/>
  <c r="AU179" i="62"/>
  <c r="AU177" i="62"/>
  <c r="AU175" i="62"/>
  <c r="AU173" i="62"/>
  <c r="AU171" i="62"/>
  <c r="AU169" i="62"/>
  <c r="AU167" i="62"/>
  <c r="AU165" i="62"/>
  <c r="AU163" i="62"/>
  <c r="AU161" i="62"/>
  <c r="AU159" i="62"/>
  <c r="AU157" i="62"/>
  <c r="AU155" i="62"/>
  <c r="AU153" i="62"/>
  <c r="AU151" i="62"/>
  <c r="AU149" i="62"/>
  <c r="AU147" i="62"/>
  <c r="AU145" i="62"/>
  <c r="AU143" i="62"/>
  <c r="AU141" i="62"/>
  <c r="AU139" i="62"/>
  <c r="AU137" i="62"/>
  <c r="AU135" i="62"/>
  <c r="AU133" i="62"/>
  <c r="AU131" i="62"/>
  <c r="AU129" i="62"/>
  <c r="AU127" i="62"/>
  <c r="AU125" i="62"/>
  <c r="AU123" i="62"/>
  <c r="AU121" i="62"/>
  <c r="AU119" i="62"/>
  <c r="AU117" i="62"/>
  <c r="AU115" i="62"/>
  <c r="AU113" i="62"/>
  <c r="AU111" i="62"/>
  <c r="AU109" i="62"/>
  <c r="AU107" i="62"/>
  <c r="AU105" i="62"/>
  <c r="AU103" i="62"/>
  <c r="AU101" i="62"/>
  <c r="AU99" i="62"/>
  <c r="AU97" i="62"/>
  <c r="AU95" i="62"/>
  <c r="AU93" i="62"/>
  <c r="AU91" i="62"/>
  <c r="AU89" i="62"/>
  <c r="AU87" i="62"/>
  <c r="AU85" i="62"/>
  <c r="AU83" i="62"/>
  <c r="AU81" i="62"/>
  <c r="AU79" i="62"/>
  <c r="AU77" i="62"/>
  <c r="AU75" i="62"/>
  <c r="AU73" i="62"/>
  <c r="AU71" i="62"/>
  <c r="BS327" i="78"/>
  <c r="BT326" i="78"/>
  <c r="BT325" i="78"/>
  <c r="BS325" i="78"/>
  <c r="BT323" i="78"/>
  <c r="BS323" i="78"/>
  <c r="BT321" i="78"/>
  <c r="BS321" i="78"/>
  <c r="BT213" i="78"/>
  <c r="BS213" i="78"/>
  <c r="BT211" i="78"/>
  <c r="BS211" i="78"/>
  <c r="BT209" i="78"/>
  <c r="BS209" i="78"/>
  <c r="BT207" i="78"/>
  <c r="BS207" i="78"/>
  <c r="BT205" i="78"/>
  <c r="BS205" i="78"/>
  <c r="CD64" i="67"/>
  <c r="BT275" i="78"/>
  <c r="BS274" i="78"/>
  <c r="BT273" i="78"/>
  <c r="BS272" i="78"/>
  <c r="BT271" i="78"/>
  <c r="BS270" i="78"/>
  <c r="BT269" i="78"/>
  <c r="BS268" i="78"/>
  <c r="BT267" i="78"/>
  <c r="BS266" i="78"/>
  <c r="N61" i="77"/>
  <c r="BB380" i="62"/>
  <c r="BV373" i="62"/>
  <c r="AY204" i="62"/>
  <c r="AY206" i="62"/>
  <c r="AY208" i="62"/>
  <c r="AY210" i="62"/>
  <c r="AY212" i="62"/>
  <c r="AY214" i="62"/>
  <c r="AY257" i="62"/>
  <c r="AY259" i="62"/>
  <c r="AY261" i="62"/>
  <c r="AY263" i="62"/>
  <c r="AY265" i="62"/>
  <c r="AY267" i="62"/>
  <c r="AY269" i="62"/>
  <c r="AY271" i="62"/>
  <c r="AY273" i="62"/>
  <c r="AY275" i="62"/>
  <c r="AZ256" i="62"/>
  <c r="AZ258" i="62"/>
  <c r="AZ260" i="62"/>
  <c r="AZ262" i="62"/>
  <c r="AZ264" i="62"/>
  <c r="AZ266" i="62"/>
  <c r="AZ268" i="62"/>
  <c r="AZ270" i="62"/>
  <c r="AZ272" i="62"/>
  <c r="AZ274" i="62"/>
  <c r="AY314" i="62"/>
  <c r="AY316" i="62"/>
  <c r="AY318" i="62"/>
  <c r="AY320" i="62"/>
  <c r="AY322" i="62"/>
  <c r="AY324" i="62"/>
  <c r="AY326" i="62"/>
  <c r="AY328" i="62"/>
  <c r="AY330" i="62"/>
  <c r="AY332" i="62"/>
  <c r="AY334" i="62"/>
  <c r="AY336" i="62"/>
  <c r="AY338" i="62"/>
  <c r="AY340" i="62"/>
  <c r="AY342" i="62"/>
  <c r="AY344" i="62"/>
  <c r="AY346" i="62"/>
  <c r="AY348" i="62"/>
  <c r="AY350" i="62"/>
  <c r="AY352" i="62"/>
  <c r="AY354" i="62"/>
  <c r="AY356" i="62"/>
  <c r="AY358" i="62"/>
  <c r="AY360" i="62"/>
  <c r="AY362" i="62"/>
  <c r="AY364" i="62"/>
  <c r="AY366" i="62"/>
  <c r="AY368" i="62"/>
  <c r="AZ204" i="62"/>
  <c r="AZ206" i="62"/>
  <c r="AZ208" i="62"/>
  <c r="AZ210" i="62"/>
  <c r="AZ212" i="62"/>
  <c r="AZ214" i="62"/>
  <c r="AZ314" i="62"/>
  <c r="AZ316" i="62"/>
  <c r="AZ318" i="62"/>
  <c r="AZ320" i="62"/>
  <c r="AZ322" i="62"/>
  <c r="AZ324" i="62"/>
  <c r="AZ327" i="62"/>
  <c r="AZ329" i="62"/>
  <c r="AZ331" i="62"/>
  <c r="AZ333" i="62"/>
  <c r="AZ335" i="62"/>
  <c r="AZ337" i="62"/>
  <c r="AZ339" i="62"/>
  <c r="AZ341" i="62"/>
  <c r="AZ343" i="62"/>
  <c r="AZ345" i="62"/>
  <c r="AZ347" i="62"/>
  <c r="AZ349" i="62"/>
  <c r="AZ351" i="62"/>
  <c r="AZ353" i="62"/>
  <c r="AZ355" i="62"/>
  <c r="AZ357" i="62"/>
  <c r="AZ359" i="62"/>
  <c r="AZ361" i="62"/>
  <c r="AZ363" i="62"/>
  <c r="AZ365" i="62"/>
  <c r="AZ367" i="62"/>
  <c r="U29" i="84"/>
  <c r="U28" i="84"/>
  <c r="H30" i="84"/>
  <c r="H31" i="84"/>
  <c r="CI110" i="67"/>
  <c r="Q29" i="84"/>
  <c r="Q36" i="84"/>
  <c r="Q28" i="84"/>
  <c r="F30" i="84"/>
  <c r="CI114" i="67"/>
  <c r="Q42" i="84"/>
  <c r="Q38" i="84"/>
  <c r="Q34" i="84"/>
  <c r="CI364" i="62"/>
  <c r="CI365" i="62"/>
  <c r="P33" i="84"/>
  <c r="P35" i="84"/>
  <c r="P37" i="84"/>
  <c r="P39" i="84"/>
  <c r="P41" i="84"/>
  <c r="P43" i="84"/>
  <c r="P34" i="84"/>
  <c r="P38" i="84"/>
  <c r="P42" i="84"/>
  <c r="P36" i="84"/>
  <c r="P40" i="84"/>
  <c r="P44" i="84"/>
  <c r="Q44" i="84"/>
  <c r="Q40" i="84"/>
  <c r="R33" i="84"/>
  <c r="R35" i="84"/>
  <c r="R37" i="84"/>
  <c r="R39" i="84"/>
  <c r="R41" i="84"/>
  <c r="R43" i="84"/>
  <c r="R36" i="84"/>
  <c r="R40" i="84"/>
  <c r="R44" i="84"/>
  <c r="R34" i="84"/>
  <c r="R38" i="84"/>
  <c r="R42" i="84"/>
  <c r="CH274" i="62"/>
  <c r="CH273" i="62"/>
  <c r="CH212" i="62"/>
  <c r="AY371" i="62"/>
  <c r="AY374" i="62"/>
  <c r="AY375" i="62"/>
  <c r="V94" i="67"/>
  <c r="V69" i="67"/>
  <c r="V70" i="67"/>
  <c r="CH211" i="62"/>
  <c r="AY370" i="62"/>
  <c r="CC62" i="67"/>
  <c r="CD57" i="67"/>
  <c r="BH61" i="67"/>
  <c r="BH59" i="67"/>
  <c r="BH63" i="67"/>
  <c r="BH64" i="67"/>
  <c r="K65" i="67"/>
  <c r="K66" i="67"/>
  <c r="K28" i="67"/>
  <c r="AK66" i="67"/>
  <c r="AK28" i="67"/>
  <c r="AK65" i="67"/>
  <c r="L28" i="67"/>
  <c r="L65" i="67"/>
  <c r="L66" i="67"/>
  <c r="BL24" i="67"/>
  <c r="BL26" i="67"/>
  <c r="BL65" i="67"/>
  <c r="BL66" i="67"/>
  <c r="AT28" i="67"/>
  <c r="AT65" i="67"/>
  <c r="AT26" i="67"/>
  <c r="AT66" i="67"/>
  <c r="BX266" i="78"/>
  <c r="BW266" i="78"/>
  <c r="BX268" i="78"/>
  <c r="BW268" i="78"/>
  <c r="BX270" i="78"/>
  <c r="BW270" i="78"/>
  <c r="BX272" i="78"/>
  <c r="BW272" i="78"/>
  <c r="BX274" i="78"/>
  <c r="BW274" i="78"/>
  <c r="L59" i="67"/>
  <c r="L63" i="67"/>
  <c r="L64" i="67"/>
  <c r="L61" i="67"/>
  <c r="BK65" i="67"/>
  <c r="BK66" i="67"/>
  <c r="BK24" i="67"/>
  <c r="BK26" i="67"/>
  <c r="BX205" i="78"/>
  <c r="BW205" i="78"/>
  <c r="BX207" i="78"/>
  <c r="BW207" i="78"/>
  <c r="BX209" i="78"/>
  <c r="BW209" i="78"/>
  <c r="BX211" i="78"/>
  <c r="BW211" i="78"/>
  <c r="BX213" i="78"/>
  <c r="BW213" i="78"/>
  <c r="BW321" i="78"/>
  <c r="BX321" i="78"/>
  <c r="BW323" i="78"/>
  <c r="BX323" i="78"/>
  <c r="BW325" i="78"/>
  <c r="BX325" i="78"/>
  <c r="BX326" i="78"/>
  <c r="BW326" i="78"/>
  <c r="CJ179" i="62"/>
  <c r="CJ180" i="62"/>
  <c r="CJ271" i="62"/>
  <c r="CJ272" i="62"/>
  <c r="BJ24" i="77"/>
  <c r="BJ26" i="77"/>
  <c r="CJ148" i="62"/>
  <c r="CJ149" i="62"/>
  <c r="CJ240" i="62"/>
  <c r="CJ241" i="62"/>
  <c r="CJ332" i="62"/>
  <c r="CJ333" i="62"/>
  <c r="BX339" i="78"/>
  <c r="BW339" i="78"/>
  <c r="BX341" i="78"/>
  <c r="BW341" i="78"/>
  <c r="BX343" i="78"/>
  <c r="BW343" i="78"/>
  <c r="BX345" i="78"/>
  <c r="BW345" i="78"/>
  <c r="BX347" i="78"/>
  <c r="BW347" i="78"/>
  <c r="BX349" i="78"/>
  <c r="BW349" i="78"/>
  <c r="BX351" i="78"/>
  <c r="BW351" i="78"/>
  <c r="BX353" i="78"/>
  <c r="BW353" i="78"/>
  <c r="BX355" i="78"/>
  <c r="BW355" i="78"/>
  <c r="BX357" i="78"/>
  <c r="BW357" i="78"/>
  <c r="BX359" i="78"/>
  <c r="BW359" i="78"/>
  <c r="BX361" i="78"/>
  <c r="BW361" i="78"/>
  <c r="BX363" i="78"/>
  <c r="BW363" i="78"/>
  <c r="BX365" i="78"/>
  <c r="BW365" i="78"/>
  <c r="BX367" i="78"/>
  <c r="BW367" i="78"/>
  <c r="CO17" i="73"/>
  <c r="BJ17" i="73"/>
  <c r="CO19" i="73"/>
  <c r="BJ19" i="73"/>
  <c r="CO23" i="73"/>
  <c r="BJ23" i="73"/>
  <c r="CO25" i="73"/>
  <c r="BJ25" i="73"/>
  <c r="CO29" i="73"/>
  <c r="BJ29" i="73"/>
  <c r="CO31" i="73"/>
  <c r="BJ31" i="73"/>
  <c r="CO35" i="73"/>
  <c r="BJ35" i="73"/>
  <c r="CO37" i="73"/>
  <c r="BJ37" i="73"/>
  <c r="CO41" i="73"/>
  <c r="BJ41" i="73"/>
  <c r="CO43" i="73"/>
  <c r="BJ43" i="73"/>
  <c r="CO47" i="73"/>
  <c r="BJ47" i="73"/>
  <c r="CO49" i="73"/>
  <c r="BJ49" i="73"/>
  <c r="BW338" i="78"/>
  <c r="BW340" i="78"/>
  <c r="BW342" i="78"/>
  <c r="BW344" i="78"/>
  <c r="BW346" i="78"/>
  <c r="BW348" i="78"/>
  <c r="BW350" i="78"/>
  <c r="BW352" i="78"/>
  <c r="BW354" i="78"/>
  <c r="BW356" i="78"/>
  <c r="BW358" i="78"/>
  <c r="BW360" i="78"/>
  <c r="BW362" i="78"/>
  <c r="BW364" i="78"/>
  <c r="BW366" i="78"/>
  <c r="BX368" i="78"/>
  <c r="U123" i="67"/>
  <c r="O125" i="67"/>
  <c r="W122" i="67"/>
  <c r="M125" i="67"/>
  <c r="Q35" i="84"/>
  <c r="Q39" i="84"/>
  <c r="Q43" i="84"/>
  <c r="Q33" i="84"/>
  <c r="Q37" i="84"/>
  <c r="Q41" i="84"/>
  <c r="CI334" i="62"/>
  <c r="CI335" i="62"/>
  <c r="CI211" i="62"/>
  <c r="AZ370" i="62"/>
  <c r="V111" i="67"/>
  <c r="V96" i="67"/>
  <c r="V86" i="67"/>
  <c r="V79" i="67"/>
  <c r="V77" i="67"/>
  <c r="CI212" i="62"/>
  <c r="AZ371" i="62"/>
  <c r="AZ372" i="62"/>
  <c r="AZ374" i="62"/>
  <c r="AZ375" i="62"/>
  <c r="V108" i="67"/>
  <c r="V83" i="67"/>
  <c r="CH365" i="62"/>
  <c r="CH364" i="62"/>
  <c r="CH335" i="62"/>
  <c r="CH334" i="62"/>
  <c r="BX374" i="62" a="1"/>
  <c r="BX374" i="62"/>
  <c r="CI273" i="62"/>
  <c r="CI274" i="62"/>
  <c r="BW374" i="62" a="1"/>
  <c r="BW374" i="62"/>
  <c r="M65" i="67"/>
  <c r="M66" i="67"/>
  <c r="M28" i="67"/>
  <c r="J28" i="67"/>
  <c r="J65" i="67"/>
  <c r="J66" i="67"/>
  <c r="BW267" i="78"/>
  <c r="BX267" i="78"/>
  <c r="BW269" i="78"/>
  <c r="BX269" i="78"/>
  <c r="BW271" i="78"/>
  <c r="BX271" i="78"/>
  <c r="BW273" i="78"/>
  <c r="BX273" i="78"/>
  <c r="BW275" i="78"/>
  <c r="BX275" i="78"/>
  <c r="AC65" i="67"/>
  <c r="AC66" i="67"/>
  <c r="AC28" i="67"/>
  <c r="BW327" i="78"/>
  <c r="BX327" i="78"/>
  <c r="CJ209" i="62"/>
  <c r="CJ210" i="62"/>
  <c r="CJ301" i="62"/>
  <c r="CJ302" i="62"/>
  <c r="BW329" i="78"/>
  <c r="BX329" i="78"/>
  <c r="BW331" i="78"/>
  <c r="BX331" i="78"/>
  <c r="BW333" i="78"/>
  <c r="BX333" i="78"/>
  <c r="BW335" i="78"/>
  <c r="BX335" i="78"/>
  <c r="BW337" i="78"/>
  <c r="BX337" i="78"/>
  <c r="CT92" i="62"/>
  <c r="CT91" i="62"/>
  <c r="CT90" i="62"/>
  <c r="CT89" i="62"/>
  <c r="CT88" i="62"/>
  <c r="CT87" i="62"/>
  <c r="CT86" i="62"/>
  <c r="CT85" i="62"/>
  <c r="CT84" i="62"/>
  <c r="CT83" i="62"/>
  <c r="CT82" i="62"/>
  <c r="CT81" i="62"/>
  <c r="CT80" i="62"/>
  <c r="CT79" i="62"/>
  <c r="CT78" i="62"/>
  <c r="CT77" i="62"/>
  <c r="CT76" i="62"/>
  <c r="CT75" i="62"/>
  <c r="CT74" i="62"/>
  <c r="CT73" i="62"/>
  <c r="CT72" i="62"/>
  <c r="CT71" i="62"/>
  <c r="CT70" i="62"/>
  <c r="CT69" i="62"/>
  <c r="CT68" i="62"/>
  <c r="CT67" i="62"/>
  <c r="CT66" i="62"/>
  <c r="CT65" i="62"/>
  <c r="CT64" i="62"/>
  <c r="CT63" i="62"/>
  <c r="CT93" i="62"/>
  <c r="BV154" i="78"/>
  <c r="BV124" i="78"/>
  <c r="BV125" i="78"/>
  <c r="BV126" i="78"/>
  <c r="BV127" i="78"/>
  <c r="BV128" i="78"/>
  <c r="BV129" i="78"/>
  <c r="BV130" i="78"/>
  <c r="BV131" i="78"/>
  <c r="BV132" i="78"/>
  <c r="BV133" i="78"/>
  <c r="BV134" i="78"/>
  <c r="BV135" i="78"/>
  <c r="BV136" i="78"/>
  <c r="BV137" i="78"/>
  <c r="BV138" i="78"/>
  <c r="BV139" i="78"/>
  <c r="BV140" i="78"/>
  <c r="BV141" i="78"/>
  <c r="BV142" i="78"/>
  <c r="BV143" i="78"/>
  <c r="BV144" i="78"/>
  <c r="BV145" i="78"/>
  <c r="BV146" i="78"/>
  <c r="BV147" i="78"/>
  <c r="BV148" i="78"/>
  <c r="BV149" i="78"/>
  <c r="BV150" i="78"/>
  <c r="BV151" i="78"/>
  <c r="BV152" i="78"/>
  <c r="BV153" i="78"/>
  <c r="AU371" i="62"/>
  <c r="AU375" i="62"/>
  <c r="AU374" i="62"/>
  <c r="CJ87" i="62"/>
  <c r="CJ88" i="62"/>
  <c r="AU370" i="62"/>
  <c r="CJ118" i="62"/>
  <c r="CJ119" i="62"/>
  <c r="CJ362" i="62"/>
  <c r="CJ363" i="62"/>
  <c r="BX328" i="78"/>
  <c r="BW328" i="78"/>
  <c r="BX330" i="78"/>
  <c r="BW330" i="78"/>
  <c r="BX332" i="78"/>
  <c r="BW332" i="78"/>
  <c r="BX334" i="78"/>
  <c r="BW334" i="78"/>
  <c r="BX336" i="78"/>
  <c r="BW336" i="78"/>
  <c r="CO16" i="73"/>
  <c r="BJ16" i="73"/>
  <c r="CO18" i="73"/>
  <c r="BJ18" i="73"/>
  <c r="CO20" i="73"/>
  <c r="BJ20" i="73"/>
  <c r="CO22" i="73"/>
  <c r="BJ22" i="73"/>
  <c r="CO24" i="73"/>
  <c r="BJ24" i="73"/>
  <c r="CO26" i="73"/>
  <c r="BJ26" i="73"/>
  <c r="CO28" i="73"/>
  <c r="BJ28" i="73"/>
  <c r="CO30" i="73"/>
  <c r="BJ30" i="73"/>
  <c r="CO32" i="73"/>
  <c r="BJ32" i="73"/>
  <c r="CO34" i="73"/>
  <c r="BJ34" i="73"/>
  <c r="CO36" i="73"/>
  <c r="BJ36" i="73"/>
  <c r="CO38" i="73"/>
  <c r="BJ38" i="73"/>
  <c r="CO40" i="73"/>
  <c r="BJ40" i="73"/>
  <c r="CO42" i="73"/>
  <c r="BJ42" i="73"/>
  <c r="CO44" i="73"/>
  <c r="BJ44" i="73"/>
  <c r="CO46" i="73"/>
  <c r="BJ46" i="73"/>
  <c r="CO48" i="73"/>
  <c r="BJ48" i="73"/>
  <c r="CO50" i="73"/>
  <c r="BJ50" i="73"/>
  <c r="CU255" i="62"/>
  <c r="CU275" i="62"/>
  <c r="CU274" i="62"/>
  <c r="CU273" i="62"/>
  <c r="CU272" i="62"/>
  <c r="CU271" i="62"/>
  <c r="CU270" i="62"/>
  <c r="CU269" i="62"/>
  <c r="CU268" i="62"/>
  <c r="CU267" i="62"/>
  <c r="CU266" i="62"/>
  <c r="CU265" i="62"/>
  <c r="CU264" i="62"/>
  <c r="CU263" i="62"/>
  <c r="CU262" i="62"/>
  <c r="CU261" i="62"/>
  <c r="CU260" i="62"/>
  <c r="CU259" i="62"/>
  <c r="CU258" i="62"/>
  <c r="CU257" i="62"/>
  <c r="CU256" i="62"/>
  <c r="CU254" i="62"/>
  <c r="CU253" i="62"/>
  <c r="CU252" i="62"/>
  <c r="CU251" i="62"/>
  <c r="CU250" i="62"/>
  <c r="CU249" i="62"/>
  <c r="CU248" i="62"/>
  <c r="CU247" i="62"/>
  <c r="CU276" i="62"/>
  <c r="CO51" i="73"/>
  <c r="BJ51" i="73"/>
  <c r="CO52" i="73"/>
  <c r="BJ52" i="73"/>
  <c r="CO53" i="73"/>
  <c r="BJ53" i="73"/>
  <c r="CU307" i="62"/>
  <c r="CU306" i="62"/>
  <c r="CU305" i="62"/>
  <c r="CU304" i="62"/>
  <c r="CU303" i="62"/>
  <c r="CU302" i="62"/>
  <c r="CU301" i="62"/>
  <c r="CU300" i="62"/>
  <c r="CU299" i="62"/>
  <c r="CU298" i="62"/>
  <c r="CU297" i="62"/>
  <c r="CU296" i="62"/>
  <c r="CU295" i="62"/>
  <c r="CU294" i="62"/>
  <c r="CU293" i="62"/>
  <c r="CU292" i="62"/>
  <c r="CU291" i="62"/>
  <c r="CU290" i="62"/>
  <c r="CU289" i="62"/>
  <c r="CU288" i="62"/>
  <c r="CU287" i="62"/>
  <c r="CU286" i="62"/>
  <c r="CU285" i="62"/>
  <c r="CU284" i="62"/>
  <c r="CU283" i="62"/>
  <c r="CU282" i="62"/>
  <c r="CU281" i="62"/>
  <c r="CU280" i="62"/>
  <c r="CU279" i="62"/>
  <c r="CU278" i="62"/>
  <c r="CU277" i="62"/>
  <c r="CO57" i="73"/>
  <c r="BJ57" i="73"/>
  <c r="CO54" i="73"/>
  <c r="BJ54" i="73"/>
  <c r="CO56" i="73"/>
  <c r="BJ56" i="73"/>
  <c r="M26" i="67"/>
  <c r="M26" i="77"/>
  <c r="AU372" i="62"/>
  <c r="BV155" i="78"/>
  <c r="BV157" i="78"/>
  <c r="BV159" i="78"/>
  <c r="BV161" i="78"/>
  <c r="BV163" i="78"/>
  <c r="BV165" i="78"/>
  <c r="BV167" i="78"/>
  <c r="BV169" i="78"/>
  <c r="BV171" i="78"/>
  <c r="BV173" i="78"/>
  <c r="BV175" i="78"/>
  <c r="BV177" i="78"/>
  <c r="BV179" i="78"/>
  <c r="BV181" i="78"/>
  <c r="BV183" i="78"/>
  <c r="BV156" i="78"/>
  <c r="BV158" i="78"/>
  <c r="BV160" i="78"/>
  <c r="BV162" i="78"/>
  <c r="BV164" i="78"/>
  <c r="BV166" i="78"/>
  <c r="BV168" i="78"/>
  <c r="BV170" i="78"/>
  <c r="BV172" i="78"/>
  <c r="BV174" i="78"/>
  <c r="BV176" i="78"/>
  <c r="BV178" i="78"/>
  <c r="BV180" i="78"/>
  <c r="BV182" i="78"/>
  <c r="BV184" i="78"/>
  <c r="BX375" i="62" a="1"/>
  <c r="BX375" i="62"/>
  <c r="N65" i="67"/>
  <c r="BW375" i="62" a="1"/>
  <c r="BW375" i="62"/>
  <c r="AY372" i="62"/>
  <c r="CO55" i="73"/>
  <c r="BJ55" i="73"/>
  <c r="CT122" i="62"/>
  <c r="CT121" i="62"/>
  <c r="CT120" i="62"/>
  <c r="CT119" i="62"/>
  <c r="CT118" i="62"/>
  <c r="CT117" i="62"/>
  <c r="CT116" i="62"/>
  <c r="CT115" i="62"/>
  <c r="CT114" i="62"/>
  <c r="CT113" i="62"/>
  <c r="CT112" i="62"/>
  <c r="CT111" i="62"/>
  <c r="CT110" i="62"/>
  <c r="CT109" i="62"/>
  <c r="CT108" i="62"/>
  <c r="CT107" i="62"/>
  <c r="CT106" i="62"/>
  <c r="CT105" i="62"/>
  <c r="CT104" i="62"/>
  <c r="CT103" i="62"/>
  <c r="CT102" i="62"/>
  <c r="CT101" i="62"/>
  <c r="CT100" i="62"/>
  <c r="CT99" i="62"/>
  <c r="CT98" i="62"/>
  <c r="CT97" i="62"/>
  <c r="CT96" i="62"/>
  <c r="CT95" i="62"/>
  <c r="CT94" i="62"/>
  <c r="CT123" i="62"/>
  <c r="BD374" i="62"/>
  <c r="BD370" i="62"/>
  <c r="BD375" i="62"/>
  <c r="BD371" i="62"/>
  <c r="BD372" i="62"/>
  <c r="BD380" i="62"/>
  <c r="BX373" i="62"/>
  <c r="N66" i="67"/>
  <c r="N28" i="67"/>
  <c r="C65" i="67"/>
  <c r="BC375" i="62"/>
  <c r="BC371" i="62"/>
  <c r="BC374" i="62"/>
  <c r="BC370" i="62"/>
  <c r="BC380" i="62"/>
  <c r="BW373" i="62"/>
  <c r="BC372" i="62"/>
  <c r="CT139" i="62"/>
  <c r="CT138" i="62"/>
  <c r="CT137" i="62"/>
  <c r="CT136" i="62"/>
  <c r="CT135" i="62"/>
  <c r="CT134" i="62"/>
  <c r="CT133" i="62"/>
  <c r="CT132" i="62"/>
  <c r="CT131" i="62"/>
  <c r="CT130" i="62"/>
  <c r="CT129" i="62"/>
  <c r="CT128" i="62"/>
  <c r="CT127" i="62"/>
  <c r="CT126" i="62"/>
  <c r="CT125" i="62"/>
  <c r="CT124" i="62"/>
  <c r="CT153" i="62"/>
  <c r="CT152" i="62"/>
  <c r="CT151" i="62"/>
  <c r="CT150" i="62"/>
  <c r="CT149" i="62"/>
  <c r="CT148" i="62"/>
  <c r="CT147" i="62"/>
  <c r="CT146" i="62"/>
  <c r="CT145" i="62"/>
  <c r="CT144" i="62"/>
  <c r="CT143" i="62"/>
  <c r="CT142" i="62"/>
  <c r="CT141" i="62"/>
  <c r="CT140" i="62"/>
  <c r="CT154" i="62"/>
  <c r="C64" i="67"/>
  <c r="C67" i="67"/>
  <c r="CO59" i="73"/>
  <c r="BJ59" i="73"/>
  <c r="CO61" i="73"/>
  <c r="BJ61" i="73"/>
  <c r="BV185" i="78"/>
  <c r="BV186" i="78"/>
  <c r="BV187" i="78"/>
  <c r="BV188" i="78"/>
  <c r="BV189" i="78"/>
  <c r="BV190" i="78"/>
  <c r="BV191" i="78"/>
  <c r="BV192" i="78"/>
  <c r="BV193" i="78"/>
  <c r="BV194" i="78"/>
  <c r="BV195" i="78"/>
  <c r="BV196" i="78"/>
  <c r="BV197" i="78"/>
  <c r="BV198" i="78"/>
  <c r="BV199" i="78"/>
  <c r="BV200" i="78"/>
  <c r="BV201" i="78"/>
  <c r="BV202" i="78"/>
  <c r="BV203" i="78"/>
  <c r="BV204" i="78"/>
  <c r="BV205" i="78"/>
  <c r="BV206" i="78"/>
  <c r="BV207" i="78"/>
  <c r="BV208" i="78"/>
  <c r="BV209" i="78"/>
  <c r="BV210" i="78"/>
  <c r="BV211" i="78"/>
  <c r="BV212" i="78"/>
  <c r="BV213" i="78"/>
  <c r="BV214" i="78"/>
  <c r="BV215" i="78"/>
  <c r="CO58" i="73"/>
  <c r="BJ58" i="73"/>
  <c r="CO60" i="73"/>
  <c r="BJ60" i="73"/>
  <c r="CO62" i="73"/>
  <c r="BJ62" i="73"/>
  <c r="CU312" i="62"/>
  <c r="CU311" i="62"/>
  <c r="CU310" i="62"/>
  <c r="CU309" i="62"/>
  <c r="CU308" i="62"/>
  <c r="CU328" i="62"/>
  <c r="CU329" i="62"/>
  <c r="CU330" i="62"/>
  <c r="CU331" i="62"/>
  <c r="CU334" i="62"/>
  <c r="CU313" i="62"/>
  <c r="CU314" i="62"/>
  <c r="CU315" i="62"/>
  <c r="CU316" i="62"/>
  <c r="CU317" i="62"/>
  <c r="CU318" i="62"/>
  <c r="CU319" i="62"/>
  <c r="CU320" i="62"/>
  <c r="CU321" i="62"/>
  <c r="CU322" i="62"/>
  <c r="CU323" i="62"/>
  <c r="CU324" i="62"/>
  <c r="CU325" i="62"/>
  <c r="CU326" i="62"/>
  <c r="CU327" i="62"/>
  <c r="CU332" i="62"/>
  <c r="CU333" i="62"/>
  <c r="CU335" i="62"/>
  <c r="CU336" i="62"/>
  <c r="CU337" i="62"/>
  <c r="CO63" i="73"/>
  <c r="BJ63" i="73"/>
  <c r="CU358" i="62"/>
  <c r="CU359" i="62"/>
  <c r="CU360" i="62"/>
  <c r="CU361" i="62"/>
  <c r="CU364" i="62"/>
  <c r="CU338" i="62"/>
  <c r="CU339" i="62"/>
  <c r="CU340" i="62"/>
  <c r="CU341" i="62"/>
  <c r="CU342" i="62"/>
  <c r="CU343" i="62"/>
  <c r="CU344" i="62"/>
  <c r="CU345" i="62"/>
  <c r="CU346" i="62"/>
  <c r="CU347" i="62"/>
  <c r="CU348" i="62"/>
  <c r="CU349" i="62"/>
  <c r="CU350" i="62"/>
  <c r="CU351" i="62"/>
  <c r="CU352" i="62"/>
  <c r="CU353" i="62"/>
  <c r="CU354" i="62"/>
  <c r="CU355" i="62"/>
  <c r="CU356" i="62"/>
  <c r="CU357" i="62"/>
  <c r="CU362" i="62"/>
  <c r="CU363" i="62"/>
  <c r="CU365" i="62"/>
  <c r="CU366" i="62"/>
  <c r="CU367" i="62"/>
  <c r="CU368" i="62"/>
  <c r="CO69" i="73"/>
  <c r="BJ69" i="73"/>
  <c r="CO68" i="73"/>
  <c r="BJ68" i="73"/>
  <c r="CT183" i="62"/>
  <c r="CT182" i="62"/>
  <c r="CT181" i="62"/>
  <c r="CT180" i="62"/>
  <c r="CT179" i="62"/>
  <c r="CT178" i="62"/>
  <c r="CT177" i="62"/>
  <c r="CT176" i="62"/>
  <c r="CT175" i="62"/>
  <c r="CT174" i="62"/>
  <c r="CT173" i="62"/>
  <c r="CT172" i="62"/>
  <c r="CT171" i="62"/>
  <c r="CT170" i="62"/>
  <c r="CT169" i="62"/>
  <c r="CT168" i="62"/>
  <c r="CT167" i="62"/>
  <c r="CT166" i="62"/>
  <c r="CT165" i="62"/>
  <c r="CT164" i="62"/>
  <c r="CT163" i="62"/>
  <c r="CT162" i="62"/>
  <c r="CT161" i="62"/>
  <c r="CT160" i="62"/>
  <c r="CT159" i="62"/>
  <c r="CT158" i="62"/>
  <c r="CT157" i="62"/>
  <c r="CT156" i="62"/>
  <c r="CT155" i="62"/>
  <c r="CT184" i="62"/>
  <c r="CO66" i="73"/>
  <c r="BJ66" i="73"/>
  <c r="CO64" i="73"/>
  <c r="BJ64" i="73"/>
  <c r="CO67" i="73"/>
  <c r="BJ67" i="73"/>
  <c r="CO65" i="73"/>
  <c r="BJ65" i="73"/>
  <c r="BV216" i="78"/>
  <c r="BV217" i="78"/>
  <c r="BV218" i="78"/>
  <c r="BV219" i="78"/>
  <c r="BV220" i="78"/>
  <c r="BV221" i="78"/>
  <c r="BV222" i="78"/>
  <c r="BV223" i="78"/>
  <c r="BV224" i="78"/>
  <c r="BV225" i="78"/>
  <c r="BV226" i="78"/>
  <c r="BV227" i="78"/>
  <c r="BV228" i="78"/>
  <c r="BV229" i="78"/>
  <c r="BV230" i="78"/>
  <c r="BV231" i="78"/>
  <c r="BV232" i="78"/>
  <c r="BV233" i="78"/>
  <c r="BV234" i="78"/>
  <c r="BV235" i="78"/>
  <c r="BV236" i="78"/>
  <c r="BV237" i="78"/>
  <c r="BV238" i="78"/>
  <c r="BV239" i="78"/>
  <c r="BV240" i="78"/>
  <c r="BV241" i="78"/>
  <c r="BV242" i="78"/>
  <c r="BV243" i="78"/>
  <c r="BV244" i="78"/>
  <c r="BV245" i="78"/>
  <c r="BV246" i="78"/>
  <c r="BV248" i="78"/>
  <c r="BV250" i="78"/>
  <c r="BV252" i="78"/>
  <c r="BV254" i="78"/>
  <c r="BV256" i="78"/>
  <c r="BV258" i="78"/>
  <c r="BV260" i="78"/>
  <c r="BV262" i="78"/>
  <c r="BV264" i="78"/>
  <c r="BV266" i="78"/>
  <c r="BV268" i="78"/>
  <c r="BV270" i="78"/>
  <c r="BV272" i="78"/>
  <c r="BV274" i="78"/>
  <c r="BV276" i="78"/>
  <c r="BV247" i="78"/>
  <c r="BV249" i="78"/>
  <c r="BV251" i="78"/>
  <c r="BV253" i="78"/>
  <c r="BV255" i="78"/>
  <c r="BV257" i="78"/>
  <c r="BV259" i="78"/>
  <c r="BV261" i="78"/>
  <c r="BV263" i="78"/>
  <c r="BV265" i="78"/>
  <c r="BV267" i="78"/>
  <c r="BV269" i="78"/>
  <c r="BV271" i="78"/>
  <c r="BV273" i="78"/>
  <c r="BV275" i="78"/>
  <c r="CO74" i="73"/>
  <c r="BJ74" i="73"/>
  <c r="CO72" i="73"/>
  <c r="BJ72" i="73"/>
  <c r="CO70" i="73"/>
  <c r="BJ70" i="73"/>
  <c r="CT214" i="62"/>
  <c r="CT213" i="62"/>
  <c r="CT212" i="62"/>
  <c r="CT211" i="62"/>
  <c r="CT210" i="62"/>
  <c r="CT209" i="62"/>
  <c r="CT208" i="62"/>
  <c r="CT207" i="62"/>
  <c r="CT206" i="62"/>
  <c r="CT205" i="62"/>
  <c r="CT204" i="62"/>
  <c r="CT203" i="62"/>
  <c r="CT202" i="62"/>
  <c r="CT201" i="62"/>
  <c r="CT200" i="62"/>
  <c r="CT199" i="62"/>
  <c r="CT198" i="62"/>
  <c r="CT197" i="62"/>
  <c r="CT196" i="62"/>
  <c r="CT195" i="62"/>
  <c r="CT194" i="62"/>
  <c r="CT193" i="62"/>
  <c r="CT192" i="62"/>
  <c r="CT191" i="62"/>
  <c r="CT190" i="62"/>
  <c r="CT189" i="62"/>
  <c r="CT188" i="62"/>
  <c r="CT187" i="62"/>
  <c r="CT186" i="62"/>
  <c r="CT185" i="62"/>
  <c r="CT215" i="62"/>
  <c r="CO75" i="73"/>
  <c r="BJ75" i="73"/>
  <c r="CO73" i="73"/>
  <c r="BJ73" i="73"/>
  <c r="CO71" i="73"/>
  <c r="BJ71" i="73"/>
  <c r="CT245" i="62"/>
  <c r="CT244" i="62"/>
  <c r="CT243" i="62"/>
  <c r="CT242" i="62"/>
  <c r="CT241" i="62"/>
  <c r="CT240" i="62"/>
  <c r="CT239" i="62"/>
  <c r="CT238" i="62"/>
  <c r="CT237" i="62"/>
  <c r="CT236" i="62"/>
  <c r="CT235" i="62"/>
  <c r="CT234" i="62"/>
  <c r="CT233" i="62"/>
  <c r="CT232" i="62"/>
  <c r="CT231" i="62"/>
  <c r="CT230" i="62"/>
  <c r="CT229" i="62"/>
  <c r="CT228" i="62"/>
  <c r="CT227" i="62"/>
  <c r="CT226" i="62"/>
  <c r="CT225" i="62"/>
  <c r="CT224" i="62"/>
  <c r="CT223" i="62"/>
  <c r="CT222" i="62"/>
  <c r="CT221" i="62"/>
  <c r="CT220" i="62"/>
  <c r="CT219" i="62"/>
  <c r="CT218" i="62"/>
  <c r="CT217" i="62"/>
  <c r="CT216" i="62"/>
  <c r="CT246" i="62"/>
  <c r="BV307" i="78"/>
  <c r="BV277" i="78"/>
  <c r="BV278" i="78"/>
  <c r="BV279" i="78"/>
  <c r="BV280" i="78"/>
  <c r="BV281" i="78"/>
  <c r="BV282" i="78"/>
  <c r="BV283" i="78"/>
  <c r="BV284" i="78"/>
  <c r="BV285" i="78"/>
  <c r="BV286" i="78"/>
  <c r="BV287" i="78"/>
  <c r="BV288" i="78"/>
  <c r="BV289" i="78"/>
  <c r="BV290" i="78"/>
  <c r="BV291" i="78"/>
  <c r="BV292" i="78"/>
  <c r="BV293" i="78"/>
  <c r="BV294" i="78"/>
  <c r="BV295" i="78"/>
  <c r="BV296" i="78"/>
  <c r="BV297" i="78"/>
  <c r="BV298" i="78"/>
  <c r="BV299" i="78"/>
  <c r="BV300" i="78"/>
  <c r="BV301" i="78"/>
  <c r="BV302" i="78"/>
  <c r="BV303" i="78"/>
  <c r="BV304" i="78"/>
  <c r="BV305" i="78"/>
  <c r="BV306" i="78"/>
  <c r="BV308" i="78"/>
  <c r="BV310" i="78"/>
  <c r="BV312" i="78"/>
  <c r="BV314" i="78"/>
  <c r="BV316" i="78"/>
  <c r="BV318" i="78"/>
  <c r="BV320" i="78"/>
  <c r="BV322" i="78"/>
  <c r="BV324" i="78"/>
  <c r="BV326" i="78"/>
  <c r="BV328" i="78"/>
  <c r="BV330" i="78"/>
  <c r="BV332" i="78"/>
  <c r="BV334" i="78"/>
  <c r="BV336" i="78"/>
  <c r="BV309" i="78"/>
  <c r="BV311" i="78"/>
  <c r="BV313" i="78"/>
  <c r="BV315" i="78"/>
  <c r="BV317" i="78"/>
  <c r="BV319" i="78"/>
  <c r="BV321" i="78"/>
  <c r="BV323" i="78"/>
  <c r="BV325" i="78"/>
  <c r="BV327" i="78"/>
  <c r="BV329" i="78"/>
  <c r="BV331" i="78"/>
  <c r="BV333" i="78"/>
  <c r="BV335" i="78"/>
  <c r="BV337" i="78"/>
  <c r="CT275" i="62"/>
  <c r="CT274" i="62"/>
  <c r="CT273" i="62"/>
  <c r="CT272" i="62"/>
  <c r="CT271" i="62"/>
  <c r="CT270" i="62"/>
  <c r="CT269" i="62"/>
  <c r="CT268" i="62"/>
  <c r="CT267" i="62"/>
  <c r="CT266" i="62"/>
  <c r="CT265" i="62"/>
  <c r="CT264" i="62"/>
  <c r="CT263" i="62"/>
  <c r="CT262" i="62"/>
  <c r="CT261" i="62"/>
  <c r="CT260" i="62"/>
  <c r="CT259" i="62"/>
  <c r="CT258" i="62"/>
  <c r="CT257" i="62"/>
  <c r="CT256" i="62"/>
  <c r="CT255" i="62"/>
  <c r="CT254" i="62"/>
  <c r="CT253" i="62"/>
  <c r="CT252" i="62"/>
  <c r="CT251" i="62"/>
  <c r="CT250" i="62"/>
  <c r="CT249" i="62"/>
  <c r="CT248" i="62"/>
  <c r="CT247" i="62"/>
  <c r="CT276" i="62"/>
  <c r="BV338" i="78"/>
  <c r="BV339" i="78"/>
  <c r="BV340" i="78"/>
  <c r="BV341" i="78"/>
  <c r="BV342" i="78"/>
  <c r="BV343" i="78"/>
  <c r="BV344" i="78"/>
  <c r="BV345" i="78"/>
  <c r="BV346" i="78"/>
  <c r="BV347" i="78"/>
  <c r="BV348" i="78"/>
  <c r="BV349" i="78"/>
  <c r="BV350" i="78"/>
  <c r="BV351" i="78"/>
  <c r="BV352" i="78"/>
  <c r="BV353" i="78"/>
  <c r="BV354" i="78"/>
  <c r="BV355" i="78"/>
  <c r="BV356" i="78"/>
  <c r="BV357" i="78"/>
  <c r="BV358" i="78"/>
  <c r="BV359" i="78"/>
  <c r="BV360" i="78"/>
  <c r="BV361" i="78"/>
  <c r="BV362" i="78"/>
  <c r="BV363" i="78"/>
  <c r="BV364" i="78"/>
  <c r="BV365" i="78"/>
  <c r="BV366" i="78"/>
  <c r="BV367" i="78"/>
  <c r="BV368" i="78"/>
  <c r="CT307" i="62"/>
  <c r="CT306" i="62"/>
  <c r="CT305" i="62"/>
  <c r="CT304" i="62"/>
  <c r="CT303" i="62"/>
  <c r="CT302" i="62"/>
  <c r="CT301" i="62"/>
  <c r="CT300" i="62"/>
  <c r="CT299" i="62"/>
  <c r="CT298" i="62"/>
  <c r="CT297" i="62"/>
  <c r="CT296" i="62"/>
  <c r="CT295" i="62"/>
  <c r="CT294" i="62"/>
  <c r="CT293" i="62"/>
  <c r="CT292" i="62"/>
  <c r="CT291" i="62"/>
  <c r="CT290" i="62"/>
  <c r="CT289" i="62"/>
  <c r="CT288" i="62"/>
  <c r="CT287" i="62"/>
  <c r="CT286" i="62"/>
  <c r="CT285" i="62"/>
  <c r="CT284" i="62"/>
  <c r="CT283" i="62"/>
  <c r="CT282" i="62"/>
  <c r="CT281" i="62"/>
  <c r="CT280" i="62"/>
  <c r="CT279" i="62"/>
  <c r="CT278" i="62"/>
  <c r="CT277" i="62"/>
  <c r="CT312" i="62"/>
  <c r="CT311" i="62"/>
  <c r="CT310" i="62"/>
  <c r="CT309" i="62"/>
  <c r="CT308" i="62"/>
  <c r="CT313" i="62"/>
  <c r="CT314" i="62"/>
  <c r="CT315" i="62"/>
  <c r="CT316" i="62"/>
  <c r="CT317" i="62"/>
  <c r="CT318" i="62"/>
  <c r="CT319" i="62"/>
  <c r="CT320" i="62"/>
  <c r="CT321" i="62"/>
  <c r="CT322" i="62"/>
  <c r="CT323" i="62"/>
  <c r="CT324" i="62"/>
  <c r="CT325" i="62"/>
  <c r="CT326" i="62"/>
  <c r="CT327" i="62"/>
  <c r="CT332" i="62"/>
  <c r="CT333" i="62"/>
  <c r="CT335" i="62"/>
  <c r="CT336" i="62"/>
  <c r="CT337" i="62"/>
  <c r="CT328" i="62"/>
  <c r="CT329" i="62"/>
  <c r="CT330" i="62"/>
  <c r="CT331" i="62"/>
  <c r="CT334" i="62"/>
  <c r="CT338" i="62"/>
  <c r="CT339" i="62"/>
  <c r="CT340" i="62"/>
  <c r="CT341" i="62"/>
  <c r="CT342" i="62"/>
  <c r="CT343" i="62"/>
  <c r="CT344" i="62"/>
  <c r="CT345" i="62"/>
  <c r="CT346" i="62"/>
  <c r="CT347" i="62"/>
  <c r="CT348" i="62"/>
  <c r="CT349" i="62"/>
  <c r="CT350" i="62"/>
  <c r="CT351" i="62"/>
  <c r="CT352" i="62"/>
  <c r="CT353" i="62"/>
  <c r="CT354" i="62"/>
  <c r="CT355" i="62"/>
  <c r="CT356" i="62"/>
  <c r="CT357" i="62"/>
  <c r="CT362" i="62"/>
  <c r="CT363" i="62"/>
  <c r="CT365" i="62"/>
  <c r="CT366" i="62"/>
  <c r="CT367" i="62"/>
  <c r="CT368" i="62"/>
  <c r="CT358" i="62"/>
  <c r="CT359" i="62"/>
  <c r="CT360" i="62"/>
  <c r="CT361" i="62"/>
  <c r="CT364" i="62"/>
  <c r="BH370" i="62"/>
  <c r="BH374" i="62"/>
  <c r="BH371" i="62"/>
  <c r="BH372" i="62"/>
  <c r="BH375" i="62"/>
</calcChain>
</file>

<file path=xl/sharedStrings.xml><?xml version="1.0" encoding="utf-8"?>
<sst xmlns="http://schemas.openxmlformats.org/spreadsheetml/2006/main" count="5850" uniqueCount="789">
  <si>
    <t>Max</t>
  </si>
  <si>
    <t>Min</t>
  </si>
  <si>
    <t>January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</si>
  <si>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</si>
  <si>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</si>
  <si>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</si>
  <si>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</si>
  <si>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</si>
  <si>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</si>
  <si>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</si>
  <si>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</si>
  <si>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</si>
  <si>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Mean</t>
  </si>
  <si>
    <t>Range</t>
  </si>
  <si>
    <t>February</t>
  </si>
  <si>
    <t>Absolute</t>
  </si>
  <si>
    <t>Air Frost</t>
  </si>
  <si>
    <t>Dense Fog</t>
  </si>
  <si>
    <t>Lying Snow</t>
  </si>
  <si>
    <t>Thunder</t>
  </si>
  <si>
    <t>Details</t>
  </si>
  <si>
    <t>Pressure / hPa</t>
  </si>
  <si>
    <t>Hail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</si>
  <si>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</si>
  <si>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</si>
  <si>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</si>
  <si>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</si>
  <si>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</si>
  <si>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</si>
  <si>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</si>
  <si>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</si>
  <si>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</si>
  <si>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</si>
  <si>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Jan</t>
  </si>
  <si>
    <t>Anomaly</t>
  </si>
  <si>
    <t>Sum</t>
  </si>
  <si>
    <t xml:space="preserve"> Anomaly</t>
  </si>
  <si>
    <t>Spring</t>
  </si>
  <si>
    <t>Autumn</t>
  </si>
  <si>
    <t>Summer</t>
  </si>
  <si>
    <t>Winter</t>
  </si>
  <si>
    <t>Annual</t>
  </si>
  <si>
    <t>Temp: Max/Min</t>
  </si>
  <si>
    <t>Hum: Max/Min</t>
  </si>
  <si>
    <t>Pressure: Max/Min</t>
  </si>
  <si>
    <t>Temp/Humidity</t>
  </si>
  <si>
    <t>Temp / Humidity</t>
  </si>
  <si>
    <t>Humidity: Max/Min</t>
  </si>
  <si>
    <t>Pressure / Rain</t>
  </si>
  <si>
    <t>September</t>
  </si>
  <si>
    <t>Humidity / Rain</t>
  </si>
  <si>
    <t>x / y</t>
  </si>
  <si>
    <t>r</t>
  </si>
  <si>
    <t>Abs Range</t>
  </si>
  <si>
    <t>Gale</t>
  </si>
  <si>
    <t>Heat</t>
  </si>
  <si>
    <t>Notable</t>
  </si>
  <si>
    <t>Event Days</t>
  </si>
  <si>
    <t>Lowest  Day</t>
  </si>
  <si>
    <t xml:space="preserve">Highest Night </t>
  </si>
  <si>
    <r>
      <t xml:space="preserve">Temperature / </t>
    </r>
    <r>
      <rPr>
        <sz val="11.5"/>
        <rFont val="Arial"/>
      </rPr>
      <t>°</t>
    </r>
    <r>
      <rPr>
        <sz val="11.5"/>
        <rFont val="Arial"/>
        <family val="2"/>
      </rPr>
      <t>C</t>
    </r>
  </si>
  <si>
    <t>Temperature / °C</t>
  </si>
  <si>
    <t>Wind</t>
  </si>
  <si>
    <t>Sun</t>
  </si>
  <si>
    <t>Wet</t>
  </si>
  <si>
    <t>Abs</t>
  </si>
  <si>
    <t>%</t>
  </si>
  <si>
    <t>No Rain</t>
  </si>
  <si>
    <t>Rain</t>
  </si>
  <si>
    <t>Consecutive</t>
  </si>
  <si>
    <t>% &gt;1mm</t>
  </si>
  <si>
    <t>Abs Min:</t>
  </si>
  <si>
    <t>Abs Max:</t>
  </si>
  <si>
    <t>Pressure/Hum</t>
  </si>
  <si>
    <t>Pressure/Temp</t>
  </si>
  <si>
    <t>Pressure / Humidity</t>
  </si>
  <si>
    <t>Pressure / Temp</t>
  </si>
  <si>
    <t>T Max / H Range</t>
  </si>
  <si>
    <t>T Max / H Min</t>
  </si>
  <si>
    <t>T Range / H Min</t>
  </si>
  <si>
    <t>Pressure / T Range</t>
  </si>
  <si>
    <t>Sun / T Max</t>
  </si>
  <si>
    <t>Sun / T Range</t>
  </si>
  <si>
    <t>Sun / H Min</t>
  </si>
  <si>
    <t>Sun / Wet</t>
  </si>
  <si>
    <t xml:space="preserve">Wet / T Range </t>
  </si>
  <si>
    <t>Rain / Wet</t>
  </si>
  <si>
    <t>Pressure / Sun</t>
  </si>
  <si>
    <t>Pressure / Wind</t>
  </si>
  <si>
    <t>Pressure / Wet</t>
  </si>
  <si>
    <t>P Range / Wind</t>
  </si>
  <si>
    <t>Rain / Temp</t>
  </si>
  <si>
    <t>Rain / T Range</t>
  </si>
  <si>
    <t>Rain / Humidity</t>
  </si>
  <si>
    <t>Rain / H Range</t>
  </si>
  <si>
    <t>T Min / T Range</t>
  </si>
  <si>
    <t>Pressure / T Max</t>
  </si>
  <si>
    <t>Pressure / T Min</t>
  </si>
  <si>
    <t>Pressure / H Min</t>
  </si>
  <si>
    <t>H Min / H Range</t>
  </si>
  <si>
    <t>Rain / T Min</t>
  </si>
  <si>
    <t>Rain / H Min</t>
  </si>
  <si>
    <t xml:space="preserve">Rain &gt;20mm </t>
  </si>
  <si>
    <t>New Mean r</t>
  </si>
  <si>
    <t>Unique Events</t>
  </si>
  <si>
    <t>Snow / Sleet</t>
  </si>
  <si>
    <t>T Max / T Range</t>
  </si>
  <si>
    <t>2009 Indices</t>
  </si>
  <si>
    <t>Winter (08/09)</t>
  </si>
  <si>
    <t>% Rain</t>
  </si>
  <si>
    <t>/ 19</t>
  </si>
  <si>
    <t xml:space="preserve"> / 39</t>
  </si>
  <si>
    <t>-</t>
  </si>
  <si>
    <t>Pressure / H Range</t>
  </si>
  <si>
    <t>Pressure / H Max</t>
  </si>
  <si>
    <t>Wet / Humidity</t>
  </si>
  <si>
    <t>Rain / H Max</t>
  </si>
  <si>
    <t>Gone</t>
  </si>
  <si>
    <t>Remain</t>
  </si>
  <si>
    <t>Sun Hours</t>
  </si>
  <si>
    <t>Sept</t>
  </si>
  <si>
    <t>Snowfall Days</t>
  </si>
  <si>
    <t>Hail Days</t>
  </si>
  <si>
    <t>Thunder Days</t>
  </si>
  <si>
    <t>Other</t>
  </si>
  <si>
    <t>Low Temp</t>
  </si>
  <si>
    <t>High Temp</t>
  </si>
  <si>
    <t>Snowfall</t>
  </si>
  <si>
    <t>T / H Ranges</t>
  </si>
  <si>
    <t>Abs Range:</t>
  </si>
  <si>
    <t>σ</t>
  </si>
  <si>
    <t>μ</t>
  </si>
  <si>
    <t>Count</t>
  </si>
  <si>
    <t>Quotient</t>
  </si>
  <si>
    <t>Rainfall</t>
  </si>
  <si>
    <t>Anom</t>
  </si>
  <si>
    <t>Days &gt;1mm</t>
  </si>
  <si>
    <t>Max Gust</t>
  </si>
  <si>
    <t>Days</t>
  </si>
  <si>
    <t>Night</t>
  </si>
  <si>
    <t>Day</t>
  </si>
  <si>
    <t>Pressure Range</t>
  </si>
  <si>
    <t>Raw</t>
  </si>
  <si>
    <t>Days Of</t>
  </si>
  <si>
    <t>Temperature  / °C</t>
  </si>
  <si>
    <t>Rain / mm</t>
  </si>
  <si>
    <t>Days Of Snow</t>
  </si>
  <si>
    <t>Falling</t>
  </si>
  <si>
    <t>Lying</t>
  </si>
  <si>
    <t>Hours</t>
  </si>
  <si>
    <t>Dull</t>
  </si>
  <si>
    <t>Cold</t>
  </si>
  <si>
    <t>Mild</t>
  </si>
  <si>
    <t>Cyclonic</t>
  </si>
  <si>
    <t>SW</t>
  </si>
  <si>
    <t>Anti-Cyc</t>
  </si>
  <si>
    <t>:Cumulative T Anomalies</t>
  </si>
  <si>
    <t>2008 σs</t>
  </si>
  <si>
    <t>08/09 Combined σs</t>
  </si>
  <si>
    <t>Main</t>
  </si>
  <si>
    <t xml:space="preserve">                                                                   Days Of                                                                                     Days Of                                                                        </t>
  </si>
  <si>
    <r>
      <t>Wind mh</t>
    </r>
    <r>
      <rPr>
        <vertAlign val="superscript"/>
        <sz val="11.5"/>
        <color indexed="10"/>
        <rFont val="Arial"/>
        <family val="2"/>
      </rPr>
      <t>-1</t>
    </r>
  </si>
  <si>
    <t>Total</t>
  </si>
  <si>
    <r>
      <t xml:space="preserve">NB: Heat = Temperature </t>
    </r>
    <r>
      <rPr>
        <b/>
        <sz val="9"/>
        <rFont val="Arial"/>
        <family val="2"/>
      </rPr>
      <t>&gt;</t>
    </r>
    <r>
      <rPr>
        <sz val="9"/>
        <rFont val="Arial"/>
        <family val="2"/>
      </rPr>
      <t>25.0</t>
    </r>
    <r>
      <rPr>
        <vertAlign val="superscript"/>
        <sz val="9"/>
        <rFont val="Arial"/>
        <family val="2"/>
      </rPr>
      <t>o</t>
    </r>
    <r>
      <rPr>
        <sz val="9"/>
        <rFont val="Arial"/>
        <family val="2"/>
      </rPr>
      <t>C</t>
    </r>
  </si>
  <si>
    <t>UVI</t>
  </si>
  <si>
    <t>Notes</t>
  </si>
  <si>
    <t>/ 11</t>
  </si>
  <si>
    <t>/ 9</t>
  </si>
  <si>
    <t>Extra Notes</t>
  </si>
  <si>
    <t>Overall Sum</t>
  </si>
  <si>
    <t>Overall Mean</t>
  </si>
  <si>
    <t>/ 13</t>
  </si>
  <si>
    <t>/ 14</t>
  </si>
  <si>
    <t>T Mean</t>
  </si>
  <si>
    <t>T Range</t>
  </si>
  <si>
    <t>T Min</t>
  </si>
  <si>
    <t>T Max</t>
  </si>
  <si>
    <t>MSLP</t>
  </si>
  <si>
    <t>N</t>
  </si>
  <si>
    <t>S</t>
  </si>
  <si>
    <t>NE</t>
  </si>
  <si>
    <t>W</t>
  </si>
  <si>
    <t>NW</t>
  </si>
  <si>
    <t>E</t>
  </si>
  <si>
    <t>Wind Direction</t>
  </si>
  <si>
    <t>SE</t>
  </si>
  <si>
    <t>Mode</t>
  </si>
  <si>
    <r>
      <t>Wind Speed / mh</t>
    </r>
    <r>
      <rPr>
        <b/>
        <vertAlign val="superscript"/>
        <sz val="10"/>
        <color indexed="10"/>
        <rFont val="Arial"/>
        <family val="2"/>
      </rPr>
      <t>-1</t>
    </r>
  </si>
  <si>
    <t>Period</t>
  </si>
  <si>
    <t>Temperature Anomalies</t>
  </si>
  <si>
    <t>% Total</t>
  </si>
  <si>
    <t>% Sum</t>
  </si>
  <si>
    <t>1st - 15th</t>
  </si>
  <si>
    <t>16th - 31st</t>
  </si>
  <si>
    <t>1st - 10th</t>
  </si>
  <si>
    <t>11th - 20th</t>
  </si>
  <si>
    <t>21st - 31st</t>
  </si>
  <si>
    <t>1st - 5th</t>
  </si>
  <si>
    <t>6th - 10th</t>
  </si>
  <si>
    <t>11th - 15th</t>
  </si>
  <si>
    <t>16th - 20th</t>
  </si>
  <si>
    <t>21st - 25th</t>
  </si>
  <si>
    <t>26th - 31st</t>
  </si>
  <si>
    <t>Relative Humidity / %</t>
  </si>
  <si>
    <t>Consec. Days</t>
  </si>
  <si>
    <t>Adjusted Temp. Anomaly / °C</t>
  </si>
  <si>
    <t>Gust</t>
  </si>
  <si>
    <t>Drctn</t>
  </si>
  <si>
    <r>
      <t>Wind / mh</t>
    </r>
    <r>
      <rPr>
        <vertAlign val="superscript"/>
        <sz val="12"/>
        <color indexed="10"/>
        <rFont val="Arial"/>
        <family val="2"/>
      </rPr>
      <t>-1</t>
    </r>
  </si>
  <si>
    <t>Max in 1h</t>
  </si>
  <si>
    <t>24h Min</t>
  </si>
  <si>
    <t>24h Max</t>
  </si>
  <si>
    <t>Raw Temperature Anomaly / °C</t>
  </si>
  <si>
    <t>Day Max</t>
  </si>
  <si>
    <t>21st - 30th</t>
  </si>
  <si>
    <t>26th - 30th</t>
  </si>
  <si>
    <t>Mean'</t>
  </si>
  <si>
    <t>Mean Temp</t>
  </si>
  <si>
    <t>Max Av.</t>
  </si>
  <si>
    <t>Dewpoint</t>
  </si>
  <si>
    <r>
      <t>σ</t>
    </r>
    <r>
      <rPr>
        <b/>
        <vertAlign val="subscript"/>
        <sz val="10"/>
        <rFont val="Arial"/>
        <family val="2"/>
      </rPr>
      <t>n-1</t>
    </r>
  </si>
  <si>
    <t>Dirction</t>
  </si>
  <si>
    <t>Mean Pressure</t>
  </si>
  <si>
    <t>Mean' Humidity</t>
  </si>
  <si>
    <t>Mean' Wind Speed</t>
  </si>
  <si>
    <t xml:space="preserve"> Rel. ATA Extremity [E(Frequency)]</t>
  </si>
  <si>
    <t>Cumulative Rain</t>
  </si>
  <si>
    <t>C. Rain</t>
  </si>
  <si>
    <t>LTAs</t>
  </si>
  <si>
    <t>C. Rn Anom.</t>
  </si>
  <si>
    <t>Daily Rain Anom</t>
  </si>
  <si>
    <t>Days &gt; 10mm</t>
  </si>
  <si>
    <r>
      <t>Air Frost</t>
    </r>
    <r>
      <rPr>
        <sz val="11.5"/>
        <rFont val="Arial"/>
      </rPr>
      <t xml:space="preserve"> / </t>
    </r>
    <r>
      <rPr>
        <sz val="11.5"/>
        <color indexed="53"/>
        <rFont val="Arial"/>
        <family val="2"/>
      </rPr>
      <t>Heat Days</t>
    </r>
  </si>
  <si>
    <r>
      <t xml:space="preserve">+ Rain </t>
    </r>
    <r>
      <rPr>
        <b/>
        <sz val="6"/>
        <color indexed="48"/>
        <rFont val="Arial"/>
        <family val="2"/>
      </rPr>
      <t>&gt;1mm</t>
    </r>
  </si>
  <si>
    <t>Rain:Wet</t>
  </si>
  <si>
    <t>Night Min</t>
  </si>
  <si>
    <t>Deviation</t>
  </si>
  <si>
    <t>Mean' Speed</t>
  </si>
  <si>
    <t>16th - 30th</t>
  </si>
  <si>
    <t>Max Av. Speed</t>
  </si>
  <si>
    <t>Mean Max Av.</t>
  </si>
  <si>
    <r>
      <t>Mean' Max</t>
    </r>
    <r>
      <rPr>
        <b/>
        <sz val="8"/>
        <color indexed="10"/>
        <rFont val="Arial"/>
        <family val="2"/>
      </rPr>
      <t xml:space="preserve"> </t>
    </r>
    <r>
      <rPr>
        <b/>
        <sz val="10"/>
        <color indexed="10"/>
        <rFont val="Arial"/>
        <family val="2"/>
      </rPr>
      <t>Gust</t>
    </r>
  </si>
  <si>
    <t>Low Mean'</t>
  </si>
  <si>
    <r>
      <t xml:space="preserve">Low </t>
    </r>
    <r>
      <rPr>
        <b/>
        <sz val="9"/>
        <color indexed="55"/>
        <rFont val="Arial"/>
        <family val="2"/>
      </rPr>
      <t xml:space="preserve">Max </t>
    </r>
    <r>
      <rPr>
        <b/>
        <sz val="10"/>
        <color indexed="55"/>
        <rFont val="Arial"/>
        <family val="2"/>
      </rPr>
      <t>Average</t>
    </r>
  </si>
  <si>
    <r>
      <t xml:space="preserve">Low </t>
    </r>
    <r>
      <rPr>
        <b/>
        <sz val="9"/>
        <color indexed="55"/>
        <rFont val="Arial"/>
        <family val="2"/>
      </rPr>
      <t xml:space="preserve">Max </t>
    </r>
    <r>
      <rPr>
        <b/>
        <sz val="10"/>
        <color indexed="55"/>
        <rFont val="Arial"/>
        <family val="2"/>
      </rPr>
      <t>Gust</t>
    </r>
  </si>
  <si>
    <t>Mean RD Rain</t>
  </si>
  <si>
    <t xml:space="preserve">Mean </t>
  </si>
  <si>
    <t>Max Mn.</t>
  </si>
  <si>
    <t>Mn. Max</t>
  </si>
  <si>
    <t xml:space="preserve"> Max Rain in hr</t>
  </si>
  <si>
    <t xml:space="preserve"> Max in 10 mins</t>
  </si>
  <si>
    <t xml:space="preserve"> Max</t>
  </si>
  <si>
    <t>Dew Point / °C</t>
  </si>
  <si>
    <t>Mean Max</t>
  </si>
  <si>
    <t>Wet Hours</t>
  </si>
  <si>
    <t>Wet Day Mean</t>
  </si>
  <si>
    <t>Dry</t>
  </si>
  <si>
    <t>Mean Times of Extremes</t>
  </si>
  <si>
    <t>H Min</t>
  </si>
  <si>
    <t>H Max</t>
  </si>
  <si>
    <t>Max % Sum</t>
  </si>
  <si>
    <t>Lowest Max</t>
  </si>
  <si>
    <t>Absolute Max</t>
  </si>
  <si>
    <r>
      <t xml:space="preserve">Sun-Free </t>
    </r>
    <r>
      <rPr>
        <b/>
        <sz val="10"/>
        <color indexed="13"/>
        <rFont val="Arial"/>
      </rPr>
      <t>Days</t>
    </r>
  </si>
  <si>
    <t>Highest Min</t>
  </si>
  <si>
    <r>
      <t xml:space="preserve"> Rate / mmhr</t>
    </r>
    <r>
      <rPr>
        <b/>
        <vertAlign val="superscript"/>
        <sz val="10"/>
        <color indexed="48"/>
        <rFont val="Arial"/>
      </rPr>
      <t>-1</t>
    </r>
  </si>
  <si>
    <t>Adjusted</t>
  </si>
  <si>
    <t>&gt;1mm</t>
  </si>
  <si>
    <r>
      <t xml:space="preserve">Lowest </t>
    </r>
    <r>
      <rPr>
        <b/>
        <sz val="10"/>
        <color indexed="21"/>
        <rFont val="Arial"/>
        <family val="2"/>
      </rPr>
      <t>Mean</t>
    </r>
  </si>
  <si>
    <r>
      <t xml:space="preserve">Highest </t>
    </r>
    <r>
      <rPr>
        <b/>
        <sz val="10"/>
        <color indexed="21"/>
        <rFont val="Arial"/>
        <family val="2"/>
      </rPr>
      <t>Mean</t>
    </r>
  </si>
  <si>
    <r>
      <t>Rain Rate / mmh</t>
    </r>
    <r>
      <rPr>
        <vertAlign val="superscript"/>
        <sz val="12"/>
        <color indexed="48"/>
        <rFont val="Arial"/>
        <family val="2"/>
      </rPr>
      <t>-1</t>
    </r>
  </si>
  <si>
    <t>Cumulative Mean</t>
  </si>
  <si>
    <t>Max in 10m</t>
  </si>
  <si>
    <t>H Mean</t>
  </si>
  <si>
    <t>P Mean</t>
  </si>
  <si>
    <t>Times of Extremes</t>
  </si>
  <si>
    <r>
      <t>σ</t>
    </r>
    <r>
      <rPr>
        <vertAlign val="subscript"/>
        <sz val="11.5"/>
        <rFont val="Arial"/>
        <family val="2"/>
      </rPr>
      <t>n-1</t>
    </r>
  </si>
  <si>
    <t>HighestMean'</t>
  </si>
  <si>
    <t>NB: Gale = Max Av. Wind Speed &gt;30mph</t>
  </si>
  <si>
    <t xml:space="preserve">Highest Min </t>
  </si>
  <si>
    <t>Low  Anomaly</t>
  </si>
  <si>
    <t>High Anomaly</t>
  </si>
  <si>
    <r>
      <t>Lowest</t>
    </r>
    <r>
      <rPr>
        <b/>
        <sz val="10"/>
        <color indexed="20"/>
        <rFont val="Arial"/>
        <family val="2"/>
      </rPr>
      <t xml:space="preserve"> Mean'</t>
    </r>
  </si>
  <si>
    <r>
      <t>Lowest</t>
    </r>
    <r>
      <rPr>
        <b/>
        <sz val="10"/>
        <color indexed="54"/>
        <rFont val="Arial"/>
        <family val="2"/>
      </rPr>
      <t xml:space="preserve"> Mean'</t>
    </r>
  </si>
  <si>
    <r>
      <t xml:space="preserve">Highest </t>
    </r>
    <r>
      <rPr>
        <b/>
        <sz val="10"/>
        <color indexed="54"/>
        <rFont val="Arial"/>
        <family val="2"/>
      </rPr>
      <t>Mean'</t>
    </r>
  </si>
  <si>
    <t>Sun Factor/T Range anoms r =</t>
  </si>
  <si>
    <t>Rain / T Max</t>
  </si>
  <si>
    <t>16th - 28th</t>
  </si>
  <si>
    <t>21st - 28th</t>
  </si>
  <si>
    <t>26th - 28th</t>
  </si>
  <si>
    <t>AF</t>
  </si>
  <si>
    <t>C. Sun</t>
  </si>
  <si>
    <t>Cumulative Sun H</t>
  </si>
  <si>
    <t>% Max</t>
  </si>
  <si>
    <t>Sunshine</t>
  </si>
  <si>
    <t>Consecutive Days</t>
  </si>
  <si>
    <t>Max Possible Sun Hours</t>
  </si>
  <si>
    <t>Rainfall / mm</t>
  </si>
  <si>
    <t>Min Wind Chill</t>
  </si>
  <si>
    <r>
      <t xml:space="preserve">Highest </t>
    </r>
    <r>
      <rPr>
        <b/>
        <sz val="10"/>
        <color indexed="20"/>
        <rFont val="Arial"/>
        <family val="2"/>
      </rPr>
      <t>Mean'</t>
    </r>
  </si>
  <si>
    <t>Cumulative Anom</t>
  </si>
  <si>
    <t>Winter (09/10)</t>
  </si>
  <si>
    <t>2010 Indices</t>
  </si>
  <si>
    <r>
      <t>Wind / mh</t>
    </r>
    <r>
      <rPr>
        <vertAlign val="superscript"/>
        <sz val="10"/>
        <color indexed="8"/>
        <rFont val="Arial"/>
        <family val="2"/>
      </rPr>
      <t>-1</t>
    </r>
  </si>
  <si>
    <r>
      <t>Rain Rate / mmh</t>
    </r>
    <r>
      <rPr>
        <vertAlign val="superscript"/>
        <sz val="10"/>
        <color indexed="8"/>
        <rFont val="Arial"/>
        <family val="2"/>
      </rPr>
      <t>-1</t>
    </r>
  </si>
  <si>
    <t>CSA</t>
  </si>
  <si>
    <t>Cold Threshold</t>
  </si>
  <si>
    <t>Mild Threshold</t>
  </si>
  <si>
    <t>NNE</t>
  </si>
  <si>
    <t>ENE</t>
  </si>
  <si>
    <t>ESE</t>
  </si>
  <si>
    <t>SSE</t>
  </si>
  <si>
    <t>SSW</t>
  </si>
  <si>
    <t>WSW</t>
  </si>
  <si>
    <t>WNW</t>
  </si>
  <si>
    <t>NNW</t>
  </si>
  <si>
    <t>C. Sun Anom</t>
  </si>
  <si>
    <t>C. Rn</t>
  </si>
  <si>
    <t>E (Final) Spring Rain</t>
  </si>
  <si>
    <r>
      <t>Wind / mh</t>
    </r>
    <r>
      <rPr>
        <vertAlign val="superscript"/>
        <sz val="12"/>
        <color indexed="10"/>
        <rFont val="Arial"/>
      </rPr>
      <t>-1</t>
    </r>
  </si>
  <si>
    <t>Highest Mean'</t>
  </si>
  <si>
    <t>Cloud Cover</t>
  </si>
  <si>
    <t>Mean' Dew Point</t>
  </si>
  <si>
    <t>Cum. Sun H</t>
  </si>
  <si>
    <t>Cum. Rain</t>
  </si>
  <si>
    <t>Cold T</t>
  </si>
  <si>
    <t>Mild T</t>
  </si>
  <si>
    <t>WI</t>
  </si>
  <si>
    <t>SI</t>
  </si>
  <si>
    <t>High Mn.</t>
  </si>
  <si>
    <t>Abs Max</t>
  </si>
  <si>
    <t>Highest</t>
  </si>
  <si>
    <t>Max Sun</t>
  </si>
  <si>
    <t>&gt;20mm Rn Days</t>
  </si>
  <si>
    <t>Lying Snow Days</t>
  </si>
  <si>
    <r>
      <t xml:space="preserve">Low </t>
    </r>
    <r>
      <rPr>
        <b/>
        <sz val="9"/>
        <color indexed="63"/>
        <rFont val="Arial"/>
        <family val="2"/>
      </rPr>
      <t xml:space="preserve">Max </t>
    </r>
    <r>
      <rPr>
        <b/>
        <sz val="10"/>
        <color indexed="63"/>
        <rFont val="Arial"/>
        <family val="2"/>
      </rPr>
      <t>Average</t>
    </r>
  </si>
  <si>
    <r>
      <t xml:space="preserve">Low </t>
    </r>
    <r>
      <rPr>
        <b/>
        <sz val="9"/>
        <color indexed="63"/>
        <rFont val="Arial"/>
        <family val="2"/>
      </rPr>
      <t xml:space="preserve">Max </t>
    </r>
    <r>
      <rPr>
        <b/>
        <sz val="10"/>
        <color indexed="63"/>
        <rFont val="Arial"/>
        <family val="2"/>
      </rPr>
      <t>Gust</t>
    </r>
  </si>
  <si>
    <t>Air Frost / Heat Severity: Severe =  ±5.0°C; Extreme =  ±10.0°C</t>
  </si>
  <si>
    <t>% of Max</t>
  </si>
  <si>
    <t>Weather Station Changes/Updates</t>
  </si>
  <si>
    <t>Anomalies</t>
  </si>
  <si>
    <r>
      <t>Wind / mh</t>
    </r>
    <r>
      <rPr>
        <vertAlign val="superscript"/>
        <sz val="11.5"/>
        <color indexed="10"/>
        <rFont val="Arial"/>
        <family val="2"/>
      </rPr>
      <t>-1</t>
    </r>
  </si>
  <si>
    <t xml:space="preserve">                                              Days Of                                                                                                                                           Days Of                                                                        </t>
  </si>
  <si>
    <t>NB: Dry Day: &lt;0.3mm Rain and &lt; 0.5 Wet Hours</t>
  </si>
  <si>
    <t>Thresholds:</t>
  </si>
  <si>
    <t>A sunshine day requires 25% of the maximum possible</t>
  </si>
  <si>
    <t>Away</t>
  </si>
  <si>
    <t>Met Office Long Term Averages [1971-2000]: Hampstead - Temperature (adjusted for height), Rain, Sun &amp; Wet hours; Climate Maps - AF, Thunder, Snow; Heathrow - Wind</t>
  </si>
  <si>
    <t>Propor
tion</t>
  </si>
  <si>
    <t>Monthly Correlation</t>
  </si>
  <si>
    <t>Max
 Depth</t>
  </si>
  <si>
    <t>Snow / cm</t>
  </si>
  <si>
    <t xml:space="preserve">Total </t>
  </si>
  <si>
    <r>
      <t>Mild = Daily Mean Temp &gt; E (Mean) +</t>
    </r>
    <r>
      <rPr>
        <sz val="11"/>
        <rFont val="Arial"/>
        <family val="2"/>
      </rPr>
      <t xml:space="preserve"> ⅓</t>
    </r>
    <r>
      <rPr>
        <sz val="9"/>
        <rFont val="Arial"/>
        <family val="2"/>
      </rPr>
      <t xml:space="preserve"> E (</t>
    </r>
    <r>
      <rPr>
        <sz val="9"/>
        <rFont val="Arial"/>
      </rPr>
      <t>Range); (Cold uses &lt;)</t>
    </r>
  </si>
  <si>
    <t>Snow Day Prop*</t>
  </si>
  <si>
    <t>*proportion of wet days on which snow or sleet was observed</t>
  </si>
  <si>
    <t>Mean Temp*</t>
  </si>
  <si>
    <r>
      <t xml:space="preserve">NB: A spell is valid if the required condition persists for </t>
    </r>
    <r>
      <rPr>
        <sz val="10"/>
        <rFont val="Arial"/>
        <family val="2"/>
      </rPr>
      <t>≥</t>
    </r>
    <r>
      <rPr>
        <i/>
        <sz val="10"/>
        <rFont val="Arial"/>
        <family val="2"/>
      </rPr>
      <t xml:space="preserve">10 consecutive days (with some allowances) </t>
    </r>
  </si>
  <si>
    <t>Other Notes</t>
  </si>
  <si>
    <t>Trinary Rn*</t>
  </si>
  <si>
    <t>*Trinary Rn system assigns each day a value based on its rainfall: 0 for 0, 1 for 0.1-1.0, and 2 for &gt;1.0 (mm)</t>
  </si>
  <si>
    <t>aug</t>
  </si>
  <si>
    <t>mar</t>
  </si>
  <si>
    <t>dec</t>
  </si>
  <si>
    <t>sep</t>
  </si>
  <si>
    <t>oct</t>
  </si>
  <si>
    <t>nov</t>
  </si>
  <si>
    <t>jan</t>
  </si>
  <si>
    <t>feb</t>
  </si>
  <si>
    <t>NW3/N2</t>
  </si>
  <si>
    <t>EGLL</t>
  </si>
  <si>
    <t>EGLC</t>
  </si>
  <si>
    <t>std dev</t>
  </si>
  <si>
    <t>2011 Indices</t>
  </si>
  <si>
    <t>3,10</t>
  </si>
  <si>
    <t>14</t>
  </si>
  <si>
    <t>Winter (10/11)</t>
  </si>
  <si>
    <t>08/09/10/11 Combined AA σs</t>
  </si>
  <si>
    <r>
      <t xml:space="preserve">From 18th: Times of night minima </t>
    </r>
    <r>
      <rPr>
        <b/>
        <sz val="10"/>
        <color indexed="47"/>
        <rFont val="Arial"/>
        <family val="2"/>
      </rPr>
      <t>(/day maxima)</t>
    </r>
    <r>
      <rPr>
        <b/>
        <sz val="10"/>
        <color indexed="44"/>
        <rFont val="Arial"/>
        <family val="2"/>
      </rPr>
      <t xml:space="preserve"> are used, and if ≠ 24hr min </t>
    </r>
    <r>
      <rPr>
        <b/>
        <sz val="10"/>
        <color indexed="47"/>
        <rFont val="Arial"/>
        <family val="2"/>
      </rPr>
      <t xml:space="preserve">(/max) </t>
    </r>
    <r>
      <rPr>
        <b/>
        <sz val="10"/>
        <color indexed="44"/>
        <rFont val="Arial"/>
        <family val="2"/>
      </rPr>
      <t>are italicised and greyed</t>
    </r>
  </si>
  <si>
    <t>Raw LTAs</t>
  </si>
  <si>
    <t>VRB Wind Direction Days - 1st: W v NE (06-16); 3rd: W/N b S (12-18); 6th: W/SW v NE b W (08,16); 7th: E/ENE v S/SSW (15); 11th: S b SW, v NW, b SW (02-07, 10, 16-22); 17th: W-S b N-E (ad); 18th: NE b W (02-18); 31st: E b SW (04-12).</t>
  </si>
  <si>
    <t>6th: Trange of just 0.4 °C (using DM-NM)</t>
  </si>
  <si>
    <t>14th: T-storm - 4 nearby flashes observed, several more distant (based on thunder)</t>
  </si>
  <si>
    <t>17th-18th: 24hr Rain Total of 23.2 mm</t>
  </si>
  <si>
    <t>Exceptional Day Count (E(freq) &lt;1 in 50)</t>
  </si>
  <si>
    <r>
      <t xml:space="preserve">critical value of </t>
    </r>
    <r>
      <rPr>
        <sz val="10"/>
        <rFont val="Arial"/>
        <family val="2"/>
      </rPr>
      <t>σ</t>
    </r>
  </si>
  <si>
    <t>Exceptional anomaly threshold (≈2σ)</t>
  </si>
  <si>
    <t>12</t>
  </si>
  <si>
    <t>1</t>
  </si>
  <si>
    <t>NW3</t>
  </si>
  <si>
    <t>N2</t>
  </si>
  <si>
    <t>mean</t>
  </si>
  <si>
    <t>raw EGLC</t>
  </si>
  <si>
    <t>raw EGLL</t>
  </si>
  <si>
    <t>C ratio</t>
  </si>
  <si>
    <t>L ratio</t>
  </si>
  <si>
    <t>Rain Time</t>
  </si>
  <si>
    <t>(18)*</t>
  </si>
  <si>
    <r>
      <t>Fairly unremarkable all around, save for the rare winter thunderstorm; *</t>
    </r>
    <r>
      <rPr>
        <sz val="8"/>
        <color indexed="8"/>
        <rFont val="Arial"/>
        <family val="2"/>
      </rPr>
      <t>&gt;20mm in non-calendar 24hrs (17-18)</t>
    </r>
  </si>
  <si>
    <t>Mild but very dull; unusually prolonged very windy spell early month</t>
  </si>
  <si>
    <t>*Mean, in contrast to Mean', is simply (max+min)/2</t>
  </si>
  <si>
    <t>Proportion</t>
  </si>
  <si>
    <t>Variable Wind Direction Days - 19th: E b NNW (16)</t>
  </si>
  <si>
    <t>7th: Cold front - RH drop of 10u in 10mins (6u in 3mins)</t>
  </si>
  <si>
    <t>3, 8, 19</t>
  </si>
  <si>
    <t>15</t>
  </si>
  <si>
    <t>Type</t>
  </si>
  <si>
    <t>-ve</t>
  </si>
  <si>
    <t>+ve</t>
  </si>
  <si>
    <t>22-23</t>
  </si>
  <si>
    <t>23</t>
  </si>
  <si>
    <t xml:space="preserve"> Rel. ATA Extremity (E(Frequency))</t>
  </si>
  <si>
    <t>Exceptionally dry; a rather cold start, the first four days being colder than any day in February</t>
  </si>
  <si>
    <t>Record-breakingly warm and dry; very sunny</t>
  </si>
  <si>
    <t>Sunny start; continuation of exceptionally long dry and sunny spell up to 6th</t>
  </si>
  <si>
    <t>% Rain Days</t>
  </si>
  <si>
    <t>26</t>
  </si>
  <si>
    <t>First significant frontal rain since Feb; new high temp record despite average temps otherwise</t>
  </si>
  <si>
    <t>4, 26, 27(S)</t>
  </si>
  <si>
    <t>10, 16, 18, 28(L)  -</t>
  </si>
  <si>
    <t>5</t>
  </si>
  <si>
    <t>17-18</t>
  </si>
  <si>
    <t>apr</t>
  </si>
  <si>
    <t>may</t>
  </si>
  <si>
    <t>jun</t>
  </si>
  <si>
    <t>jul</t>
  </si>
  <si>
    <t>grad</t>
  </si>
  <si>
    <t>intercept</t>
  </si>
  <si>
    <t>correl</t>
  </si>
  <si>
    <t>EGLL Raw</t>
  </si>
  <si>
    <t>Adj 1</t>
  </si>
  <si>
    <t>Adj 2</t>
  </si>
  <si>
    <t>Adj 3</t>
  </si>
  <si>
    <t>A notable lack of variation in Tminima (Std Dev of just 1.4), and a relatively long wet spell</t>
  </si>
  <si>
    <t>Third wet month in a row; rather dull; generally uneventfull</t>
  </si>
  <si>
    <t>Installed manual rain guage for use in calibration of automatic one</t>
  </si>
  <si>
    <t>Planned barometer upgrade - delayed to Summer 2012</t>
  </si>
  <si>
    <t>Exceptional hot spell at the month's end, and into Oct</t>
  </si>
  <si>
    <t>Another very dry month; warm</t>
  </si>
  <si>
    <t>2, 29-30</t>
  </si>
  <si>
    <t>27</t>
  </si>
  <si>
    <t>6</t>
  </si>
  <si>
    <t>1-3</t>
  </si>
  <si>
    <r>
      <t xml:space="preserve">Wet Spells: </t>
    </r>
    <r>
      <rPr>
        <b/>
        <u/>
        <sz val="9"/>
        <color indexed="48"/>
        <rFont val="Arial"/>
        <family val="2"/>
      </rPr>
      <t>12D</t>
    </r>
    <r>
      <rPr>
        <b/>
        <sz val="9"/>
        <color indexed="48"/>
        <rFont val="Arial"/>
        <family val="2"/>
      </rPr>
      <t xml:space="preserve"> 05-18 Jan (excl. 09, 15); </t>
    </r>
    <r>
      <rPr>
        <b/>
        <u/>
        <sz val="9"/>
        <color indexed="48"/>
        <rFont val="Arial"/>
        <family val="2"/>
      </rPr>
      <t>10D</t>
    </r>
    <r>
      <rPr>
        <b/>
        <sz val="9"/>
        <color indexed="48"/>
        <rFont val="Arial"/>
        <family val="2"/>
      </rPr>
      <t xml:space="preserve"> 04-13 Sep</t>
    </r>
  </si>
  <si>
    <t>Cyclonic Spells: none</t>
  </si>
  <si>
    <t>Cold Spells: none</t>
  </si>
  <si>
    <r>
      <t xml:space="preserve">Sunny Spells: </t>
    </r>
    <r>
      <rPr>
        <b/>
        <u/>
        <sz val="9"/>
        <color indexed="13"/>
        <rFont val="Arial"/>
        <family val="2"/>
      </rPr>
      <t>20D</t>
    </r>
    <r>
      <rPr>
        <b/>
        <sz val="9"/>
        <color indexed="13"/>
        <rFont val="Arial"/>
        <family val="2"/>
      </rPr>
      <t xml:space="preserve"> 17-06 Apr/May; </t>
    </r>
    <r>
      <rPr>
        <b/>
        <u/>
        <sz val="9"/>
        <color indexed="13"/>
        <rFont val="Arial"/>
        <family val="2"/>
      </rPr>
      <t>13D</t>
    </r>
    <r>
      <rPr>
        <b/>
        <sz val="9"/>
        <color indexed="13"/>
        <rFont val="Arial"/>
        <family val="2"/>
      </rPr>
      <t xml:space="preserve"> 14-26 Oct</t>
    </r>
  </si>
  <si>
    <t>Away Days (from London)</t>
  </si>
  <si>
    <t>W dir</t>
  </si>
  <si>
    <t>Times of Extremes (local)</t>
  </si>
  <si>
    <t>Mean Times of Extremes (local)</t>
  </si>
  <si>
    <t>20, 22-23</t>
  </si>
  <si>
    <t>10 day dull spell; mild and dry for the third month running</t>
  </si>
  <si>
    <r>
      <t xml:space="preserve">Anticyclonic Spells: </t>
    </r>
    <r>
      <rPr>
        <b/>
        <u/>
        <sz val="9"/>
        <color indexed="40"/>
        <rFont val="Arial"/>
        <family val="2"/>
      </rPr>
      <t>11D</t>
    </r>
    <r>
      <rPr>
        <b/>
        <sz val="9"/>
        <color indexed="40"/>
        <rFont val="Arial"/>
        <family val="2"/>
      </rPr>
      <t xml:space="preserve"> 27 Feb - 09 Mar; </t>
    </r>
    <r>
      <rPr>
        <b/>
        <u/>
        <sz val="9"/>
        <color indexed="40"/>
        <rFont val="Arial"/>
        <family val="2"/>
      </rPr>
      <t>14D</t>
    </r>
    <r>
      <rPr>
        <b/>
        <sz val="9"/>
        <color indexed="40"/>
        <rFont val="Arial"/>
        <family val="2"/>
      </rPr>
      <t xml:space="preserve"> 04-17 Apr; </t>
    </r>
    <r>
      <rPr>
        <b/>
        <u/>
        <sz val="9"/>
        <color indexed="40"/>
        <rFont val="Arial"/>
        <family val="2"/>
      </rPr>
      <t>15D</t>
    </r>
    <r>
      <rPr>
        <b/>
        <sz val="9"/>
        <color indexed="40"/>
        <rFont val="Arial"/>
        <family val="2"/>
      </rPr>
      <t xml:space="preserve"> 20 Sep - 04 Oct; </t>
    </r>
    <r>
      <rPr>
        <b/>
        <u/>
        <sz val="9"/>
        <color indexed="40"/>
        <rFont val="Arial"/>
        <family val="2"/>
      </rPr>
      <t>20D</t>
    </r>
    <r>
      <rPr>
        <b/>
        <sz val="9"/>
        <color indexed="40"/>
        <rFont val="Arial"/>
        <family val="2"/>
      </rPr>
      <t xml:space="preserve"> 09-28 Nov</t>
    </r>
  </si>
  <si>
    <r>
      <t xml:space="preserve">Dry Spells: </t>
    </r>
    <r>
      <rPr>
        <b/>
        <u/>
        <sz val="9"/>
        <color indexed="43"/>
        <rFont val="Arial"/>
        <family val="2"/>
      </rPr>
      <t>14D</t>
    </r>
    <r>
      <rPr>
        <b/>
        <sz val="9"/>
        <color indexed="43"/>
        <rFont val="Arial"/>
        <family val="2"/>
      </rPr>
      <t xml:space="preserve"> 27-09 Jan/Feb (&lt;0.3mm, ~1hr wet); </t>
    </r>
    <r>
      <rPr>
        <b/>
        <u/>
        <sz val="9"/>
        <color indexed="43"/>
        <rFont val="Arial"/>
        <family val="2"/>
      </rPr>
      <t>12D</t>
    </r>
    <r>
      <rPr>
        <b/>
        <sz val="9"/>
        <color indexed="43"/>
        <rFont val="Arial"/>
        <family val="2"/>
      </rPr>
      <t xml:space="preserve"> 01-12 Mar; </t>
    </r>
    <r>
      <rPr>
        <b/>
        <u/>
        <sz val="9"/>
        <color indexed="43"/>
        <rFont val="Arial"/>
        <family val="2"/>
      </rPr>
      <t>10D</t>
    </r>
    <r>
      <rPr>
        <b/>
        <sz val="9"/>
        <color indexed="43"/>
        <rFont val="Arial"/>
        <family val="2"/>
      </rPr>
      <t xml:space="preserve"> 19-28 Mar; </t>
    </r>
    <r>
      <rPr>
        <b/>
        <u/>
        <sz val="9"/>
        <color indexed="43"/>
        <rFont val="Arial"/>
        <family val="2"/>
      </rPr>
      <t>25D</t>
    </r>
    <r>
      <rPr>
        <b/>
        <sz val="9"/>
        <color indexed="43"/>
        <rFont val="Arial"/>
        <family val="2"/>
      </rPr>
      <t xml:space="preserve"> 12-06 Apr/May (also </t>
    </r>
    <r>
      <rPr>
        <b/>
        <u/>
        <sz val="9"/>
        <color indexed="43"/>
        <rFont val="Arial"/>
        <family val="2"/>
      </rPr>
      <t>31D</t>
    </r>
    <r>
      <rPr>
        <b/>
        <sz val="9"/>
        <color indexed="43"/>
        <rFont val="Arial"/>
        <family val="2"/>
      </rPr>
      <t xml:space="preserve"> since 06 Apr w/ &lt;0.5mm);  </t>
    </r>
    <r>
      <rPr>
        <b/>
        <u/>
        <sz val="9"/>
        <color indexed="43"/>
        <rFont val="Arial"/>
        <family val="2"/>
      </rPr>
      <t>12D</t>
    </r>
    <r>
      <rPr>
        <b/>
        <sz val="9"/>
        <color indexed="43"/>
        <rFont val="Arial"/>
        <family val="2"/>
      </rPr>
      <t xml:space="preserve"> 10-21 Nov</t>
    </r>
  </si>
  <si>
    <r>
      <t xml:space="preserve">Mild Spells: </t>
    </r>
    <r>
      <rPr>
        <b/>
        <u/>
        <sz val="9"/>
        <color indexed="53"/>
        <rFont val="Arial"/>
        <family val="2"/>
      </rPr>
      <t>12D</t>
    </r>
    <r>
      <rPr>
        <b/>
        <sz val="9"/>
        <color indexed="53"/>
        <rFont val="Arial"/>
        <family val="2"/>
      </rPr>
      <t xml:space="preserve"> 02-14 Feb (excl. 08); </t>
    </r>
    <r>
      <rPr>
        <b/>
        <u/>
        <sz val="9"/>
        <color indexed="53"/>
        <rFont val="Arial"/>
        <family val="2"/>
      </rPr>
      <t>11D</t>
    </r>
    <r>
      <rPr>
        <b/>
        <sz val="9"/>
        <color indexed="53"/>
        <rFont val="Arial"/>
        <family val="2"/>
      </rPr>
      <t xml:space="preserve"> 15-25 Apr (and more); </t>
    </r>
    <r>
      <rPr>
        <b/>
        <u/>
        <sz val="9"/>
        <color indexed="53"/>
        <rFont val="Arial"/>
        <family val="2"/>
      </rPr>
      <t>11D</t>
    </r>
    <r>
      <rPr>
        <b/>
        <sz val="9"/>
        <color indexed="53"/>
        <rFont val="Arial"/>
        <family val="2"/>
      </rPr>
      <t xml:space="preserve"> 25-05 Sep/Oct; 29-14 Oct/Nov (-2D)</t>
    </r>
  </si>
  <si>
    <t>Rather average; warm over the Christmas period</t>
  </si>
  <si>
    <t>18-19</t>
  </si>
  <si>
    <t>16</t>
  </si>
  <si>
    <t/>
  </si>
  <si>
    <t>o:b-p</t>
  </si>
  <si>
    <t>o;b;h</t>
  </si>
  <si>
    <t>b:o-b</t>
  </si>
  <si>
    <t>f-b:b;p</t>
  </si>
  <si>
    <t>o</t>
  </si>
  <si>
    <t>03-04 L, 0730-10 S-L Rn</t>
  </si>
  <si>
    <t>h;f:c</t>
  </si>
  <si>
    <t>c:p-c</t>
  </si>
  <si>
    <t>c</t>
  </si>
  <si>
    <t>h;c</t>
  </si>
  <si>
    <t>h:c-b</t>
  </si>
  <si>
    <t>18 L Sh yy</t>
  </si>
  <si>
    <t>c-f:f/p</t>
  </si>
  <si>
    <t>o:b</t>
  </si>
  <si>
    <t>b</t>
  </si>
  <si>
    <t>b-c:p</t>
  </si>
  <si>
    <t>b-p:p;c</t>
  </si>
  <si>
    <t>f-c:c</t>
  </si>
  <si>
    <t>c:f</t>
  </si>
  <si>
    <t>c;b:c;f</t>
  </si>
  <si>
    <t>Heat; Max Sun</t>
  </si>
  <si>
    <t>c:f-b</t>
  </si>
  <si>
    <t>Heat; Thunder*; 20, 2030 L Shs</t>
  </si>
  <si>
    <t>b/o:p/f</t>
  </si>
  <si>
    <t>b;p:c</t>
  </si>
  <si>
    <t>o-f:f-p</t>
  </si>
  <si>
    <t>o/b:p-f</t>
  </si>
  <si>
    <t>n/a</t>
  </si>
  <si>
    <t>Key: see below</t>
  </si>
  <si>
    <t>00:00*</t>
  </si>
  <si>
    <t>23:59*</t>
  </si>
  <si>
    <t>23:10*</t>
  </si>
  <si>
    <t>o-b:o</t>
  </si>
  <si>
    <t>p-b:b</t>
  </si>
  <si>
    <t>p/b:b-o</t>
  </si>
  <si>
    <t>o:o;p</t>
  </si>
  <si>
    <t>c-f:b-o</t>
  </si>
  <si>
    <t>o:o-b</t>
  </si>
  <si>
    <t>b;o:o-c</t>
  </si>
  <si>
    <t>o/b:b</t>
  </si>
  <si>
    <t>b;o:o/b</t>
  </si>
  <si>
    <t>p-o:b;o</t>
  </si>
  <si>
    <t>o:o;b</t>
  </si>
  <si>
    <t>b-f:c-f</t>
  </si>
  <si>
    <t>b:c</t>
  </si>
  <si>
    <t>b-o:o/b</t>
  </si>
  <si>
    <t>b:o</t>
  </si>
  <si>
    <t>b:p</t>
  </si>
  <si>
    <t>b-p:c</t>
  </si>
  <si>
    <t>Key: see Oct wksheet - cell AD73</t>
  </si>
  <si>
    <t xml:space="preserve"> </t>
  </si>
  <si>
    <t>06:00*</t>
  </si>
  <si>
    <t>*15:00</t>
  </si>
  <si>
    <t>*23:55</t>
  </si>
  <si>
    <t>*23:59</t>
  </si>
  <si>
    <t>*22:00</t>
  </si>
  <si>
    <t>05:30*</t>
  </si>
  <si>
    <t>21:50*</t>
  </si>
  <si>
    <t>*19:30</t>
  </si>
  <si>
    <t>*09:10</t>
  </si>
  <si>
    <t>*19:55</t>
  </si>
  <si>
    <t>23:15*</t>
  </si>
  <si>
    <t>01:50*</t>
  </si>
  <si>
    <t>23:00*</t>
  </si>
  <si>
    <t>*21:00</t>
  </si>
  <si>
    <t>*19:15</t>
  </si>
  <si>
    <t>*21:02</t>
  </si>
  <si>
    <t>21:00*</t>
  </si>
  <si>
    <t>*19:00</t>
  </si>
  <si>
    <t>20:30*</t>
  </si>
  <si>
    <t>b-o:o</t>
  </si>
  <si>
    <t>AF; 1030, 1230 L/M Shs</t>
  </si>
  <si>
    <t>poss 20-22 bk L Shs yy</t>
  </si>
  <si>
    <t>h/b:c/f</t>
  </si>
  <si>
    <t>21 L Sh yy</t>
  </si>
  <si>
    <t>o:o-p</t>
  </si>
  <si>
    <t>1345 L Sh yy</t>
  </si>
  <si>
    <t>p-c:c</t>
  </si>
  <si>
    <t>08-09 Fog yy</t>
  </si>
  <si>
    <t>o-f:c-b</t>
  </si>
  <si>
    <t>07-17 L-M Rn</t>
  </si>
  <si>
    <t>08-10, 13 L Shs</t>
  </si>
  <si>
    <t>o:f;p</t>
  </si>
  <si>
    <t>00, 02-04, 07 L Rn; 15 L Hail (S)</t>
  </si>
  <si>
    <t>14-20 oc bk S, -23 L Rn</t>
  </si>
  <si>
    <t>f:p/f</t>
  </si>
  <si>
    <t>02, 12-20 L-M Shs</t>
  </si>
  <si>
    <t>b-p:p</t>
  </si>
  <si>
    <t>o:p/b</t>
  </si>
  <si>
    <t>o;b</t>
  </si>
  <si>
    <t>03-10 M, -13 bk S/L Rn</t>
  </si>
  <si>
    <t>22-00 bk L Dz yy</t>
  </si>
  <si>
    <t>00-02 bk L Rn/Dz yy</t>
  </si>
  <si>
    <t>0430-08 L Rn, 09, 13-15 L Shs/Dz</t>
  </si>
  <si>
    <t>b/h:h/f</t>
  </si>
  <si>
    <t>b-p:o;b</t>
  </si>
  <si>
    <t>b-o:o-b</t>
  </si>
  <si>
    <t>02-05, 10-15 bk L-M Rn/Shs</t>
  </si>
  <si>
    <t>c;h:o-b</t>
  </si>
  <si>
    <t>13-15 L Rn</t>
  </si>
  <si>
    <t>05-19 oc S-L Dz/Shs yy</t>
  </si>
  <si>
    <t>19:00*</t>
  </si>
  <si>
    <t>21:45*</t>
  </si>
  <si>
    <t>*14:25</t>
  </si>
  <si>
    <t>18:45*</t>
  </si>
  <si>
    <t>18:05*</t>
  </si>
  <si>
    <t>*12:20</t>
  </si>
  <si>
    <t>22:49*</t>
  </si>
  <si>
    <t>20:00*</t>
  </si>
  <si>
    <t>20:45*</t>
  </si>
  <si>
    <t>18:21*</t>
  </si>
  <si>
    <t>*16:45</t>
  </si>
  <si>
    <t>20:40*</t>
  </si>
  <si>
    <t>o-b:p-c</t>
  </si>
  <si>
    <t>o:p-o</t>
  </si>
  <si>
    <t>poss eve/night Dz yy</t>
  </si>
  <si>
    <t>b/o:p/b</t>
  </si>
  <si>
    <t>Max Sun; AF; dawn clear-sky Fog</t>
  </si>
  <si>
    <t>b;p</t>
  </si>
  <si>
    <t>p:b</t>
  </si>
  <si>
    <t>b-c:b/h</t>
  </si>
  <si>
    <t>poss eve/night S bk Dz/Rn yy</t>
  </si>
  <si>
    <t>10-12 L-M Rn/Shs yy</t>
  </si>
  <si>
    <t>c;h:f-b</t>
  </si>
  <si>
    <t>o-b:p-o</t>
  </si>
  <si>
    <t>dark-08 Dense Fog</t>
  </si>
  <si>
    <t>dark-08 Mod Fog yy</t>
  </si>
  <si>
    <t>10-16 L Rn</t>
  </si>
  <si>
    <t>Max Sun; AF</t>
  </si>
  <si>
    <t>h/b</t>
  </si>
  <si>
    <t>o:c-b</t>
  </si>
  <si>
    <t>c-f:c</t>
  </si>
  <si>
    <t>c:c;h</t>
  </si>
  <si>
    <t>dark-07 Mod Fog yy</t>
  </si>
  <si>
    <t>o/h</t>
  </si>
  <si>
    <t>negligible 14 S Sh yy</t>
  </si>
  <si>
    <t>o-h:c</t>
  </si>
  <si>
    <t>o-p:f-c</t>
  </si>
  <si>
    <t>p-o:b</t>
  </si>
  <si>
    <t>13 M Sh yy</t>
  </si>
  <si>
    <t>1230-15 L-M Rn</t>
  </si>
  <si>
    <t>o:p</t>
  </si>
  <si>
    <t>02-06 L Rn, -08 bk L Dz</t>
  </si>
  <si>
    <t>22:40*</t>
  </si>
  <si>
    <t>09:50*</t>
  </si>
  <si>
    <t>*12:00</t>
  </si>
  <si>
    <t>10:10*</t>
  </si>
  <si>
    <t>22:10*</t>
  </si>
  <si>
    <t>*13:10</t>
  </si>
  <si>
    <t>c:c-p</t>
  </si>
  <si>
    <t>c:c/f</t>
  </si>
  <si>
    <t>f/c:c</t>
  </si>
  <si>
    <t>o;b:h/b</t>
  </si>
  <si>
    <t>poss 11 L Sh yy</t>
  </si>
  <si>
    <t>h/b:c/h</t>
  </si>
  <si>
    <t>02-04, 07-09 L Shs/Rn</t>
  </si>
  <si>
    <t>b-p:b;f</t>
  </si>
  <si>
    <t>01-02, 06-08 L-M Shs</t>
  </si>
  <si>
    <t>f</t>
  </si>
  <si>
    <t>o;b;p</t>
  </si>
  <si>
    <t>p</t>
  </si>
  <si>
    <t>c-f:b/h</t>
  </si>
  <si>
    <t>c-b:b;p</t>
  </si>
  <si>
    <t>c-p:b</t>
  </si>
  <si>
    <t>o:b/h</t>
  </si>
  <si>
    <t>o:b-o</t>
  </si>
  <si>
    <t>early am oc L Dz/Rn; 18 H Sh</t>
  </si>
  <si>
    <t>c-p:p</t>
  </si>
  <si>
    <t>p;c:b-f</t>
  </si>
  <si>
    <t>c-f:f-c</t>
  </si>
  <si>
    <t>f-p:p-f</t>
  </si>
  <si>
    <t>05-06 L-M Rn</t>
  </si>
  <si>
    <t>b-c:f-o</t>
  </si>
  <si>
    <t>1930 L Sh yy</t>
  </si>
  <si>
    <t>c/f</t>
  </si>
  <si>
    <t>c:c/h</t>
  </si>
  <si>
    <t>pm Thunder; poss hail; L-T 10-18 Shs</t>
  </si>
  <si>
    <t>o;b:b-f</t>
  </si>
  <si>
    <t>o:o-h</t>
  </si>
  <si>
    <t>17 L Sh yy</t>
  </si>
  <si>
    <t>b-p:o-f</t>
  </si>
  <si>
    <t>o-f:b-o</t>
  </si>
  <si>
    <t>1530-17 L Rn, -22 bk S/L bk Rn/Dz</t>
  </si>
  <si>
    <t>c-b:p</t>
  </si>
  <si>
    <t>1230, 14 M Shs yy</t>
  </si>
  <si>
    <t>*18:15</t>
  </si>
  <si>
    <t>c:c-h</t>
  </si>
  <si>
    <t>c-b:b-f</t>
  </si>
  <si>
    <t>o-f:p-c</t>
  </si>
  <si>
    <t>b-h:o</t>
  </si>
  <si>
    <t>p;f</t>
  </si>
  <si>
    <t>p/b</t>
  </si>
  <si>
    <t>f-p:b;p</t>
  </si>
  <si>
    <t>b-h:p;o</t>
  </si>
  <si>
    <t>c-o:o</t>
  </si>
  <si>
    <t>o-b:f;p</t>
  </si>
  <si>
    <t>c;f</t>
  </si>
  <si>
    <t>b;h:b-o</t>
  </si>
  <si>
    <t>b-o:b/p</t>
  </si>
  <si>
    <t>o;b:o</t>
  </si>
  <si>
    <t>p;b</t>
  </si>
  <si>
    <t>b-f:b-o</t>
  </si>
  <si>
    <t>b:o-f</t>
  </si>
  <si>
    <t>c-f:h-o</t>
  </si>
  <si>
    <t>o:b-c</t>
  </si>
  <si>
    <t>o-c:c</t>
  </si>
  <si>
    <t>c:o/h</t>
  </si>
  <si>
    <t>c-f:p</t>
  </si>
  <si>
    <t>c-p:b/p</t>
  </si>
  <si>
    <t>23:50*</t>
  </si>
  <si>
    <t>*08:45</t>
  </si>
  <si>
    <t>*10:30</t>
  </si>
  <si>
    <t>*14:45</t>
  </si>
  <si>
    <t>*00:00</t>
  </si>
  <si>
    <t>*15:50</t>
  </si>
  <si>
    <t>c-p:b-p</t>
  </si>
  <si>
    <t>c:b-o</t>
  </si>
  <si>
    <t>b-c:f/c</t>
  </si>
  <si>
    <t>c:h-o</t>
  </si>
  <si>
    <t>o/b:p;b</t>
  </si>
  <si>
    <t>o-b:b</t>
  </si>
  <si>
    <t>b:b;p</t>
  </si>
  <si>
    <t>c-f:p-b</t>
  </si>
  <si>
    <t>b-h:h</t>
  </si>
  <si>
    <t>o/b:b-o</t>
  </si>
  <si>
    <t>f-p:p/b</t>
  </si>
  <si>
    <t>f;b:o</t>
  </si>
  <si>
    <t>c-p:f-c</t>
  </si>
  <si>
    <t>c-p:p-o</t>
  </si>
  <si>
    <t>b-o:h-o</t>
  </si>
  <si>
    <t>o-f:p-b</t>
  </si>
  <si>
    <t>o-b:o-b</t>
  </si>
  <si>
    <t>h-c:f</t>
  </si>
  <si>
    <t>*13:35</t>
  </si>
  <si>
    <t>b-f:p-f</t>
  </si>
  <si>
    <t>b-f:b</t>
  </si>
  <si>
    <t>b-c:p;c</t>
  </si>
  <si>
    <t>b;p:p</t>
  </si>
  <si>
    <t>b:o;h</t>
  </si>
  <si>
    <t>p:o;b</t>
  </si>
  <si>
    <t>p:p-b</t>
  </si>
  <si>
    <t>c-b:f</t>
  </si>
  <si>
    <t>b;f:f-b</t>
  </si>
  <si>
    <t>o-p:h-o</t>
  </si>
  <si>
    <t>c-o</t>
  </si>
  <si>
    <t>b-o:b-p</t>
  </si>
  <si>
    <t>o/h;b</t>
  </si>
  <si>
    <t>c:p-f</t>
  </si>
  <si>
    <t>p;b:o-c</t>
  </si>
  <si>
    <t>b;h:h-c</t>
  </si>
  <si>
    <t>u</t>
  </si>
  <si>
    <t>00:03*</t>
  </si>
  <si>
    <t>*11:20</t>
  </si>
  <si>
    <t>*13:00</t>
  </si>
  <si>
    <t>23:25*</t>
  </si>
  <si>
    <t>h-p:f;c</t>
  </si>
  <si>
    <t>h-c:c-f</t>
  </si>
  <si>
    <t>o-p:f-b</t>
  </si>
  <si>
    <t>o;b/h</t>
  </si>
  <si>
    <t>o/b</t>
  </si>
  <si>
    <t>b-f:f-b</t>
  </si>
  <si>
    <t>o-b:f-c</t>
  </si>
  <si>
    <t>p:b-f</t>
  </si>
  <si>
    <t>c-f:f;p</t>
  </si>
  <si>
    <t>c-h:f/p</t>
  </si>
  <si>
    <t>b-f:f;p</t>
  </si>
  <si>
    <t>p;b:b</t>
  </si>
  <si>
    <t>f/p:b</t>
  </si>
  <si>
    <t>f:p-b</t>
  </si>
  <si>
    <t>o:p;f</t>
  </si>
  <si>
    <t>f/p:p-o</t>
  </si>
  <si>
    <t>f:c</t>
  </si>
  <si>
    <t>c-f:h;p</t>
  </si>
  <si>
    <t>o:c</t>
  </si>
  <si>
    <t>14:00*</t>
  </si>
  <si>
    <t>*21:10</t>
  </si>
  <si>
    <t>11:35*</t>
  </si>
  <si>
    <t>p:c</t>
  </si>
  <si>
    <t>b:b-o</t>
  </si>
  <si>
    <t xml:space="preserve">b;p:o/b </t>
  </si>
  <si>
    <t>h/p:f</t>
  </si>
  <si>
    <t>o:b-f</t>
  </si>
  <si>
    <t>p:h-o</t>
  </si>
  <si>
    <t>b:o-p</t>
  </si>
  <si>
    <t>o;b:b-o</t>
  </si>
  <si>
    <t>c:o-f</t>
  </si>
  <si>
    <t>c-p:b-o</t>
  </si>
  <si>
    <t>f;c</t>
  </si>
  <si>
    <t>c;f:f-o</t>
  </si>
  <si>
    <t>o-h:f-c</t>
  </si>
  <si>
    <t>h;b</t>
  </si>
  <si>
    <t>b:f;b</t>
  </si>
  <si>
    <t>c:c;b</t>
  </si>
  <si>
    <t>18:00*</t>
  </si>
  <si>
    <t>21:15*</t>
  </si>
  <si>
    <t>b/o:f</t>
  </si>
  <si>
    <t>f-p:p-b</t>
  </si>
  <si>
    <t>o:p:b-o</t>
  </si>
  <si>
    <t>h/b:o</t>
  </si>
  <si>
    <t>b;o</t>
  </si>
  <si>
    <t>b;o:b-p</t>
  </si>
  <si>
    <t>c;h</t>
  </si>
  <si>
    <t>b:p-c</t>
  </si>
  <si>
    <t>f:p</t>
  </si>
  <si>
    <t>b-c:c</t>
  </si>
  <si>
    <t>o-h:h-b</t>
  </si>
  <si>
    <t>01:20*</t>
  </si>
  <si>
    <t>23:11*</t>
  </si>
  <si>
    <t>b;p:o</t>
  </si>
  <si>
    <t>c:h;c</t>
  </si>
  <si>
    <t>c-p:p/b</t>
  </si>
  <si>
    <t>f:b</t>
  </si>
  <si>
    <t>c:c-f</t>
  </si>
  <si>
    <t>c-f:f</t>
  </si>
  <si>
    <t>c:b</t>
  </si>
  <si>
    <t>c-o:f/p</t>
  </si>
  <si>
    <t>c;f:o</t>
  </si>
  <si>
    <t>h-c:c</t>
  </si>
  <si>
    <t>b/o</t>
  </si>
  <si>
    <t>b-o:b-f</t>
  </si>
  <si>
    <t>21:30*</t>
  </si>
  <si>
    <t>21:40*</t>
  </si>
  <si>
    <t>18:25*</t>
  </si>
  <si>
    <t>14:24*</t>
  </si>
  <si>
    <t>17:40*</t>
  </si>
  <si>
    <t>16:18*</t>
  </si>
  <si>
    <t>03:20*</t>
  </si>
  <si>
    <t>18:54*</t>
  </si>
  <si>
    <t>00:15*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</si>
</sst>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%"/>
    <numFmt numFmtId="167" formatCode="0.000"/>
    <numFmt numFmtId="172" formatCode="0.0000"/>
    <numFmt numFmtId="193" formatCode="h:mm"/>
  </numFmts>
  <fonts count="250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8"/>
      <name val="Arial"/>
    </font>
    <font>
      <sz val="12"/>
      <name val="Arial"/>
    </font>
    <font>
      <sz val="10"/>
      <color indexed="8"/>
      <name val="Arial"/>
    </font>
    <font>
      <b/>
      <sz val="10"/>
      <name val="Arial"/>
    </font>
    <font>
      <sz val="11"/>
      <name val="Arial"/>
    </font>
    <font>
      <sz val="10"/>
      <color indexed="10"/>
      <name val="Arial"/>
    </font>
    <font>
      <sz val="10"/>
      <color indexed="61"/>
      <name val="Arial"/>
      <family val="2"/>
    </font>
    <font>
      <sz val="10"/>
      <color indexed="20"/>
      <name val="Arial"/>
    </font>
    <font>
      <sz val="10"/>
      <color indexed="22"/>
      <name val="Arial"/>
    </font>
    <font>
      <sz val="10"/>
      <color indexed="23"/>
      <name val="Arial"/>
    </font>
    <font>
      <sz val="10"/>
      <color indexed="62"/>
      <name val="Arial"/>
    </font>
    <font>
      <sz val="10"/>
      <name val="Arial"/>
      <family val="2"/>
    </font>
    <font>
      <b/>
      <sz val="10"/>
      <color indexed="17"/>
      <name val="Arial"/>
      <family val="2"/>
    </font>
    <font>
      <sz val="10"/>
      <color indexed="17"/>
      <name val="Arial"/>
    </font>
    <font>
      <sz val="10"/>
      <name val="Arial"/>
    </font>
    <font>
      <b/>
      <sz val="10"/>
      <color indexed="23"/>
      <name val="Arial"/>
    </font>
    <font>
      <b/>
      <sz val="10"/>
      <color indexed="8"/>
      <name val="Arial"/>
      <family val="2"/>
    </font>
    <font>
      <b/>
      <sz val="10"/>
      <color indexed="22"/>
      <name val="Arial"/>
    </font>
    <font>
      <sz val="10"/>
      <color indexed="8"/>
      <name val="Arial"/>
      <family val="2"/>
    </font>
    <font>
      <sz val="10"/>
      <color indexed="17"/>
      <name val="Arial"/>
      <family val="2"/>
    </font>
    <font>
      <b/>
      <sz val="10"/>
      <color indexed="12"/>
      <name val="Arial"/>
      <family val="2"/>
    </font>
    <font>
      <b/>
      <sz val="10"/>
      <color indexed="61"/>
      <name val="Arial"/>
      <family val="2"/>
    </font>
    <font>
      <b/>
      <sz val="10"/>
      <color indexed="61"/>
      <name val="Arial"/>
    </font>
    <font>
      <b/>
      <sz val="10"/>
      <color indexed="53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  <font>
      <u/>
      <sz val="12.3"/>
      <color indexed="12"/>
      <name val="Arial"/>
    </font>
    <font>
      <b/>
      <sz val="10"/>
      <color indexed="62"/>
      <name val="Arial"/>
      <family val="2"/>
    </font>
    <font>
      <sz val="11.5"/>
      <name val="Arial"/>
      <family val="2"/>
    </font>
    <font>
      <sz val="11.5"/>
      <name val="Arial"/>
    </font>
    <font>
      <sz val="10"/>
      <color indexed="53"/>
      <name val="Arial"/>
    </font>
    <font>
      <sz val="8"/>
      <name val="Arial"/>
      <family val="2"/>
    </font>
    <font>
      <sz val="8"/>
      <color indexed="55"/>
      <name val="Arial"/>
    </font>
    <font>
      <b/>
      <sz val="9.5"/>
      <name val="Arial"/>
      <family val="2"/>
    </font>
    <font>
      <sz val="10"/>
      <color indexed="9"/>
      <name val="Arial"/>
    </font>
    <font>
      <b/>
      <sz val="10"/>
      <color indexed="21"/>
      <name val="Arial"/>
      <family val="2"/>
    </font>
    <font>
      <sz val="10"/>
      <color indexed="21"/>
      <name val="Arial"/>
      <family val="2"/>
    </font>
    <font>
      <sz val="11.5"/>
      <color indexed="21"/>
      <name val="Arial"/>
      <family val="2"/>
    </font>
    <font>
      <b/>
      <i/>
      <sz val="10"/>
      <name val="Arial"/>
      <family val="2"/>
    </font>
    <font>
      <sz val="8"/>
      <color indexed="9"/>
      <name val="Arial"/>
    </font>
    <font>
      <b/>
      <sz val="10"/>
      <color indexed="8"/>
      <name val="Arial"/>
    </font>
    <font>
      <sz val="8"/>
      <color indexed="8"/>
      <name val="Arial"/>
    </font>
    <font>
      <b/>
      <sz val="11"/>
      <name val="Arial"/>
    </font>
    <font>
      <b/>
      <sz val="11"/>
      <color indexed="8"/>
      <name val="Arial"/>
    </font>
    <font>
      <sz val="14"/>
      <name val="Arial"/>
    </font>
    <font>
      <sz val="11.5"/>
      <color indexed="8"/>
      <name val="Arial"/>
    </font>
    <font>
      <b/>
      <sz val="8"/>
      <color indexed="20"/>
      <name val="Arial"/>
      <family val="2"/>
    </font>
    <font>
      <b/>
      <sz val="10"/>
      <color indexed="12"/>
      <name val="Arial"/>
    </font>
    <font>
      <sz val="10"/>
      <color indexed="10"/>
      <name val="Arial"/>
      <family val="2"/>
    </font>
    <font>
      <sz val="10"/>
      <color indexed="53"/>
      <name val="Arial"/>
      <family val="2"/>
    </font>
    <font>
      <sz val="10"/>
      <color indexed="12"/>
      <name val="Arial"/>
      <family val="2"/>
    </font>
    <font>
      <sz val="10"/>
      <color indexed="23"/>
      <name val="Arial"/>
      <family val="2"/>
    </font>
    <font>
      <sz val="9"/>
      <name val="Arial"/>
    </font>
    <font>
      <sz val="9"/>
      <color indexed="12"/>
      <name val="Arial"/>
    </font>
    <font>
      <b/>
      <sz val="11"/>
      <name val="Arial"/>
      <family val="2"/>
    </font>
    <font>
      <b/>
      <sz val="9"/>
      <name val="Arial"/>
      <family val="2"/>
    </font>
    <font>
      <b/>
      <sz val="9"/>
      <color indexed="20"/>
      <name val="Arial"/>
      <family val="2"/>
    </font>
    <font>
      <b/>
      <sz val="9"/>
      <color indexed="8"/>
      <name val="Arial"/>
      <family val="2"/>
    </font>
    <font>
      <b/>
      <sz val="8"/>
      <name val="Arial"/>
      <family val="2"/>
    </font>
    <font>
      <b/>
      <sz val="9"/>
      <color indexed="12"/>
      <name val="Arial"/>
      <family val="2"/>
    </font>
    <font>
      <sz val="10"/>
      <color indexed="12"/>
      <name val="Arial"/>
    </font>
    <font>
      <sz val="12"/>
      <color indexed="8"/>
      <name val="Arial"/>
      <family val="2"/>
    </font>
    <font>
      <b/>
      <sz val="9"/>
      <color indexed="53"/>
      <name val="Arial"/>
      <family val="2"/>
    </font>
    <font>
      <sz val="10"/>
      <color indexed="9"/>
      <name val="Arial"/>
      <family val="2"/>
    </font>
    <font>
      <b/>
      <sz val="9"/>
      <color indexed="13"/>
      <name val="Arial"/>
      <family val="2"/>
    </font>
    <font>
      <sz val="9"/>
      <color indexed="63"/>
      <name val="Arial"/>
    </font>
    <font>
      <sz val="8"/>
      <color indexed="22"/>
      <name val="Arial"/>
    </font>
    <font>
      <b/>
      <sz val="10"/>
      <color indexed="20"/>
      <name val="Arial"/>
      <family val="2"/>
    </font>
    <font>
      <sz val="10"/>
      <color indexed="20"/>
      <name val="Arial"/>
      <family val="2"/>
    </font>
    <font>
      <b/>
      <sz val="10"/>
      <color indexed="57"/>
      <name val="Arial"/>
      <family val="2"/>
    </font>
    <font>
      <sz val="10"/>
      <color indexed="57"/>
      <name val="Arial"/>
      <family val="2"/>
    </font>
    <font>
      <b/>
      <sz val="11"/>
      <color indexed="57"/>
      <name val="Arial"/>
      <family val="2"/>
    </font>
    <font>
      <sz val="10"/>
      <color indexed="19"/>
      <name val="Arial"/>
    </font>
    <font>
      <b/>
      <sz val="10"/>
      <color indexed="48"/>
      <name val="Arial"/>
      <family val="2"/>
    </font>
    <font>
      <b/>
      <sz val="10"/>
      <color indexed="19"/>
      <name val="Arial"/>
    </font>
    <font>
      <sz val="10"/>
      <color indexed="55"/>
      <name val="Arial"/>
      <family val="2"/>
    </font>
    <font>
      <b/>
      <sz val="10"/>
      <color indexed="17"/>
      <name val="Arial"/>
    </font>
    <font>
      <b/>
      <sz val="10"/>
      <color indexed="53"/>
      <name val="Arial"/>
    </font>
    <font>
      <b/>
      <sz val="10"/>
      <color indexed="20"/>
      <name val="Arial"/>
    </font>
    <font>
      <b/>
      <sz val="10"/>
      <color indexed="57"/>
      <name val="Arial"/>
    </font>
    <font>
      <b/>
      <sz val="11"/>
      <color indexed="19"/>
      <name val="Arial"/>
      <family val="2"/>
    </font>
    <font>
      <sz val="10"/>
      <color indexed="57"/>
      <name val="Arial"/>
    </font>
    <font>
      <b/>
      <sz val="10"/>
      <color indexed="48"/>
      <name val="Arial"/>
    </font>
    <font>
      <sz val="10"/>
      <color indexed="48"/>
      <name val="Arial"/>
    </font>
    <font>
      <b/>
      <sz val="11"/>
      <color indexed="58"/>
      <name val="Arial"/>
      <family val="2"/>
    </font>
    <font>
      <b/>
      <sz val="11"/>
      <color indexed="8"/>
      <name val="Arial"/>
      <family val="2"/>
    </font>
    <font>
      <b/>
      <sz val="11"/>
      <color indexed="12"/>
      <name val="Arial"/>
      <family val="2"/>
    </font>
    <font>
      <b/>
      <sz val="11"/>
      <color indexed="53"/>
      <name val="Arial"/>
      <family val="2"/>
    </font>
    <font>
      <b/>
      <sz val="11"/>
      <color indexed="20"/>
      <name val="Arial"/>
      <family val="2"/>
    </font>
    <font>
      <b/>
      <sz val="11"/>
      <color indexed="17"/>
      <name val="Arial"/>
      <family val="2"/>
    </font>
    <font>
      <b/>
      <sz val="11"/>
      <color indexed="61"/>
      <name val="Arial"/>
      <family val="2"/>
    </font>
    <font>
      <b/>
      <sz val="11"/>
      <color indexed="23"/>
      <name val="Arial"/>
      <family val="2"/>
    </font>
    <font>
      <b/>
      <sz val="11"/>
      <color indexed="9"/>
      <name val="Arial"/>
      <family val="2"/>
    </font>
    <font>
      <b/>
      <sz val="9"/>
      <color indexed="43"/>
      <name val="Arial"/>
      <family val="2"/>
    </font>
    <font>
      <b/>
      <sz val="10"/>
      <color indexed="54"/>
      <name val="Arial"/>
      <family val="2"/>
    </font>
    <font>
      <sz val="10"/>
      <color indexed="54"/>
      <name val="Arial"/>
      <family val="2"/>
    </font>
    <font>
      <sz val="11.5"/>
      <color indexed="10"/>
      <name val="Arial"/>
      <family val="2"/>
    </font>
    <font>
      <vertAlign val="superscript"/>
      <sz val="11.5"/>
      <color indexed="10"/>
      <name val="Arial"/>
      <family val="2"/>
    </font>
    <font>
      <b/>
      <sz val="10"/>
      <color indexed="52"/>
      <name val="Arial"/>
    </font>
    <font>
      <b/>
      <sz val="11"/>
      <color indexed="52"/>
      <name val="Arial"/>
    </font>
    <font>
      <sz val="10"/>
      <color indexed="52"/>
      <name val="Arial"/>
    </font>
    <font>
      <b/>
      <sz val="10"/>
      <color indexed="46"/>
      <name val="Arial"/>
    </font>
    <font>
      <sz val="10"/>
      <color indexed="46"/>
      <name val="Arial"/>
    </font>
    <font>
      <b/>
      <sz val="11"/>
      <color indexed="46"/>
      <name val="Arial"/>
    </font>
    <font>
      <sz val="11.5"/>
      <color indexed="20"/>
      <name val="Arial"/>
    </font>
    <font>
      <b/>
      <sz val="9"/>
      <color indexed="21"/>
      <name val="Arial"/>
      <family val="2"/>
    </font>
    <font>
      <b/>
      <sz val="10"/>
      <color indexed="56"/>
      <name val="Arial"/>
      <family val="2"/>
    </font>
    <font>
      <sz val="11.5"/>
      <color indexed="48"/>
      <name val="Arial"/>
      <family val="2"/>
    </font>
    <font>
      <sz val="11.5"/>
      <color indexed="54"/>
      <name val="Arial"/>
      <family val="2"/>
    </font>
    <font>
      <vertAlign val="superscript"/>
      <sz val="9"/>
      <name val="Arial"/>
      <family val="2"/>
    </font>
    <font>
      <sz val="9"/>
      <color indexed="8"/>
      <name val="Arial"/>
    </font>
    <font>
      <b/>
      <sz val="9"/>
      <color indexed="40"/>
      <name val="Arial"/>
      <family val="2"/>
    </font>
    <font>
      <b/>
      <sz val="9"/>
      <color indexed="14"/>
      <name val="Arial"/>
      <family val="2"/>
    </font>
    <font>
      <b/>
      <sz val="11"/>
      <color indexed="52"/>
      <name val="Arial"/>
      <family val="2"/>
    </font>
    <font>
      <sz val="11.5"/>
      <color indexed="48"/>
      <name val="Arial"/>
    </font>
    <font>
      <b/>
      <sz val="11"/>
      <color indexed="48"/>
      <name val="Arial"/>
    </font>
    <font>
      <b/>
      <sz val="10"/>
      <color indexed="10"/>
      <name val="Arial"/>
      <family val="2"/>
    </font>
    <font>
      <b/>
      <sz val="11"/>
      <color indexed="10"/>
      <name val="Arial"/>
      <family val="2"/>
    </font>
    <font>
      <sz val="11.5"/>
      <color indexed="16"/>
      <name val="Arial"/>
    </font>
    <font>
      <b/>
      <sz val="10"/>
      <color indexed="14"/>
      <name val="Arial"/>
    </font>
    <font>
      <b/>
      <sz val="10"/>
      <color indexed="40"/>
      <name val="Arial"/>
    </font>
    <font>
      <sz val="10"/>
      <color indexed="14"/>
      <name val="Arial"/>
    </font>
    <font>
      <b/>
      <sz val="11"/>
      <color indexed="14"/>
      <name val="Arial"/>
    </font>
    <font>
      <sz val="10"/>
      <color indexed="40"/>
      <name val="Arial"/>
    </font>
    <font>
      <b/>
      <sz val="11"/>
      <color indexed="40"/>
      <name val="Arial"/>
    </font>
    <font>
      <b/>
      <sz val="10"/>
      <color indexed="50"/>
      <name val="Arial"/>
      <family val="2"/>
    </font>
    <font>
      <b/>
      <sz val="10"/>
      <color indexed="58"/>
      <name val="Arial"/>
      <family val="2"/>
    </font>
    <font>
      <b/>
      <sz val="10"/>
      <color indexed="49"/>
      <name val="Arial"/>
      <family val="2"/>
    </font>
    <font>
      <sz val="10"/>
      <color indexed="49"/>
      <name val="Arial"/>
      <family val="2"/>
    </font>
    <font>
      <b/>
      <sz val="11"/>
      <color indexed="49"/>
      <name val="Arial"/>
      <family val="2"/>
    </font>
    <font>
      <b/>
      <sz val="10"/>
      <color indexed="13"/>
      <name val="Arial"/>
      <family val="2"/>
    </font>
    <font>
      <b/>
      <sz val="11"/>
      <color indexed="53"/>
      <name val="Arial"/>
    </font>
    <font>
      <b/>
      <sz val="11"/>
      <color indexed="12"/>
      <name val="Arial"/>
    </font>
    <font>
      <sz val="10"/>
      <color indexed="16"/>
      <name val="Arial"/>
    </font>
    <font>
      <b/>
      <sz val="10"/>
      <color indexed="16"/>
      <name val="Arial"/>
    </font>
    <font>
      <b/>
      <sz val="11"/>
      <color indexed="16"/>
      <name val="Arial"/>
    </font>
    <font>
      <b/>
      <sz val="11"/>
      <color indexed="23"/>
      <name val="Arial"/>
    </font>
    <font>
      <b/>
      <sz val="10"/>
      <color indexed="59"/>
      <name val="Arial"/>
    </font>
    <font>
      <sz val="11.5"/>
      <color indexed="12"/>
      <name val="Arial"/>
    </font>
    <font>
      <sz val="11.5"/>
      <color indexed="53"/>
      <name val="Arial"/>
    </font>
    <font>
      <sz val="10"/>
      <color indexed="48"/>
      <name val="Arial"/>
      <family val="2"/>
    </font>
    <font>
      <b/>
      <vertAlign val="superscript"/>
      <sz val="10"/>
      <color indexed="10"/>
      <name val="Arial"/>
      <family val="2"/>
    </font>
    <font>
      <sz val="10"/>
      <color indexed="50"/>
      <name val="Arial"/>
      <family val="2"/>
    </font>
    <font>
      <sz val="10"/>
      <color indexed="58"/>
      <name val="Arial"/>
      <family val="2"/>
    </font>
    <font>
      <b/>
      <sz val="11"/>
      <color indexed="50"/>
      <name val="Arial"/>
      <family val="2"/>
    </font>
    <font>
      <sz val="10"/>
      <color indexed="19"/>
      <name val="Arial"/>
      <family val="2"/>
    </font>
    <font>
      <b/>
      <sz val="8"/>
      <color indexed="48"/>
      <name val="Arial"/>
      <family val="2"/>
    </font>
    <font>
      <sz val="12"/>
      <color indexed="10"/>
      <name val="Arial"/>
      <family val="2"/>
    </font>
    <font>
      <vertAlign val="superscript"/>
      <sz val="12"/>
      <color indexed="10"/>
      <name val="Arial"/>
      <family val="2"/>
    </font>
    <font>
      <sz val="12"/>
      <color indexed="48"/>
      <name val="Arial"/>
      <family val="2"/>
    </font>
    <font>
      <b/>
      <sz val="10"/>
      <color indexed="55"/>
      <name val="Arial"/>
      <family val="2"/>
    </font>
    <font>
      <b/>
      <sz val="10"/>
      <color indexed="40"/>
      <name val="Arial"/>
      <family val="2"/>
    </font>
    <font>
      <b/>
      <sz val="10"/>
      <color indexed="14"/>
      <name val="Arial"/>
      <family val="2"/>
    </font>
    <font>
      <sz val="12"/>
      <color indexed="22"/>
      <name val="Arial"/>
      <family val="2"/>
    </font>
    <font>
      <sz val="12"/>
      <color indexed="16"/>
      <name val="Arial"/>
      <family val="2"/>
    </font>
    <font>
      <sz val="10"/>
      <color indexed="16"/>
      <name val="Arial"/>
      <family val="2"/>
    </font>
    <font>
      <sz val="10"/>
      <color indexed="22"/>
      <name val="Arial"/>
      <family val="2"/>
    </font>
    <font>
      <sz val="12"/>
      <color indexed="21"/>
      <name val="Arial"/>
      <family val="2"/>
    </font>
    <font>
      <sz val="12"/>
      <color indexed="19"/>
      <name val="Arial"/>
      <family val="2"/>
    </font>
    <font>
      <b/>
      <sz val="11"/>
      <color indexed="17"/>
      <name val="Arial"/>
    </font>
    <font>
      <b/>
      <u/>
      <sz val="11"/>
      <color indexed="48"/>
      <name val="Arial"/>
    </font>
    <font>
      <sz val="12"/>
      <color indexed="20"/>
      <name val="Arial"/>
      <family val="2"/>
    </font>
    <font>
      <b/>
      <sz val="10"/>
      <color indexed="16"/>
      <name val="Arial"/>
      <family val="2"/>
    </font>
    <font>
      <b/>
      <vertAlign val="subscript"/>
      <sz val="10"/>
      <name val="Arial"/>
      <family val="2"/>
    </font>
    <font>
      <b/>
      <sz val="8"/>
      <color indexed="10"/>
      <name val="Arial"/>
      <family val="2"/>
    </font>
    <font>
      <b/>
      <sz val="10"/>
      <color indexed="44"/>
      <name val="Arial"/>
      <family val="2"/>
    </font>
    <font>
      <b/>
      <sz val="10"/>
      <color indexed="47"/>
      <name val="Arial"/>
      <family val="2"/>
    </font>
    <font>
      <i/>
      <sz val="10"/>
      <color indexed="8"/>
      <name val="Arial"/>
      <family val="2"/>
    </font>
    <font>
      <b/>
      <sz val="8"/>
      <name val="Arial"/>
    </font>
    <font>
      <sz val="11.5"/>
      <color indexed="12"/>
      <name val="Arial"/>
      <family val="2"/>
    </font>
    <font>
      <sz val="11.5"/>
      <color indexed="53"/>
      <name val="Arial"/>
      <family val="2"/>
    </font>
    <font>
      <b/>
      <sz val="6"/>
      <color indexed="48"/>
      <name val="Arial"/>
      <family val="2"/>
    </font>
    <font>
      <sz val="9"/>
      <color indexed="10"/>
      <name val="Arial"/>
      <family val="2"/>
    </font>
    <font>
      <sz val="11.5"/>
      <color indexed="52"/>
      <name val="Arial"/>
    </font>
    <font>
      <sz val="11.5"/>
      <color indexed="17"/>
      <name val="Arial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b/>
      <sz val="10"/>
      <color indexed="10"/>
      <name val="Arial"/>
    </font>
    <font>
      <sz val="10"/>
      <name val="Arial"/>
    </font>
    <font>
      <b/>
      <sz val="9"/>
      <color indexed="55"/>
      <name val="Arial"/>
      <family val="2"/>
    </font>
    <font>
      <sz val="9"/>
      <color indexed="48"/>
      <name val="Arial"/>
    </font>
    <font>
      <sz val="9"/>
      <color indexed="16"/>
      <name val="Arial"/>
    </font>
    <font>
      <sz val="10"/>
      <color indexed="58"/>
      <name val="Arial"/>
    </font>
    <font>
      <sz val="10"/>
      <color indexed="50"/>
      <name val="Arial"/>
    </font>
    <font>
      <sz val="11.5"/>
      <color indexed="19"/>
      <name val="Arial"/>
    </font>
    <font>
      <b/>
      <vertAlign val="superscript"/>
      <sz val="10"/>
      <color indexed="48"/>
      <name val="Arial"/>
    </font>
    <font>
      <b/>
      <sz val="12"/>
      <name val="Arial"/>
    </font>
    <font>
      <sz val="12"/>
      <color indexed="23"/>
      <name val="Arial"/>
    </font>
    <font>
      <sz val="11.5"/>
      <color indexed="49"/>
      <name val="Arial"/>
    </font>
    <font>
      <sz val="11.5"/>
      <color indexed="13"/>
      <name val="Arial"/>
    </font>
    <font>
      <b/>
      <sz val="10"/>
      <color indexed="13"/>
      <name val="Arial"/>
    </font>
    <font>
      <b/>
      <sz val="9.5"/>
      <color indexed="13"/>
      <name val="Arial"/>
    </font>
    <font>
      <b/>
      <sz val="10"/>
      <color indexed="43"/>
      <name val="Arial"/>
    </font>
    <font>
      <b/>
      <sz val="10"/>
      <color indexed="54"/>
      <name val="Arial"/>
    </font>
    <font>
      <sz val="10"/>
      <color indexed="54"/>
      <name val="Arial"/>
    </font>
    <font>
      <b/>
      <sz val="11"/>
      <color indexed="54"/>
      <name val="Arial"/>
    </font>
    <font>
      <b/>
      <sz val="10"/>
      <color indexed="19"/>
      <name val="Arial"/>
      <family val="2"/>
    </font>
    <font>
      <sz val="11.5"/>
      <color indexed="20"/>
      <name val="Arial"/>
      <family val="2"/>
    </font>
    <font>
      <vertAlign val="superscript"/>
      <sz val="12"/>
      <color indexed="48"/>
      <name val="Arial"/>
      <family val="2"/>
    </font>
    <font>
      <sz val="11.5"/>
      <color indexed="13"/>
      <name val="Arial"/>
      <family val="2"/>
    </font>
    <font>
      <sz val="11.5"/>
      <color indexed="49"/>
      <name val="Arial"/>
      <family val="2"/>
    </font>
    <font>
      <vertAlign val="subscript"/>
      <sz val="11.5"/>
      <name val="Arial"/>
      <family val="2"/>
    </font>
    <font>
      <sz val="12"/>
      <color indexed="54"/>
      <name val="Arial"/>
      <family val="2"/>
    </font>
    <font>
      <b/>
      <sz val="11"/>
      <color indexed="44"/>
      <name val="Arial"/>
      <family val="2"/>
    </font>
    <font>
      <b/>
      <sz val="11"/>
      <color indexed="47"/>
      <name val="Arial"/>
      <family val="2"/>
    </font>
    <font>
      <b/>
      <sz val="9"/>
      <color indexed="48"/>
      <name val="Arial"/>
      <family val="2"/>
    </font>
    <font>
      <b/>
      <sz val="11"/>
      <color indexed="48"/>
      <name val="Arial"/>
      <family val="2"/>
    </font>
    <font>
      <b/>
      <sz val="11"/>
      <color indexed="21"/>
      <name val="Arial"/>
      <family val="2"/>
    </font>
    <font>
      <sz val="12"/>
      <color indexed="58"/>
      <name val="Arial"/>
      <family val="2"/>
    </font>
    <font>
      <b/>
      <sz val="11"/>
      <color indexed="54"/>
      <name val="Arial"/>
      <family val="2"/>
    </font>
    <font>
      <b/>
      <sz val="11"/>
      <color indexed="16"/>
      <name val="Arial"/>
      <family val="2"/>
    </font>
    <font>
      <sz val="10"/>
      <color indexed="14"/>
      <name val="Arial"/>
      <family val="2"/>
    </font>
    <font>
      <b/>
      <sz val="11"/>
      <color indexed="14"/>
      <name val="Arial"/>
      <family val="2"/>
    </font>
    <font>
      <sz val="10"/>
      <color indexed="40"/>
      <name val="Arial"/>
      <family val="2"/>
    </font>
    <font>
      <b/>
      <sz val="11"/>
      <color indexed="40"/>
      <name val="Arial"/>
      <family val="2"/>
    </font>
    <font>
      <vertAlign val="superscript"/>
      <sz val="10"/>
      <color indexed="8"/>
      <name val="Arial"/>
      <family val="2"/>
    </font>
    <font>
      <sz val="10"/>
      <color indexed="62"/>
      <name val="Arial"/>
      <family val="2"/>
    </font>
    <font>
      <sz val="14"/>
      <color indexed="8"/>
      <name val="Arial"/>
    </font>
    <font>
      <sz val="12"/>
      <color indexed="8"/>
      <name val="Arial"/>
    </font>
    <font>
      <sz val="12"/>
      <color indexed="10"/>
      <name val="Arial"/>
    </font>
    <font>
      <vertAlign val="superscript"/>
      <sz val="12"/>
      <color indexed="10"/>
      <name val="Arial"/>
    </font>
    <font>
      <sz val="6"/>
      <color indexed="55"/>
      <name val="Arial"/>
      <family val="2"/>
    </font>
    <font>
      <b/>
      <sz val="10"/>
      <color indexed="23"/>
      <name val="Arial"/>
      <family val="2"/>
    </font>
    <font>
      <b/>
      <u/>
      <sz val="9"/>
      <color indexed="43"/>
      <name val="Arial"/>
      <family val="2"/>
    </font>
    <font>
      <sz val="12"/>
      <color indexed="13"/>
      <name val="Arial"/>
      <family val="2"/>
    </font>
    <font>
      <sz val="12"/>
      <color indexed="49"/>
      <name val="Arial"/>
      <family val="2"/>
    </font>
    <font>
      <b/>
      <sz val="11"/>
      <color indexed="62"/>
      <name val="Arial"/>
      <family val="2"/>
    </font>
    <font>
      <b/>
      <sz val="10"/>
      <color indexed="63"/>
      <name val="Arial"/>
      <family val="2"/>
    </font>
    <font>
      <b/>
      <sz val="9"/>
      <color indexed="63"/>
      <name val="Arial"/>
      <family val="2"/>
    </font>
    <font>
      <sz val="10"/>
      <color indexed="63"/>
      <name val="Arial"/>
      <family val="2"/>
    </font>
    <font>
      <b/>
      <sz val="11"/>
      <color indexed="63"/>
      <name val="Arial"/>
      <family val="2"/>
    </font>
    <font>
      <sz val="10"/>
      <color indexed="46"/>
      <name val="Arial"/>
      <family val="2"/>
    </font>
    <font>
      <i/>
      <sz val="10"/>
      <name val="Arial"/>
      <family val="2"/>
    </font>
    <font>
      <sz val="10"/>
      <color indexed="55"/>
      <name val="Arial"/>
    </font>
    <font>
      <i/>
      <sz val="10"/>
      <color indexed="10"/>
      <name val="Arial"/>
      <family val="2"/>
    </font>
    <font>
      <sz val="11.5"/>
      <color indexed="10"/>
      <name val="Arial"/>
    </font>
    <font>
      <b/>
      <u/>
      <sz val="9"/>
      <color indexed="48"/>
      <name val="Arial"/>
      <family val="2"/>
    </font>
    <font>
      <sz val="9"/>
      <color indexed="12"/>
      <name val="Arial"/>
      <family val="2"/>
    </font>
    <font>
      <sz val="9"/>
      <color indexed="55"/>
      <name val="Arial Narrow"/>
      <family val="2"/>
    </font>
    <font>
      <sz val="10"/>
      <color indexed="18"/>
      <name val="Arial"/>
      <family val="2"/>
    </font>
    <font>
      <b/>
      <sz val="8"/>
      <color indexed="49"/>
      <name val="Arial"/>
      <family val="2"/>
    </font>
    <font>
      <sz val="8"/>
      <color indexed="8"/>
      <name val="Arial"/>
      <family val="2"/>
    </font>
    <font>
      <b/>
      <u/>
      <sz val="9"/>
      <color indexed="40"/>
      <name val="Arial"/>
      <family val="2"/>
    </font>
    <font>
      <b/>
      <u/>
      <sz val="9"/>
      <color indexed="53"/>
      <name val="Arial"/>
      <family val="2"/>
    </font>
    <font>
      <b/>
      <u/>
      <sz val="9"/>
      <color indexed="13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1"/>
        <bgColor indexed="64"/>
      </patternFill>
    </fill>
  </fills>
  <borders count="18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ck">
        <color indexed="63"/>
      </left>
      <right style="thick">
        <color indexed="63"/>
      </right>
      <top style="thick">
        <color indexed="63"/>
      </top>
      <bottom style="thick">
        <color indexed="63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dashDot">
        <color indexed="23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ck">
        <color indexed="23"/>
      </left>
      <right/>
      <top/>
      <bottom/>
      <diagonal/>
    </border>
    <border>
      <left/>
      <right style="thin">
        <color indexed="55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55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23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55"/>
      </right>
      <top style="thin">
        <color indexed="8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ck">
        <color indexed="23"/>
      </right>
      <top/>
      <bottom/>
      <diagonal/>
    </border>
    <border>
      <left/>
      <right style="thin">
        <color indexed="55"/>
      </right>
      <top/>
      <bottom style="thin">
        <color indexed="64"/>
      </bottom>
      <diagonal/>
    </border>
    <border>
      <left/>
      <right style="thin">
        <color indexed="55"/>
      </right>
      <top/>
      <bottom style="medium">
        <color indexed="64"/>
      </bottom>
      <diagonal/>
    </border>
    <border>
      <left/>
      <right/>
      <top style="thick">
        <color indexed="23"/>
      </top>
      <bottom/>
      <diagonal/>
    </border>
    <border>
      <left/>
      <right style="thin">
        <color indexed="64"/>
      </right>
      <top/>
      <bottom style="thick">
        <color indexed="23"/>
      </bottom>
      <diagonal/>
    </border>
    <border>
      <left/>
      <right/>
      <top/>
      <bottom style="thick">
        <color indexed="23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55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/>
      <right style="thin">
        <color indexed="22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23"/>
      </right>
      <top/>
      <bottom style="thin">
        <color indexed="64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64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/>
      <diagonal/>
    </border>
    <border>
      <left style="thin">
        <color indexed="55"/>
      </left>
      <right style="thin">
        <color indexed="55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55"/>
      </right>
      <top/>
      <bottom/>
      <diagonal/>
    </border>
    <border>
      <left/>
      <right style="medium">
        <color indexed="55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55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23"/>
      </right>
      <top/>
      <bottom style="thin">
        <color indexed="64"/>
      </bottom>
      <diagonal/>
    </border>
    <border>
      <left/>
      <right style="thin">
        <color indexed="23"/>
      </right>
      <top/>
      <bottom/>
      <diagonal/>
    </border>
    <border>
      <left/>
      <right style="thin">
        <color indexed="23"/>
      </right>
      <top/>
      <bottom style="medium">
        <color indexed="64"/>
      </bottom>
      <diagonal/>
    </border>
    <border>
      <left/>
      <right style="thin">
        <color indexed="23"/>
      </right>
      <top style="thin">
        <color indexed="64"/>
      </top>
      <bottom style="thin">
        <color indexed="64"/>
      </bottom>
      <diagonal/>
    </border>
    <border>
      <left/>
      <right style="thin">
        <color indexed="23"/>
      </right>
      <top style="thin">
        <color indexed="64"/>
      </top>
      <bottom/>
      <diagonal/>
    </border>
    <border>
      <left style="thin">
        <color indexed="23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64"/>
      </top>
      <bottom style="thin">
        <color indexed="64"/>
      </bottom>
      <diagonal/>
    </border>
    <border>
      <left/>
      <right style="thick">
        <color indexed="23"/>
      </right>
      <top/>
      <bottom style="thick">
        <color indexed="23"/>
      </bottom>
      <diagonal/>
    </border>
    <border>
      <left/>
      <right style="thick">
        <color indexed="23"/>
      </right>
      <top style="thick">
        <color indexed="23"/>
      </top>
      <bottom/>
      <diagonal/>
    </border>
    <border>
      <left/>
      <right style="thick">
        <color indexed="23"/>
      </right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8"/>
      </left>
      <right style="thin">
        <color indexed="55"/>
      </right>
      <top/>
      <bottom/>
      <diagonal/>
    </border>
    <border>
      <left style="thick">
        <color indexed="23"/>
      </left>
      <right/>
      <top/>
      <bottom style="thin">
        <color indexed="64"/>
      </bottom>
      <diagonal/>
    </border>
    <border>
      <left/>
      <right/>
      <top style="dashDot">
        <color indexed="23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23"/>
      </left>
      <right/>
      <top/>
      <bottom style="medium">
        <color indexed="64"/>
      </bottom>
      <diagonal/>
    </border>
    <border>
      <left/>
      <right style="medium">
        <color indexed="23"/>
      </right>
      <top/>
      <bottom style="thin">
        <color indexed="64"/>
      </bottom>
      <diagonal/>
    </border>
    <border>
      <left/>
      <right style="medium">
        <color indexed="23"/>
      </right>
      <top/>
      <bottom/>
      <diagonal/>
    </border>
    <border>
      <left style="medium">
        <color indexed="23"/>
      </left>
      <right/>
      <top style="thin">
        <color indexed="64"/>
      </top>
      <bottom/>
      <diagonal/>
    </border>
    <border>
      <left/>
      <right style="medium">
        <color indexed="23"/>
      </right>
      <top/>
      <bottom style="medium">
        <color indexed="64"/>
      </bottom>
      <diagonal/>
    </border>
    <border>
      <left/>
      <right style="thick">
        <color indexed="23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ck">
        <color indexed="23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55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55"/>
      </right>
      <top/>
      <bottom/>
      <diagonal/>
    </border>
    <border>
      <left style="thin">
        <color indexed="64"/>
      </left>
      <right style="thin">
        <color indexed="55"/>
      </right>
      <top/>
      <bottom style="thin">
        <color indexed="64"/>
      </bottom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64"/>
      </bottom>
      <diagonal/>
    </border>
    <border>
      <left style="thin">
        <color indexed="55"/>
      </left>
      <right style="thin">
        <color indexed="64"/>
      </right>
      <top style="thin">
        <color indexed="55"/>
      </top>
      <bottom style="thin">
        <color indexed="64"/>
      </bottom>
      <diagonal/>
    </border>
    <border>
      <left style="thin">
        <color indexed="23"/>
      </left>
      <right/>
      <top/>
      <bottom/>
      <diagonal/>
    </border>
    <border>
      <left style="thin">
        <color indexed="23"/>
      </left>
      <right style="thin">
        <color indexed="64"/>
      </right>
      <top/>
      <bottom/>
      <diagonal/>
    </border>
    <border>
      <left style="thin">
        <color indexed="23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2"/>
      </right>
      <top/>
      <bottom/>
      <diagonal/>
    </border>
    <border>
      <left/>
      <right style="thin">
        <color indexed="55"/>
      </right>
      <top/>
      <bottom style="thin">
        <color indexed="55"/>
      </bottom>
      <diagonal/>
    </border>
    <border>
      <left/>
      <right style="medium">
        <color indexed="23"/>
      </right>
      <top style="thin">
        <color indexed="64"/>
      </top>
      <bottom style="thin">
        <color indexed="64"/>
      </bottom>
      <diagonal/>
    </border>
    <border>
      <left style="medium">
        <color indexed="23"/>
      </left>
      <right/>
      <top/>
      <bottom/>
      <diagonal/>
    </border>
    <border>
      <left style="medium">
        <color indexed="23"/>
      </left>
      <right/>
      <top style="thin">
        <color indexed="64"/>
      </top>
      <bottom style="thin">
        <color indexed="64"/>
      </bottom>
      <diagonal/>
    </border>
    <border>
      <left style="medium">
        <color indexed="23"/>
      </left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 style="medium">
        <color indexed="64"/>
      </bottom>
      <diagonal/>
    </border>
    <border>
      <left style="thin">
        <color indexed="23"/>
      </left>
      <right style="medium">
        <color indexed="8"/>
      </right>
      <top/>
      <bottom/>
      <diagonal/>
    </border>
    <border>
      <left style="thin">
        <color indexed="23"/>
      </left>
      <right style="medium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medium">
        <color indexed="8"/>
      </right>
      <top/>
      <bottom style="medium">
        <color indexed="64"/>
      </bottom>
      <diagonal/>
    </border>
    <border>
      <left style="thin">
        <color indexed="23"/>
      </left>
      <right style="medium">
        <color indexed="8"/>
      </right>
      <top style="thin">
        <color indexed="64"/>
      </top>
      <bottom/>
      <diagonal/>
    </border>
    <border>
      <left/>
      <right style="thin">
        <color indexed="23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ck">
        <color indexed="23"/>
      </right>
      <top style="medium">
        <color indexed="64"/>
      </top>
      <bottom/>
      <diagonal/>
    </border>
    <border>
      <left style="thick">
        <color indexed="23"/>
      </left>
      <right/>
      <top style="thin">
        <color indexed="8"/>
      </top>
      <bottom/>
      <diagonal/>
    </border>
    <border>
      <left style="thick">
        <color indexed="23"/>
      </left>
      <right/>
      <top/>
      <bottom style="thick">
        <color indexed="23"/>
      </bottom>
      <diagonal/>
    </border>
    <border>
      <left style="thick">
        <color indexed="23"/>
      </left>
      <right/>
      <top style="thin">
        <color indexed="64"/>
      </top>
      <bottom/>
      <diagonal/>
    </border>
    <border>
      <left style="thick">
        <color indexed="23"/>
      </left>
      <right/>
      <top/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23"/>
      </right>
      <top/>
      <bottom/>
      <diagonal/>
    </border>
    <border>
      <left style="thin">
        <color indexed="64"/>
      </left>
      <right style="thin">
        <color indexed="23"/>
      </right>
      <top/>
      <bottom style="thin">
        <color indexed="64"/>
      </bottom>
      <diagonal/>
    </border>
    <border>
      <left style="thin">
        <color indexed="55"/>
      </left>
      <right/>
      <top/>
      <bottom style="thin">
        <color indexed="64"/>
      </bottom>
      <diagonal/>
    </border>
    <border>
      <left style="medium">
        <color indexed="23"/>
      </left>
      <right/>
      <top style="medium">
        <color indexed="64"/>
      </top>
      <bottom/>
      <diagonal/>
    </border>
    <border>
      <left style="thin">
        <color indexed="55"/>
      </left>
      <right style="thin">
        <color indexed="55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22"/>
      </bottom>
      <diagonal/>
    </border>
    <border>
      <left/>
      <right style="thin">
        <color indexed="64"/>
      </right>
      <top/>
      <bottom style="thin">
        <color indexed="22"/>
      </bottom>
      <diagonal/>
    </border>
    <border>
      <left/>
      <right style="medium">
        <color indexed="55"/>
      </right>
      <top style="medium">
        <color indexed="64"/>
      </top>
      <bottom/>
      <diagonal/>
    </border>
    <border>
      <left/>
      <right style="medium">
        <color indexed="55"/>
      </right>
      <top/>
      <bottom style="thin">
        <color indexed="64"/>
      </bottom>
      <diagonal/>
    </border>
    <border>
      <left/>
      <right style="medium">
        <color indexed="23"/>
      </right>
      <top style="medium">
        <color indexed="64"/>
      </top>
      <bottom/>
      <diagonal/>
    </border>
    <border>
      <left style="medium">
        <color indexed="55"/>
      </left>
      <right style="medium">
        <color indexed="55"/>
      </right>
      <top style="medium">
        <color indexed="64"/>
      </top>
      <bottom/>
      <diagonal/>
    </border>
    <border>
      <left style="medium">
        <color indexed="55"/>
      </left>
      <right style="medium">
        <color indexed="55"/>
      </right>
      <top/>
      <bottom style="thin">
        <color indexed="64"/>
      </bottom>
      <diagonal/>
    </border>
    <border>
      <left style="medium">
        <color indexed="55"/>
      </left>
      <right/>
      <top style="medium">
        <color indexed="64"/>
      </top>
      <bottom/>
      <diagonal/>
    </border>
    <border>
      <left style="medium">
        <color indexed="55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22"/>
      </top>
      <bottom/>
      <diagonal/>
    </border>
    <border>
      <left/>
      <right style="thin">
        <color indexed="64"/>
      </right>
      <top style="thin">
        <color indexed="22"/>
      </top>
      <bottom/>
      <diagonal/>
    </border>
    <border>
      <left style="thin">
        <color indexed="64"/>
      </left>
      <right/>
      <top/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/>
      <right style="thin">
        <color indexed="64"/>
      </right>
      <top/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/>
      <bottom style="thin">
        <color indexed="64"/>
      </bottom>
      <diagonal/>
    </border>
    <border>
      <left style="medium">
        <color indexed="23"/>
      </left>
      <right/>
      <top style="medium">
        <color indexed="64"/>
      </top>
      <bottom style="thin">
        <color indexed="55"/>
      </bottom>
      <diagonal/>
    </border>
    <border>
      <left/>
      <right/>
      <top style="medium">
        <color indexed="64"/>
      </top>
      <bottom style="thin">
        <color indexed="55"/>
      </bottom>
      <diagonal/>
    </border>
    <border>
      <left/>
      <right style="medium">
        <color indexed="64"/>
      </right>
      <top style="medium">
        <color indexed="64"/>
      </top>
      <bottom style="thin">
        <color indexed="55"/>
      </bottom>
      <diagonal/>
    </border>
    <border>
      <left style="thin">
        <color indexed="23"/>
      </left>
      <right style="medium">
        <color indexed="64"/>
      </right>
      <top style="thin">
        <color indexed="55"/>
      </top>
      <bottom/>
      <diagonal/>
    </border>
    <border>
      <left style="thin">
        <color indexed="23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55"/>
      </right>
      <top style="medium">
        <color indexed="64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medium">
        <color indexed="64"/>
      </top>
      <bottom style="thin">
        <color indexed="55"/>
      </bottom>
      <diagonal/>
    </border>
    <border>
      <left style="thin">
        <color indexed="55"/>
      </left>
      <right style="thin">
        <color indexed="64"/>
      </right>
      <top style="medium">
        <color indexed="64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55"/>
      </bottom>
      <diagonal/>
    </border>
    <border>
      <left style="medium">
        <color indexed="64"/>
      </left>
      <right/>
      <top style="thin">
        <color indexed="55"/>
      </top>
      <bottom/>
      <diagonal/>
    </border>
    <border>
      <left/>
      <right style="thin">
        <color indexed="64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55"/>
      </right>
      <top style="thin">
        <color indexed="55"/>
      </top>
      <bottom style="thin">
        <color indexed="64"/>
      </bottom>
      <diagonal/>
    </border>
    <border>
      <left style="thin">
        <color indexed="55"/>
      </left>
      <right style="thin">
        <color indexed="64"/>
      </right>
      <top style="thin">
        <color indexed="55"/>
      </top>
      <bottom style="thin">
        <color indexed="55"/>
      </bottom>
      <diagonal/>
    </border>
    <border>
      <left style="thin">
        <color indexed="23"/>
      </left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64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 style="thin">
        <color indexed="55"/>
      </left>
      <right/>
      <top style="thin">
        <color indexed="55"/>
      </top>
      <bottom/>
      <diagonal/>
    </border>
    <border>
      <left/>
      <right/>
      <top style="thin">
        <color indexed="55"/>
      </top>
      <bottom/>
      <diagonal/>
    </border>
    <border>
      <left/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/>
      <top/>
      <bottom style="thin">
        <color indexed="55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medium">
        <color indexed="23"/>
      </left>
      <right style="thin">
        <color indexed="23"/>
      </right>
      <top/>
      <bottom style="thin">
        <color indexed="23"/>
      </bottom>
      <diagonal/>
    </border>
    <border>
      <left style="medium">
        <color indexed="23"/>
      </left>
      <right style="thin">
        <color indexed="23"/>
      </right>
      <top style="thin">
        <color indexed="23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64"/>
      </bottom>
      <diagonal/>
    </border>
  </borders>
  <cellStyleXfs count="2">
    <xf numFmtId="0" fontId="0" fillId="0" borderId="0"/>
    <xf numFmtId="0" fontId="31" fillId="0" borderId="0" applyNumberFormat="0" applyFill="0" applyBorder="0" applyAlignment="0" applyProtection="0">
      <alignment vertical="top"/>
      <protection locked="0"/>
    </xf>
  </cellStyleXfs>
  <cellXfs count="2476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64" fontId="13" fillId="2" borderId="0" xfId="0" applyNumberFormat="1" applyFont="1" applyFill="1" applyAlignment="1">
      <alignment horizontal="center" vertical="center"/>
    </xf>
    <xf numFmtId="1" fontId="13" fillId="2" borderId="0" xfId="0" applyNumberFormat="1" applyFont="1" applyFill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23" fillId="0" borderId="0" xfId="0" applyNumberFormat="1" applyFont="1" applyFill="1" applyBorder="1" applyAlignment="1">
      <alignment horizontal="center" vertical="center"/>
    </xf>
    <xf numFmtId="1" fontId="23" fillId="0" borderId="0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23" fillId="0" borderId="1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1" fontId="16" fillId="0" borderId="0" xfId="0" applyNumberFormat="1" applyFont="1" applyFill="1" applyBorder="1" applyAlignment="1">
      <alignment horizontal="center" vertical="center"/>
    </xf>
    <xf numFmtId="1" fontId="16" fillId="0" borderId="1" xfId="0" applyNumberFormat="1" applyFont="1" applyFill="1" applyBorder="1" applyAlignment="1">
      <alignment horizontal="center" vertical="center"/>
    </xf>
    <xf numFmtId="164" fontId="16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2" fontId="16" fillId="0" borderId="4" xfId="0" applyNumberFormat="1" applyFont="1" applyBorder="1" applyAlignment="1">
      <alignment horizontal="center" vertical="center"/>
    </xf>
    <xf numFmtId="2" fontId="16" fillId="0" borderId="5" xfId="0" applyNumberFormat="1" applyFont="1" applyBorder="1" applyAlignment="1">
      <alignment horizontal="center" vertical="center"/>
    </xf>
    <xf numFmtId="164" fontId="23" fillId="2" borderId="6" xfId="0" applyNumberFormat="1" applyFont="1" applyFill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1" fontId="23" fillId="0" borderId="1" xfId="0" applyNumberFormat="1" applyFont="1" applyBorder="1" applyAlignment="1">
      <alignment horizontal="center" vertical="center"/>
    </xf>
    <xf numFmtId="164" fontId="23" fillId="0" borderId="3" xfId="0" applyNumberFormat="1" applyFont="1" applyBorder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1" fontId="6" fillId="2" borderId="0" xfId="0" applyNumberFormat="1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167" fontId="0" fillId="2" borderId="0" xfId="0" applyNumberFormat="1" applyFill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2" fontId="13" fillId="2" borderId="0" xfId="0" applyNumberFormat="1" applyFont="1" applyFill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35" fillId="5" borderId="8" xfId="0" applyFont="1" applyFill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2" fontId="16" fillId="0" borderId="1" xfId="0" applyNumberFormat="1" applyFont="1" applyBorder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164" fontId="0" fillId="0" borderId="10" xfId="0" applyNumberFormat="1" applyFill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0" fontId="0" fillId="2" borderId="0" xfId="0" applyFill="1"/>
    <xf numFmtId="2" fontId="0" fillId="0" borderId="0" xfId="0" applyNumberForma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2" fontId="2" fillId="0" borderId="9" xfId="0" applyNumberFormat="1" applyFont="1" applyBorder="1" applyAlignment="1">
      <alignment horizontal="center" vertical="center"/>
    </xf>
    <xf numFmtId="2" fontId="32" fillId="0" borderId="9" xfId="0" applyNumberFormat="1" applyFont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1" fontId="16" fillId="0" borderId="0" xfId="0" applyNumberFormat="1" applyFont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164" fontId="0" fillId="0" borderId="0" xfId="0" applyNumberFormat="1"/>
    <xf numFmtId="164" fontId="23" fillId="0" borderId="0" xfId="0" applyNumberFormat="1" applyFont="1" applyBorder="1" applyAlignment="1">
      <alignment horizontal="center" vertical="center"/>
    </xf>
    <xf numFmtId="164" fontId="41" fillId="0" borderId="0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39" fillId="4" borderId="0" xfId="0" applyFont="1" applyFill="1" applyAlignment="1">
      <alignment horizontal="center" vertical="center"/>
    </xf>
    <xf numFmtId="167" fontId="39" fillId="4" borderId="0" xfId="0" applyNumberFormat="1" applyFont="1" applyFill="1" applyAlignment="1">
      <alignment horizontal="center" vertical="center"/>
    </xf>
    <xf numFmtId="0" fontId="44" fillId="4" borderId="0" xfId="0" applyFont="1" applyFill="1" applyAlignment="1">
      <alignment horizontal="center" vertical="center"/>
    </xf>
    <xf numFmtId="0" fontId="39" fillId="4" borderId="0" xfId="0" applyFont="1" applyFill="1" applyBorder="1" applyAlignment="1">
      <alignment horizontal="center" vertical="center"/>
    </xf>
    <xf numFmtId="164" fontId="23" fillId="0" borderId="5" xfId="0" applyNumberFormat="1" applyFont="1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39" fillId="4" borderId="12" xfId="0" applyFont="1" applyFill="1" applyBorder="1" applyAlignment="1">
      <alignment horizontal="center" vertical="center"/>
    </xf>
    <xf numFmtId="1" fontId="23" fillId="0" borderId="0" xfId="0" applyNumberFormat="1" applyFont="1" applyBorder="1" applyAlignment="1">
      <alignment horizontal="center" vertical="center"/>
    </xf>
    <xf numFmtId="164" fontId="25" fillId="0" borderId="0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" fontId="7" fillId="0" borderId="0" xfId="0" applyNumberFormat="1" applyFont="1" applyBorder="1" applyAlignment="1">
      <alignment horizontal="center" vertical="center"/>
    </xf>
    <xf numFmtId="2" fontId="16" fillId="0" borderId="13" xfId="0" applyNumberFormat="1" applyFon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0" xfId="0" applyBorder="1"/>
    <xf numFmtId="1" fontId="2" fillId="0" borderId="1" xfId="0" applyNumberFormat="1" applyFont="1" applyFill="1" applyBorder="1" applyAlignment="1">
      <alignment horizontal="center" vertical="center"/>
    </xf>
    <xf numFmtId="1" fontId="16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1" fontId="23" fillId="2" borderId="0" xfId="0" applyNumberFormat="1" applyFont="1" applyFill="1" applyBorder="1" applyAlignment="1">
      <alignment horizontal="center" vertical="center"/>
    </xf>
    <xf numFmtId="1" fontId="16" fillId="2" borderId="0" xfId="0" applyNumberFormat="1" applyFont="1" applyFill="1" applyBorder="1" applyAlignment="1">
      <alignment horizontal="center" vertical="center"/>
    </xf>
    <xf numFmtId="1" fontId="23" fillId="0" borderId="5" xfId="0" applyNumberFormat="1" applyFont="1" applyBorder="1" applyAlignment="1">
      <alignment horizontal="center" vertical="center"/>
    </xf>
    <xf numFmtId="164" fontId="14" fillId="3" borderId="0" xfId="0" applyNumberFormat="1" applyFont="1" applyFill="1" applyBorder="1" applyAlignment="1">
      <alignment horizontal="center" vertical="center"/>
    </xf>
    <xf numFmtId="164" fontId="27" fillId="3" borderId="0" xfId="0" applyNumberFormat="1" applyFont="1" applyFill="1" applyBorder="1" applyAlignment="1">
      <alignment horizontal="center" vertical="center"/>
    </xf>
    <xf numFmtId="164" fontId="13" fillId="2" borderId="0" xfId="0" applyNumberFormat="1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1" fontId="13" fillId="2" borderId="0" xfId="0" applyNumberFormat="1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164" fontId="23" fillId="0" borderId="15" xfId="0" applyNumberFormat="1" applyFont="1" applyFill="1" applyBorder="1" applyAlignment="1">
      <alignment horizontal="center" vertical="center"/>
    </xf>
    <xf numFmtId="164" fontId="23" fillId="0" borderId="16" xfId="0" applyNumberFormat="1" applyFont="1" applyFill="1" applyBorder="1" applyAlignment="1">
      <alignment horizontal="center" vertical="center"/>
    </xf>
    <xf numFmtId="1" fontId="23" fillId="0" borderId="16" xfId="0" applyNumberFormat="1" applyFont="1" applyFill="1" applyBorder="1" applyAlignment="1">
      <alignment horizontal="center" vertical="center"/>
    </xf>
    <xf numFmtId="1" fontId="23" fillId="2" borderId="16" xfId="0" applyNumberFormat="1" applyFont="1" applyFill="1" applyBorder="1" applyAlignment="1">
      <alignment horizontal="center" vertical="center"/>
    </xf>
    <xf numFmtId="1" fontId="0" fillId="0" borderId="3" xfId="0" applyNumberForma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4" fillId="3" borderId="17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164" fontId="0" fillId="0" borderId="1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9" fontId="0" fillId="0" borderId="0" xfId="0" applyNumberForma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16" fillId="0" borderId="3" xfId="0" applyNumberFormat="1" applyFon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23" fillId="0" borderId="3" xfId="0" applyNumberFormat="1" applyFon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" fontId="28" fillId="0" borderId="0" xfId="0" applyNumberFormat="1" applyFont="1" applyBorder="1" applyAlignment="1">
      <alignment horizontal="center" vertical="center"/>
    </xf>
    <xf numFmtId="1" fontId="23" fillId="0" borderId="2" xfId="0" applyNumberFormat="1" applyFont="1" applyBorder="1" applyAlignment="1">
      <alignment horizontal="center" vertical="center"/>
    </xf>
    <xf numFmtId="1" fontId="23" fillId="0" borderId="3" xfId="0" applyNumberFormat="1" applyFont="1" applyFill="1" applyBorder="1" applyAlignment="1">
      <alignment horizontal="center" vertical="center"/>
    </xf>
    <xf numFmtId="164" fontId="23" fillId="0" borderId="13" xfId="0" applyNumberFormat="1" applyFont="1" applyFill="1" applyBorder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164" fontId="40" fillId="0" borderId="3" xfId="0" applyNumberFormat="1" applyFont="1" applyBorder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" fontId="16" fillId="0" borderId="3" xfId="0" applyNumberFormat="1" applyFont="1" applyBorder="1" applyAlignment="1">
      <alignment horizontal="center" vertical="center"/>
    </xf>
    <xf numFmtId="164" fontId="28" fillId="0" borderId="0" xfId="0" applyNumberFormat="1" applyFont="1" applyBorder="1" applyAlignment="1">
      <alignment horizontal="center" vertical="center"/>
    </xf>
    <xf numFmtId="2" fontId="23" fillId="0" borderId="0" xfId="0" applyNumberFormat="1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2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164" fontId="68" fillId="4" borderId="0" xfId="0" applyNumberFormat="1" applyFont="1" applyFill="1" applyAlignment="1">
      <alignment horizontal="center" vertical="center"/>
    </xf>
    <xf numFmtId="164" fontId="16" fillId="0" borderId="18" xfId="0" applyNumberFormat="1" applyFon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1" fontId="16" fillId="0" borderId="2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5" fillId="0" borderId="0" xfId="0" applyNumberFormat="1" applyFont="1" applyBorder="1" applyAlignment="1">
      <alignment horizontal="center" vertical="center"/>
    </xf>
    <xf numFmtId="1" fontId="7" fillId="3" borderId="18" xfId="0" applyNumberFormat="1" applyFont="1" applyFill="1" applyBorder="1" applyAlignment="1">
      <alignment horizontal="center" vertical="center"/>
    </xf>
    <xf numFmtId="1" fontId="7" fillId="0" borderId="18" xfId="0" applyNumberFormat="1" applyFont="1" applyBorder="1" applyAlignment="1">
      <alignment horizontal="center" vertical="center"/>
    </xf>
    <xf numFmtId="1" fontId="7" fillId="0" borderId="18" xfId="0" applyNumberFormat="1" applyFont="1" applyFill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64" fontId="0" fillId="0" borderId="5" xfId="0" applyNumberFormat="1" applyFill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164" fontId="23" fillId="0" borderId="5" xfId="0" applyNumberFormat="1" applyFont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164" fontId="54" fillId="0" borderId="0" xfId="0" applyNumberFormat="1" applyFont="1" applyBorder="1" applyAlignment="1">
      <alignment horizontal="center" vertical="center"/>
    </xf>
    <xf numFmtId="164" fontId="65" fillId="0" borderId="0" xfId="0" applyNumberFormat="1" applyFont="1" applyBorder="1" applyAlignment="1">
      <alignment horizontal="center" vertical="center"/>
    </xf>
    <xf numFmtId="164" fontId="72" fillId="0" borderId="0" xfId="0" applyNumberFormat="1" applyFont="1" applyBorder="1" applyAlignment="1">
      <alignment horizontal="center" vertical="center"/>
    </xf>
    <xf numFmtId="164" fontId="73" fillId="0" borderId="0" xfId="0" applyNumberFormat="1" applyFont="1" applyBorder="1" applyAlignment="1">
      <alignment horizontal="center" vertical="center"/>
    </xf>
    <xf numFmtId="164" fontId="74" fillId="0" borderId="0" xfId="0" applyNumberFormat="1" applyFont="1" applyBorder="1" applyAlignment="1">
      <alignment horizontal="center" vertical="center"/>
    </xf>
    <xf numFmtId="1" fontId="18" fillId="0" borderId="0" xfId="0" applyNumberFormat="1" applyFont="1" applyBorder="1" applyAlignment="1">
      <alignment horizontal="center" vertical="center"/>
    </xf>
    <xf numFmtId="1" fontId="26" fillId="0" borderId="0" xfId="0" applyNumberFormat="1" applyFont="1" applyBorder="1" applyAlignment="1">
      <alignment horizontal="center" vertical="center"/>
    </xf>
    <xf numFmtId="1" fontId="11" fillId="0" borderId="0" xfId="0" applyNumberFormat="1" applyFont="1" applyBorder="1" applyAlignment="1">
      <alignment horizontal="center" vertical="center"/>
    </xf>
    <xf numFmtId="164" fontId="23" fillId="0" borderId="10" xfId="0" applyNumberFormat="1" applyFont="1" applyBorder="1" applyAlignment="1">
      <alignment horizontal="center" vertical="center"/>
    </xf>
    <xf numFmtId="164" fontId="16" fillId="2" borderId="1" xfId="0" applyNumberFormat="1" applyFont="1" applyFill="1" applyBorder="1" applyAlignment="1">
      <alignment horizontal="center" vertical="center"/>
    </xf>
    <xf numFmtId="1" fontId="16" fillId="0" borderId="20" xfId="0" applyNumberFormat="1" applyFon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1" fontId="2" fillId="0" borderId="0" xfId="0" applyNumberFormat="1" applyFont="1" applyFill="1" applyBorder="1" applyAlignment="1">
      <alignment horizontal="center" vertical="center" wrapText="1"/>
    </xf>
    <xf numFmtId="164" fontId="16" fillId="0" borderId="5" xfId="0" applyNumberFormat="1" applyFont="1" applyBorder="1" applyAlignment="1">
      <alignment horizontal="center" vertical="center"/>
    </xf>
    <xf numFmtId="164" fontId="23" fillId="0" borderId="21" xfId="0" applyNumberFormat="1" applyFont="1" applyBorder="1" applyAlignment="1">
      <alignment horizontal="center" vertical="center"/>
    </xf>
    <xf numFmtId="164" fontId="13" fillId="2" borderId="18" xfId="0" applyNumberFormat="1" applyFont="1" applyFill="1" applyBorder="1" applyAlignment="1">
      <alignment horizontal="center" vertical="center"/>
    </xf>
    <xf numFmtId="0" fontId="13" fillId="2" borderId="18" xfId="0" applyFont="1" applyFill="1" applyBorder="1" applyAlignment="1">
      <alignment horizontal="center" vertical="center"/>
    </xf>
    <xf numFmtId="0" fontId="14" fillId="2" borderId="22" xfId="0" applyFont="1" applyFill="1" applyBorder="1" applyAlignment="1">
      <alignment horizontal="center" vertical="center"/>
    </xf>
    <xf numFmtId="0" fontId="14" fillId="3" borderId="22" xfId="0" applyFont="1" applyFill="1" applyBorder="1" applyAlignment="1">
      <alignment horizontal="center" vertical="center"/>
    </xf>
    <xf numFmtId="164" fontId="14" fillId="3" borderId="22" xfId="0" applyNumberFormat="1" applyFont="1" applyFill="1" applyBorder="1" applyAlignment="1">
      <alignment horizontal="center" vertical="center"/>
    </xf>
    <xf numFmtId="1" fontId="14" fillId="3" borderId="22" xfId="0" applyNumberFormat="1" applyFont="1" applyFill="1" applyBorder="1" applyAlignment="1">
      <alignment horizontal="center" vertical="center"/>
    </xf>
    <xf numFmtId="0" fontId="7" fillId="3" borderId="22" xfId="0" applyFont="1" applyFill="1" applyBorder="1" applyAlignment="1">
      <alignment horizontal="center" vertical="center"/>
    </xf>
    <xf numFmtId="2" fontId="14" fillId="3" borderId="22" xfId="0" applyNumberFormat="1" applyFont="1" applyFill="1" applyBorder="1" applyAlignment="1">
      <alignment horizontal="center" vertical="center"/>
    </xf>
    <xf numFmtId="0" fontId="39" fillId="4" borderId="22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" fontId="78" fillId="0" borderId="0" xfId="0" applyNumberFormat="1" applyFont="1" applyBorder="1" applyAlignment="1">
      <alignment horizontal="center" vertical="center"/>
    </xf>
    <xf numFmtId="0" fontId="78" fillId="0" borderId="0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64" fontId="72" fillId="0" borderId="0" xfId="0" applyNumberFormat="1" applyFont="1" applyFill="1" applyBorder="1" applyAlignment="1">
      <alignment horizontal="center" vertical="center"/>
    </xf>
    <xf numFmtId="0" fontId="14" fillId="3" borderId="18" xfId="0" applyFont="1" applyFill="1" applyBorder="1" applyAlignment="1">
      <alignment horizontal="center" vertical="center"/>
    </xf>
    <xf numFmtId="164" fontId="27" fillId="3" borderId="18" xfId="0" applyNumberFormat="1" applyFont="1" applyFill="1" applyBorder="1" applyAlignment="1">
      <alignment horizontal="center" vertical="center"/>
    </xf>
    <xf numFmtId="164" fontId="74" fillId="0" borderId="18" xfId="0" applyNumberFormat="1" applyFont="1" applyBorder="1" applyAlignment="1">
      <alignment horizontal="center" vertical="center"/>
    </xf>
    <xf numFmtId="164" fontId="75" fillId="0" borderId="18" xfId="0" applyNumberFormat="1" applyFont="1" applyBorder="1" applyAlignment="1">
      <alignment horizontal="center" vertical="center"/>
    </xf>
    <xf numFmtId="164" fontId="76" fillId="0" borderId="23" xfId="0" applyNumberFormat="1" applyFont="1" applyBorder="1" applyAlignment="1">
      <alignment horizontal="center" vertical="center"/>
    </xf>
    <xf numFmtId="164" fontId="14" fillId="3" borderId="24" xfId="0" applyNumberFormat="1" applyFont="1" applyFill="1" applyBorder="1" applyAlignment="1">
      <alignment horizontal="center" vertical="center"/>
    </xf>
    <xf numFmtId="164" fontId="25" fillId="0" borderId="24" xfId="0" applyNumberFormat="1" applyFont="1" applyBorder="1" applyAlignment="1">
      <alignment horizontal="center" vertical="center"/>
    </xf>
    <xf numFmtId="2" fontId="78" fillId="0" borderId="9" xfId="0" applyNumberFormat="1" applyFont="1" applyBorder="1" applyAlignment="1">
      <alignment horizontal="center" vertical="center"/>
    </xf>
    <xf numFmtId="1" fontId="2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164" fontId="52" fillId="0" borderId="24" xfId="0" applyNumberFormat="1" applyFont="1" applyBorder="1" applyAlignment="1">
      <alignment horizontal="center" vertical="center"/>
    </xf>
    <xf numFmtId="164" fontId="52" fillId="0" borderId="0" xfId="0" applyNumberFormat="1" applyFont="1" applyBorder="1" applyAlignment="1">
      <alignment horizontal="center" vertical="center"/>
    </xf>
    <xf numFmtId="164" fontId="82" fillId="0" borderId="0" xfId="0" applyNumberFormat="1" applyFont="1" applyBorder="1" applyAlignment="1">
      <alignment horizontal="center" vertical="center"/>
    </xf>
    <xf numFmtId="164" fontId="83" fillId="0" borderId="0" xfId="0" applyNumberFormat="1" applyFont="1" applyBorder="1" applyAlignment="1">
      <alignment horizontal="center" vertical="center"/>
    </xf>
    <xf numFmtId="0" fontId="84" fillId="0" borderId="0" xfId="0" applyFont="1" applyFill="1" applyAlignment="1">
      <alignment horizontal="center" vertical="center"/>
    </xf>
    <xf numFmtId="0" fontId="84" fillId="0" borderId="18" xfId="0" applyFont="1" applyFill="1" applyBorder="1" applyAlignment="1">
      <alignment horizontal="center" vertical="center"/>
    </xf>
    <xf numFmtId="1" fontId="18" fillId="0" borderId="0" xfId="0" applyNumberFormat="1" applyFont="1" applyFill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84" fillId="0" borderId="18" xfId="0" applyFont="1" applyBorder="1" applyAlignment="1">
      <alignment horizontal="center" vertical="center"/>
    </xf>
    <xf numFmtId="164" fontId="65" fillId="0" borderId="17" xfId="0" applyNumberFormat="1" applyFont="1" applyFill="1" applyBorder="1" applyAlignment="1">
      <alignment horizontal="center" vertical="center"/>
    </xf>
    <xf numFmtId="0" fontId="65" fillId="0" borderId="17" xfId="0" applyFont="1" applyBorder="1" applyAlignment="1">
      <alignment horizontal="center" vertical="center"/>
    </xf>
    <xf numFmtId="164" fontId="65" fillId="0" borderId="17" xfId="0" applyNumberFormat="1" applyFont="1" applyBorder="1" applyAlignment="1">
      <alignment horizontal="center" vertical="center"/>
    </xf>
    <xf numFmtId="164" fontId="35" fillId="0" borderId="0" xfId="0" applyNumberFormat="1" applyFont="1" applyFill="1" applyBorder="1" applyAlignment="1">
      <alignment horizontal="center" vertical="center"/>
    </xf>
    <xf numFmtId="164" fontId="35" fillId="0" borderId="0" xfId="0" applyNumberFormat="1" applyFont="1" applyBorder="1" applyAlignment="1">
      <alignment horizontal="center" vertical="center"/>
    </xf>
    <xf numFmtId="164" fontId="86" fillId="0" borderId="18" xfId="0" applyNumberFormat="1" applyFont="1" applyBorder="1" applyAlignment="1">
      <alignment horizontal="center" vertical="center"/>
    </xf>
    <xf numFmtId="0" fontId="86" fillId="0" borderId="18" xfId="0" applyFont="1" applyBorder="1" applyAlignment="1">
      <alignment horizontal="center" vertical="center"/>
    </xf>
    <xf numFmtId="0" fontId="87" fillId="0" borderId="0" xfId="0" applyFont="1" applyBorder="1" applyAlignment="1">
      <alignment horizontal="center" vertical="center" wrapText="1"/>
    </xf>
    <xf numFmtId="0" fontId="87" fillId="0" borderId="0" xfId="0" applyFont="1" applyBorder="1" applyAlignment="1">
      <alignment horizontal="center" vertical="center"/>
    </xf>
    <xf numFmtId="0" fontId="88" fillId="3" borderId="0" xfId="0" applyFont="1" applyFill="1" applyBorder="1" applyAlignment="1">
      <alignment horizontal="center" vertical="center"/>
    </xf>
    <xf numFmtId="1" fontId="88" fillId="0" borderId="0" xfId="0" applyNumberFormat="1" applyFont="1" applyBorder="1" applyAlignment="1">
      <alignment horizontal="center" vertical="center"/>
    </xf>
    <xf numFmtId="0" fontId="88" fillId="0" borderId="0" xfId="0" applyFont="1" applyBorder="1" applyAlignment="1">
      <alignment horizontal="center" vertical="center"/>
    </xf>
    <xf numFmtId="1" fontId="81" fillId="0" borderId="0" xfId="0" applyNumberFormat="1" applyFont="1" applyBorder="1" applyAlignment="1">
      <alignment horizontal="center" vertical="center"/>
    </xf>
    <xf numFmtId="164" fontId="81" fillId="3" borderId="0" xfId="0" applyNumberFormat="1" applyFont="1" applyFill="1" applyBorder="1" applyAlignment="1">
      <alignment horizontal="center" vertical="center"/>
    </xf>
    <xf numFmtId="2" fontId="30" fillId="0" borderId="2" xfId="0" applyNumberFormat="1" applyFont="1" applyBorder="1" applyAlignment="1">
      <alignment horizontal="center"/>
    </xf>
    <xf numFmtId="1" fontId="0" fillId="0" borderId="0" xfId="0" applyNumberFormat="1" applyAlignment="1">
      <alignment vertical="center"/>
    </xf>
    <xf numFmtId="10" fontId="0" fillId="0" borderId="0" xfId="0" applyNumberForma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91" fillId="0" borderId="25" xfId="0" applyNumberFormat="1" applyFont="1" applyBorder="1" applyAlignment="1">
      <alignment horizontal="center" vertical="center"/>
    </xf>
    <xf numFmtId="164" fontId="92" fillId="0" borderId="25" xfId="0" applyNumberFormat="1" applyFont="1" applyBorder="1" applyAlignment="1">
      <alignment horizontal="center" vertical="center"/>
    </xf>
    <xf numFmtId="164" fontId="76" fillId="0" borderId="25" xfId="0" applyNumberFormat="1" applyFont="1" applyBorder="1" applyAlignment="1">
      <alignment horizontal="center" vertical="center"/>
    </xf>
    <xf numFmtId="164" fontId="91" fillId="0" borderId="26" xfId="0" applyNumberFormat="1" applyFont="1" applyBorder="1" applyAlignment="1">
      <alignment horizontal="center" vertical="center"/>
    </xf>
    <xf numFmtId="164" fontId="93" fillId="0" borderId="25" xfId="0" applyNumberFormat="1" applyFont="1" applyBorder="1" applyAlignment="1">
      <alignment horizontal="center" vertical="center"/>
    </xf>
    <xf numFmtId="1" fontId="94" fillId="0" borderId="25" xfId="0" applyNumberFormat="1" applyFont="1" applyBorder="1" applyAlignment="1">
      <alignment horizontal="center" vertical="center"/>
    </xf>
    <xf numFmtId="1" fontId="90" fillId="0" borderId="27" xfId="0" applyNumberFormat="1" applyFont="1" applyFill="1" applyBorder="1" applyAlignment="1">
      <alignment horizontal="center" vertical="center"/>
    </xf>
    <xf numFmtId="164" fontId="90" fillId="0" borderId="27" xfId="0" applyNumberFormat="1" applyFont="1" applyFill="1" applyBorder="1" applyAlignment="1">
      <alignment horizontal="center" vertical="center"/>
    </xf>
    <xf numFmtId="1" fontId="97" fillId="4" borderId="0" xfId="0" applyNumberFormat="1" applyFont="1" applyFill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99" fillId="0" borderId="2" xfId="0" applyNumberFormat="1" applyFont="1" applyBorder="1" applyAlignment="1">
      <alignment horizontal="center" vertical="center"/>
    </xf>
    <xf numFmtId="2" fontId="100" fillId="0" borderId="1" xfId="0" applyNumberFormat="1" applyFont="1" applyBorder="1" applyAlignment="1">
      <alignment horizontal="center" vertical="center"/>
    </xf>
    <xf numFmtId="2" fontId="100" fillId="0" borderId="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103" fillId="0" borderId="0" xfId="0" applyNumberFormat="1" applyFont="1" applyBorder="1" applyAlignment="1">
      <alignment horizontal="center" vertical="center"/>
    </xf>
    <xf numFmtId="164" fontId="103" fillId="3" borderId="0" xfId="0" applyNumberFormat="1" applyFont="1" applyFill="1" applyBorder="1" applyAlignment="1">
      <alignment horizontal="center" vertical="center"/>
    </xf>
    <xf numFmtId="1" fontId="104" fillId="0" borderId="25" xfId="0" applyNumberFormat="1" applyFont="1" applyBorder="1" applyAlignment="1">
      <alignment horizontal="center" vertical="center"/>
    </xf>
    <xf numFmtId="1" fontId="105" fillId="0" borderId="0" xfId="0" applyNumberFormat="1" applyFont="1" applyBorder="1" applyAlignment="1">
      <alignment horizontal="center" vertical="center"/>
    </xf>
    <xf numFmtId="1" fontId="106" fillId="0" borderId="0" xfId="0" applyNumberFormat="1" applyFont="1" applyBorder="1" applyAlignment="1">
      <alignment horizontal="center" vertical="center"/>
    </xf>
    <xf numFmtId="164" fontId="106" fillId="3" borderId="0" xfId="0" applyNumberFormat="1" applyFont="1" applyFill="1" applyBorder="1" applyAlignment="1">
      <alignment horizontal="center" vertical="center"/>
    </xf>
    <xf numFmtId="1" fontId="107" fillId="0" borderId="0" xfId="0" applyNumberFormat="1" applyFont="1" applyBorder="1" applyAlignment="1">
      <alignment horizontal="center" vertical="center"/>
    </xf>
    <xf numFmtId="2" fontId="99" fillId="0" borderId="0" xfId="0" applyNumberFormat="1" applyFont="1" applyBorder="1" applyAlignment="1">
      <alignment horizontal="center" vertical="center"/>
    </xf>
    <xf numFmtId="1" fontId="99" fillId="0" borderId="0" xfId="0" applyNumberFormat="1" applyFont="1" applyBorder="1" applyAlignment="1">
      <alignment horizontal="center" vertical="center"/>
    </xf>
    <xf numFmtId="0" fontId="99" fillId="0" borderId="0" xfId="0" applyFont="1" applyBorder="1" applyAlignment="1">
      <alignment horizontal="center" vertical="center"/>
    </xf>
    <xf numFmtId="2" fontId="99" fillId="0" borderId="9" xfId="0" applyNumberFormat="1" applyFont="1" applyBorder="1" applyAlignment="1">
      <alignment horizontal="center" vertical="center"/>
    </xf>
    <xf numFmtId="2" fontId="72" fillId="0" borderId="0" xfId="0" applyNumberFormat="1" applyFont="1" applyBorder="1" applyAlignment="1">
      <alignment horizontal="center" vertical="center"/>
    </xf>
    <xf numFmtId="1" fontId="72" fillId="0" borderId="0" xfId="0" applyNumberFormat="1" applyFont="1" applyBorder="1" applyAlignment="1">
      <alignment horizontal="center" vertical="center"/>
    </xf>
    <xf numFmtId="2" fontId="72" fillId="0" borderId="9" xfId="0" applyNumberFormat="1" applyFont="1" applyBorder="1" applyAlignment="1">
      <alignment horizontal="center" vertical="center"/>
    </xf>
    <xf numFmtId="2" fontId="78" fillId="0" borderId="0" xfId="0" applyNumberFormat="1" applyFont="1" applyBorder="1" applyAlignment="1">
      <alignment horizontal="center" vertical="center"/>
    </xf>
    <xf numFmtId="1" fontId="111" fillId="0" borderId="28" xfId="0" applyNumberFormat="1" applyFont="1" applyBorder="1" applyAlignment="1">
      <alignment horizontal="center" vertical="center"/>
    </xf>
    <xf numFmtId="1" fontId="111" fillId="0" borderId="29" xfId="0" applyNumberFormat="1" applyFont="1" applyBorder="1" applyAlignment="1">
      <alignment horizontal="center" vertical="center"/>
    </xf>
    <xf numFmtId="1" fontId="111" fillId="0" borderId="30" xfId="0" applyNumberFormat="1" applyFont="1" applyBorder="1" applyAlignment="1">
      <alignment horizontal="center" vertical="center"/>
    </xf>
    <xf numFmtId="1" fontId="45" fillId="0" borderId="18" xfId="0" applyNumberFormat="1" applyFont="1" applyBorder="1" applyAlignment="1">
      <alignment horizontal="center" vertical="center"/>
    </xf>
    <xf numFmtId="1" fontId="90" fillId="0" borderId="31" xfId="0" applyNumberFormat="1" applyFont="1" applyFill="1" applyBorder="1" applyAlignment="1">
      <alignment horizontal="center" vertical="center"/>
    </xf>
    <xf numFmtId="1" fontId="13" fillId="2" borderId="18" xfId="0" applyNumberFormat="1" applyFont="1" applyFill="1" applyBorder="1" applyAlignment="1">
      <alignment horizontal="center" vertical="center"/>
    </xf>
    <xf numFmtId="1" fontId="7" fillId="3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2" fontId="0" fillId="0" borderId="32" xfId="0" applyNumberFormat="1" applyBorder="1" applyAlignment="1">
      <alignment horizontal="center" vertical="center"/>
    </xf>
    <xf numFmtId="2" fontId="23" fillId="0" borderId="9" xfId="0" applyNumberFormat="1" applyFont="1" applyBorder="1" applyAlignment="1">
      <alignment horizontal="center" vertical="center"/>
    </xf>
    <xf numFmtId="1" fontId="72" fillId="0" borderId="5" xfId="0" applyNumberFormat="1" applyFont="1" applyBorder="1" applyAlignment="1">
      <alignment horizontal="center" vertical="center"/>
    </xf>
    <xf numFmtId="1" fontId="72" fillId="0" borderId="9" xfId="0" applyNumberFormat="1" applyFont="1" applyBorder="1" applyAlignment="1">
      <alignment horizontal="center" vertical="center"/>
    </xf>
    <xf numFmtId="1" fontId="78" fillId="0" borderId="5" xfId="0" applyNumberFormat="1" applyFont="1" applyBorder="1" applyAlignment="1">
      <alignment horizontal="center" vertical="center"/>
    </xf>
    <xf numFmtId="1" fontId="78" fillId="0" borderId="9" xfId="0" applyNumberFormat="1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4" fontId="6" fillId="0" borderId="0" xfId="0" applyNumberFormat="1" applyFont="1" applyBorder="1" applyAlignment="1">
      <alignment horizontal="center" vertical="center" wrapText="1"/>
    </xf>
    <xf numFmtId="164" fontId="16" fillId="2" borderId="19" xfId="0" applyNumberFormat="1" applyFont="1" applyFill="1" applyBorder="1" applyAlignment="1">
      <alignment horizontal="center" vertical="center"/>
    </xf>
    <xf numFmtId="1" fontId="27" fillId="0" borderId="0" xfId="0" applyNumberFormat="1" applyFont="1" applyBorder="1" applyAlignment="1">
      <alignment horizontal="center" vertical="center"/>
    </xf>
    <xf numFmtId="0" fontId="96" fillId="2" borderId="0" xfId="0" applyFont="1" applyFill="1" applyAlignment="1">
      <alignment horizontal="center" vertical="center"/>
    </xf>
    <xf numFmtId="1" fontId="118" fillId="0" borderId="25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87" fillId="0" borderId="18" xfId="0" applyFont="1" applyBorder="1" applyAlignment="1">
      <alignment horizontal="center" vertical="center"/>
    </xf>
    <xf numFmtId="0" fontId="88" fillId="3" borderId="18" xfId="0" applyFont="1" applyFill="1" applyBorder="1" applyAlignment="1">
      <alignment horizontal="center" vertical="center"/>
    </xf>
    <xf numFmtId="1" fontId="88" fillId="3" borderId="0" xfId="0" applyNumberFormat="1" applyFont="1" applyFill="1" applyAlignment="1">
      <alignment horizontal="center" vertical="center"/>
    </xf>
    <xf numFmtId="1" fontId="88" fillId="3" borderId="0" xfId="0" applyNumberFormat="1" applyFont="1" applyFill="1" applyBorder="1" applyAlignment="1">
      <alignment horizontal="center" vertical="center"/>
    </xf>
    <xf numFmtId="9" fontId="87" fillId="0" borderId="0" xfId="0" applyNumberFormat="1" applyFont="1" applyBorder="1" applyAlignment="1">
      <alignment horizontal="center" vertical="center"/>
    </xf>
    <xf numFmtId="164" fontId="88" fillId="0" borderId="18" xfId="0" applyNumberFormat="1" applyFont="1" applyBorder="1" applyAlignment="1">
      <alignment horizontal="center" vertical="center"/>
    </xf>
    <xf numFmtId="1" fontId="88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Border="1" applyAlignment="1">
      <alignment horizontal="center" vertical="center"/>
    </xf>
    <xf numFmtId="9" fontId="120" fillId="0" borderId="25" xfId="0" applyNumberFormat="1" applyFont="1" applyFill="1" applyBorder="1" applyAlignment="1">
      <alignment horizontal="center" vertical="center"/>
    </xf>
    <xf numFmtId="164" fontId="120" fillId="0" borderId="23" xfId="0" applyNumberFormat="1" applyFont="1" applyFill="1" applyBorder="1" applyAlignment="1">
      <alignment horizontal="center" vertical="center"/>
    </xf>
    <xf numFmtId="1" fontId="120" fillId="0" borderId="27" xfId="0" applyNumberFormat="1" applyFont="1" applyFill="1" applyBorder="1" applyAlignment="1">
      <alignment horizontal="center" vertical="center"/>
    </xf>
    <xf numFmtId="9" fontId="120" fillId="0" borderId="27" xfId="0" applyNumberFormat="1" applyFont="1" applyFill="1" applyBorder="1" applyAlignment="1">
      <alignment horizontal="center" vertical="center"/>
    </xf>
    <xf numFmtId="9" fontId="88" fillId="0" borderId="0" xfId="0" applyNumberFormat="1" applyFont="1" applyBorder="1" applyAlignment="1">
      <alignment horizontal="center" vertical="center"/>
    </xf>
    <xf numFmtId="164" fontId="88" fillId="2" borderId="0" xfId="0" applyNumberFormat="1" applyFont="1" applyFill="1" applyBorder="1" applyAlignment="1">
      <alignment horizontal="center" vertical="center"/>
    </xf>
    <xf numFmtId="9" fontId="53" fillId="3" borderId="5" xfId="0" applyNumberFormat="1" applyFont="1" applyFill="1" applyBorder="1" applyAlignment="1">
      <alignment horizontal="center" vertical="center"/>
    </xf>
    <xf numFmtId="9" fontId="53" fillId="3" borderId="0" xfId="0" applyNumberFormat="1" applyFont="1" applyFill="1" applyBorder="1" applyAlignment="1">
      <alignment horizontal="center" vertical="center"/>
    </xf>
    <xf numFmtId="9" fontId="53" fillId="3" borderId="33" xfId="0" applyNumberFormat="1" applyFont="1" applyFill="1" applyBorder="1" applyAlignment="1">
      <alignment horizontal="center" vertical="center"/>
    </xf>
    <xf numFmtId="164" fontId="121" fillId="0" borderId="5" xfId="0" applyNumberFormat="1" applyFont="1" applyBorder="1" applyAlignment="1">
      <alignment horizontal="center" vertical="center"/>
    </xf>
    <xf numFmtId="164" fontId="53" fillId="0" borderId="0" xfId="0" applyNumberFormat="1" applyFont="1" applyBorder="1" applyAlignment="1">
      <alignment horizontal="center" vertical="center"/>
    </xf>
    <xf numFmtId="164" fontId="121" fillId="0" borderId="0" xfId="0" applyNumberFormat="1" applyFont="1" applyBorder="1" applyAlignment="1">
      <alignment horizontal="center" vertical="center"/>
    </xf>
    <xf numFmtId="164" fontId="122" fillId="0" borderId="25" xfId="0" applyNumberFormat="1" applyFont="1" applyFill="1" applyBorder="1" applyAlignment="1">
      <alignment horizontal="center" vertical="center"/>
    </xf>
    <xf numFmtId="164" fontId="53" fillId="0" borderId="5" xfId="0" applyNumberFormat="1" applyFont="1" applyBorder="1" applyAlignment="1">
      <alignment horizontal="center" vertical="center"/>
    </xf>
    <xf numFmtId="0" fontId="53" fillId="2" borderId="0" xfId="0" applyFont="1" applyFill="1" applyBorder="1" applyAlignment="1">
      <alignment horizontal="center" vertical="center"/>
    </xf>
    <xf numFmtId="0" fontId="53" fillId="2" borderId="33" xfId="0" applyFont="1" applyFill="1" applyBorder="1" applyAlignment="1">
      <alignment horizontal="center" vertical="center"/>
    </xf>
    <xf numFmtId="9" fontId="121" fillId="0" borderId="0" xfId="0" applyNumberFormat="1" applyFont="1" applyBorder="1" applyAlignment="1">
      <alignment horizontal="center" vertical="center"/>
    </xf>
    <xf numFmtId="9" fontId="121" fillId="0" borderId="33" xfId="0" applyNumberFormat="1" applyFont="1" applyBorder="1" applyAlignment="1">
      <alignment horizontal="center" vertical="center"/>
    </xf>
    <xf numFmtId="1" fontId="125" fillId="0" borderId="0" xfId="0" applyNumberFormat="1" applyFont="1" applyBorder="1" applyAlignment="1">
      <alignment horizontal="center" vertical="center"/>
    </xf>
    <xf numFmtId="164" fontId="125" fillId="3" borderId="0" xfId="0" applyNumberFormat="1" applyFont="1" applyFill="1" applyBorder="1" applyAlignment="1">
      <alignment horizontal="center" vertical="center"/>
    </xf>
    <xf numFmtId="1" fontId="128" fillId="0" borderId="0" xfId="0" applyNumberFormat="1" applyFont="1" applyFill="1" applyBorder="1" applyAlignment="1">
      <alignment horizontal="center" vertical="center"/>
    </xf>
    <xf numFmtId="1" fontId="128" fillId="0" borderId="0" xfId="0" applyNumberFormat="1" applyFont="1" applyBorder="1" applyAlignment="1">
      <alignment horizontal="center" vertical="center"/>
    </xf>
    <xf numFmtId="1" fontId="129" fillId="0" borderId="25" xfId="0" applyNumberFormat="1" applyFont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1" fontId="29" fillId="0" borderId="0" xfId="0" applyNumberFormat="1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4" fillId="0" borderId="3" xfId="0" applyNumberFormat="1" applyFont="1" applyBorder="1" applyAlignment="1">
      <alignment horizontal="center" vertical="center"/>
    </xf>
    <xf numFmtId="164" fontId="92" fillId="0" borderId="3" xfId="0" applyNumberFormat="1" applyFont="1" applyBorder="1" applyAlignment="1">
      <alignment horizontal="center" vertical="center"/>
    </xf>
    <xf numFmtId="164" fontId="54" fillId="0" borderId="10" xfId="0" applyNumberFormat="1" applyFont="1" applyBorder="1" applyAlignment="1">
      <alignment horizontal="center" vertical="center"/>
    </xf>
    <xf numFmtId="164" fontId="54" fillId="0" borderId="18" xfId="0" applyNumberFormat="1" applyFont="1" applyBorder="1" applyAlignment="1">
      <alignment horizontal="center" vertical="center"/>
    </xf>
    <xf numFmtId="164" fontId="54" fillId="0" borderId="34" xfId="0" applyNumberFormat="1" applyFont="1" applyBorder="1" applyAlignment="1">
      <alignment horizontal="center" vertical="center"/>
    </xf>
    <xf numFmtId="164" fontId="92" fillId="0" borderId="34" xfId="0" applyNumberFormat="1" applyFont="1" applyBorder="1" applyAlignment="1">
      <alignment horizontal="center" vertical="center"/>
    </xf>
    <xf numFmtId="164" fontId="54" fillId="0" borderId="35" xfId="0" applyNumberFormat="1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4" fontId="55" fillId="0" borderId="18" xfId="0" applyNumberFormat="1" applyFont="1" applyBorder="1" applyAlignment="1">
      <alignment horizontal="center" vertical="center"/>
    </xf>
    <xf numFmtId="164" fontId="55" fillId="0" borderId="34" xfId="0" applyNumberFormat="1" applyFont="1" applyBorder="1" applyAlignment="1">
      <alignment horizontal="center" vertical="center"/>
    </xf>
    <xf numFmtId="164" fontId="91" fillId="0" borderId="34" xfId="0" applyNumberFormat="1" applyFont="1" applyBorder="1" applyAlignment="1">
      <alignment horizontal="center" vertical="center"/>
    </xf>
    <xf numFmtId="164" fontId="55" fillId="0" borderId="35" xfId="0" applyNumberFormat="1" applyFont="1" applyBorder="1" applyAlignment="1">
      <alignment horizontal="center" vertical="center"/>
    </xf>
    <xf numFmtId="164" fontId="55" fillId="0" borderId="0" xfId="0" applyNumberFormat="1" applyFont="1" applyBorder="1" applyAlignment="1">
      <alignment horizontal="center" vertical="center"/>
    </xf>
    <xf numFmtId="164" fontId="55" fillId="0" borderId="3" xfId="0" applyNumberFormat="1" applyFont="1" applyBorder="1" applyAlignment="1">
      <alignment horizontal="center" vertical="center"/>
    </xf>
    <xf numFmtId="164" fontId="91" fillId="0" borderId="3" xfId="0" applyNumberFormat="1" applyFont="1" applyBorder="1" applyAlignment="1">
      <alignment horizontal="center" vertical="center"/>
    </xf>
    <xf numFmtId="164" fontId="55" fillId="0" borderId="10" xfId="0" applyNumberFormat="1" applyFont="1" applyBorder="1" applyAlignment="1">
      <alignment horizontal="center" vertical="center"/>
    </xf>
    <xf numFmtId="164" fontId="55" fillId="0" borderId="0" xfId="0" quotePrefix="1" applyNumberFormat="1" applyFont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1" fontId="0" fillId="2" borderId="0" xfId="0" applyNumberFormat="1" applyFill="1" applyBorder="1" applyAlignment="1">
      <alignment horizontal="center" vertical="center"/>
    </xf>
    <xf numFmtId="164" fontId="23" fillId="2" borderId="0" xfId="0" applyNumberFormat="1" applyFont="1" applyFill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72" fillId="0" borderId="3" xfId="0" applyFont="1" applyBorder="1" applyAlignment="1">
      <alignment horizontal="center" vertical="center" wrapText="1"/>
    </xf>
    <xf numFmtId="164" fontId="23" fillId="0" borderId="1" xfId="0" applyNumberFormat="1" applyFont="1" applyBorder="1" applyAlignment="1">
      <alignment horizontal="center" vertical="center"/>
    </xf>
    <xf numFmtId="164" fontId="23" fillId="0" borderId="11" xfId="0" applyNumberFormat="1" applyFont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16" fillId="0" borderId="0" xfId="0" applyNumberFormat="1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164" fontId="23" fillId="0" borderId="38" xfId="0" applyNumberFormat="1" applyFont="1" applyFill="1" applyBorder="1" applyAlignment="1">
      <alignment horizontal="center" vertical="center"/>
    </xf>
    <xf numFmtId="1" fontId="23" fillId="0" borderId="38" xfId="0" applyNumberFormat="1" applyFont="1" applyFill="1" applyBorder="1" applyAlignment="1">
      <alignment horizontal="center" vertical="center"/>
    </xf>
    <xf numFmtId="1" fontId="23" fillId="2" borderId="38" xfId="0" applyNumberFormat="1" applyFont="1" applyFill="1" applyBorder="1" applyAlignment="1">
      <alignment horizontal="center" vertical="center"/>
    </xf>
    <xf numFmtId="164" fontId="0" fillId="0" borderId="38" xfId="0" applyNumberFormat="1" applyBorder="1" applyAlignment="1">
      <alignment horizontal="center" vertical="center"/>
    </xf>
    <xf numFmtId="9" fontId="0" fillId="0" borderId="38" xfId="0" applyNumberFormat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1" fontId="99" fillId="0" borderId="9" xfId="0" applyNumberFormat="1" applyFont="1" applyBorder="1" applyAlignment="1">
      <alignment horizontal="center" vertical="center"/>
    </xf>
    <xf numFmtId="2" fontId="32" fillId="0" borderId="0" xfId="0" applyNumberFormat="1" applyFont="1" applyBorder="1" applyAlignment="1">
      <alignment horizontal="center" vertical="center"/>
    </xf>
    <xf numFmtId="1" fontId="32" fillId="0" borderId="10" xfId="0" applyNumberFormat="1" applyFont="1" applyBorder="1" applyAlignment="1">
      <alignment horizontal="center" vertical="center"/>
    </xf>
    <xf numFmtId="1" fontId="32" fillId="0" borderId="39" xfId="0" applyNumberFormat="1" applyFont="1" applyBorder="1" applyAlignment="1">
      <alignment horizontal="center" vertical="center"/>
    </xf>
    <xf numFmtId="2" fontId="32" fillId="0" borderId="1" xfId="0" applyNumberFormat="1" applyFont="1" applyBorder="1" applyAlignment="1">
      <alignment horizontal="center" vertical="center"/>
    </xf>
    <xf numFmtId="1" fontId="32" fillId="0" borderId="11" xfId="0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" fontId="0" fillId="2" borderId="0" xfId="0" applyNumberFormat="1" applyFill="1" applyBorder="1" applyAlignment="1">
      <alignment horizontal="center" vertical="center"/>
    </xf>
    <xf numFmtId="2" fontId="0" fillId="2" borderId="9" xfId="0" applyNumberForma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" fontId="21" fillId="0" borderId="0" xfId="0" applyNumberFormat="1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1" fontId="35" fillId="3" borderId="0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0" xfId="0" applyNumberFormat="1" applyFont="1" applyBorder="1" applyAlignment="1">
      <alignment horizontal="center" vertical="center"/>
    </xf>
    <xf numFmtId="1" fontId="82" fillId="0" borderId="0" xfId="0" applyNumberFormat="1" applyFont="1" applyBorder="1" applyAlignment="1">
      <alignment horizontal="center" vertical="center"/>
    </xf>
    <xf numFmtId="164" fontId="136" fillId="0" borderId="27" xfId="0" applyNumberFormat="1" applyFont="1" applyFill="1" applyBorder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1" fontId="65" fillId="3" borderId="0" xfId="0" applyNumberFormat="1" applyFont="1" applyFill="1" applyBorder="1" applyAlignment="1">
      <alignment horizontal="center" vertical="center"/>
    </xf>
    <xf numFmtId="1" fontId="65" fillId="0" borderId="0" xfId="0" applyNumberFormat="1" applyFont="1" applyBorder="1" applyAlignment="1">
      <alignment horizontal="center" vertical="center"/>
    </xf>
    <xf numFmtId="1" fontId="52" fillId="0" borderId="0" xfId="0" applyNumberFormat="1" applyFont="1" applyBorder="1" applyAlignment="1">
      <alignment horizontal="center" vertical="center"/>
    </xf>
    <xf numFmtId="1" fontId="65" fillId="0" borderId="0" xfId="0" applyNumberFormat="1" applyFont="1" applyFill="1" applyBorder="1" applyAlignment="1">
      <alignment horizontal="center" vertical="center"/>
    </xf>
    <xf numFmtId="164" fontId="137" fillId="0" borderId="27" xfId="0" applyNumberFormat="1" applyFont="1" applyFill="1" applyBorder="1" applyAlignment="1">
      <alignment horizontal="center" vertical="center"/>
    </xf>
    <xf numFmtId="1" fontId="65" fillId="2" borderId="0" xfId="0" applyNumberFormat="1" applyFont="1" applyFill="1" applyBorder="1" applyAlignment="1">
      <alignment horizontal="center" vertical="center"/>
    </xf>
    <xf numFmtId="0" fontId="138" fillId="3" borderId="0" xfId="0" applyFont="1" applyFill="1" applyAlignment="1">
      <alignment horizontal="center" vertical="center"/>
    </xf>
    <xf numFmtId="1" fontId="138" fillId="0" borderId="0" xfId="0" applyNumberFormat="1" applyFont="1" applyFill="1" applyAlignment="1">
      <alignment horizontal="center" vertical="center"/>
    </xf>
    <xf numFmtId="0" fontId="138" fillId="0" borderId="0" xfId="0" applyFont="1" applyFill="1" applyAlignment="1">
      <alignment horizontal="center" vertical="center"/>
    </xf>
    <xf numFmtId="1" fontId="140" fillId="0" borderId="27" xfId="0" applyNumberFormat="1" applyFont="1" applyFill="1" applyBorder="1" applyAlignment="1">
      <alignment horizontal="center" vertical="center"/>
    </xf>
    <xf numFmtId="0" fontId="138" fillId="2" borderId="0" xfId="0" applyFont="1" applyFill="1" applyAlignment="1">
      <alignment horizontal="center" vertical="center"/>
    </xf>
    <xf numFmtId="1" fontId="14" fillId="3" borderId="0" xfId="0" applyNumberFormat="1" applyFont="1" applyFill="1" applyBorder="1" applyAlignment="1">
      <alignment horizontal="center" vertical="center"/>
    </xf>
    <xf numFmtId="1" fontId="14" fillId="0" borderId="0" xfId="0" applyNumberFormat="1" applyFont="1" applyBorder="1" applyAlignment="1">
      <alignment horizontal="center" vertical="center"/>
    </xf>
    <xf numFmtId="1" fontId="20" fillId="0" borderId="0" xfId="0" applyNumberFormat="1" applyFont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center" vertical="center"/>
    </xf>
    <xf numFmtId="164" fontId="141" fillId="0" borderId="27" xfId="0" applyNumberFormat="1" applyFont="1" applyFill="1" applyBorder="1" applyAlignment="1">
      <alignment horizontal="center" vertical="center"/>
    </xf>
    <xf numFmtId="1" fontId="14" fillId="2" borderId="0" xfId="0" applyNumberFormat="1" applyFont="1" applyFill="1" applyBorder="1" applyAlignment="1">
      <alignment horizontal="center" vertical="center"/>
    </xf>
    <xf numFmtId="1" fontId="87" fillId="0" borderId="0" xfId="0" applyNumberFormat="1" applyFont="1" applyBorder="1" applyAlignment="1">
      <alignment horizontal="center" vertical="center" wrapText="1"/>
    </xf>
    <xf numFmtId="1" fontId="88" fillId="0" borderId="0" xfId="0" applyNumberFormat="1" applyFont="1" applyFill="1" applyBorder="1" applyAlignment="1">
      <alignment horizontal="center" vertical="center"/>
    </xf>
    <xf numFmtId="164" fontId="120" fillId="0" borderId="27" xfId="0" applyNumberFormat="1" applyFont="1" applyFill="1" applyBorder="1" applyAlignment="1">
      <alignment horizontal="center" vertical="center"/>
    </xf>
    <xf numFmtId="164" fontId="88" fillId="0" borderId="0" xfId="0" applyNumberFormat="1" applyFont="1" applyFill="1" applyBorder="1" applyAlignment="1">
      <alignment horizontal="center" vertical="center"/>
    </xf>
    <xf numFmtId="1" fontId="88" fillId="2" borderId="0" xfId="0" applyNumberFormat="1" applyFont="1" applyFill="1" applyBorder="1" applyAlignment="1">
      <alignment horizontal="center" vertical="center"/>
    </xf>
    <xf numFmtId="1" fontId="87" fillId="0" borderId="0" xfId="0" quotePrefix="1" applyNumberFormat="1" applyFont="1" applyBorder="1" applyAlignment="1">
      <alignment horizontal="center" vertical="center"/>
    </xf>
    <xf numFmtId="1" fontId="143" fillId="0" borderId="0" xfId="0" applyNumberFormat="1" applyFont="1" applyBorder="1" applyAlignment="1">
      <alignment horizontal="center" vertical="center" wrapText="1"/>
    </xf>
    <xf numFmtId="1" fontId="52" fillId="0" borderId="24" xfId="0" applyNumberFormat="1" applyFont="1" applyBorder="1" applyAlignment="1">
      <alignment horizontal="center" vertical="center"/>
    </xf>
    <xf numFmtId="1" fontId="65" fillId="0" borderId="24" xfId="0" applyNumberFormat="1" applyFont="1" applyFill="1" applyBorder="1" applyAlignment="1">
      <alignment horizontal="center" vertical="center"/>
    </xf>
    <xf numFmtId="1" fontId="137" fillId="0" borderId="40" xfId="0" applyNumberFormat="1" applyFont="1" applyFill="1" applyBorder="1" applyAlignment="1">
      <alignment horizontal="center" vertical="center"/>
    </xf>
    <xf numFmtId="1" fontId="52" fillId="0" borderId="18" xfId="0" applyNumberFormat="1" applyFont="1" applyBorder="1" applyAlignment="1">
      <alignment horizontal="center" vertical="center" wrapText="1"/>
    </xf>
    <xf numFmtId="1" fontId="137" fillId="0" borderId="25" xfId="0" applyNumberFormat="1" applyFont="1" applyFill="1" applyBorder="1" applyAlignment="1">
      <alignment horizontal="center" vertical="center"/>
    </xf>
    <xf numFmtId="1" fontId="144" fillId="0" borderId="18" xfId="0" applyNumberFormat="1" applyFont="1" applyBorder="1" applyAlignment="1">
      <alignment horizontal="center" vertical="center" wrapText="1"/>
    </xf>
    <xf numFmtId="1" fontId="35" fillId="3" borderId="18" xfId="0" applyNumberFormat="1" applyFont="1" applyFill="1" applyBorder="1" applyAlignment="1">
      <alignment horizontal="center" vertical="center"/>
    </xf>
    <xf numFmtId="1" fontId="136" fillId="0" borderId="27" xfId="0" applyNumberFormat="1" applyFont="1" applyFill="1" applyBorder="1" applyAlignment="1">
      <alignment horizontal="center" vertical="center"/>
    </xf>
    <xf numFmtId="0" fontId="82" fillId="0" borderId="0" xfId="0" applyFont="1" applyFill="1" applyBorder="1" applyAlignment="1">
      <alignment horizontal="center" vertical="center"/>
    </xf>
    <xf numFmtId="1" fontId="136" fillId="0" borderId="25" xfId="0" applyNumberFormat="1" applyFont="1" applyFill="1" applyBorder="1" applyAlignment="1">
      <alignment horizontal="center" vertical="center"/>
    </xf>
    <xf numFmtId="0" fontId="124" fillId="0" borderId="0" xfId="0" applyFont="1" applyFill="1" applyBorder="1" applyAlignment="1">
      <alignment horizontal="center" vertical="center"/>
    </xf>
    <xf numFmtId="1" fontId="126" fillId="0" borderId="0" xfId="0" applyNumberFormat="1" applyFont="1" applyBorder="1" applyAlignment="1">
      <alignment horizontal="center" vertical="center"/>
    </xf>
    <xf numFmtId="1" fontId="124" fillId="0" borderId="0" xfId="0" applyNumberFormat="1" applyFont="1" applyBorder="1" applyAlignment="1">
      <alignment horizontal="center" vertical="center"/>
    </xf>
    <xf numFmtId="1" fontId="126" fillId="0" borderId="0" xfId="0" applyNumberFormat="1" applyFont="1" applyFill="1" applyBorder="1" applyAlignment="1">
      <alignment horizontal="center" vertical="center"/>
    </xf>
    <xf numFmtId="1" fontId="127" fillId="0" borderId="27" xfId="0" applyNumberFormat="1" applyFont="1" applyFill="1" applyBorder="1" applyAlignment="1">
      <alignment horizontal="center" vertical="center"/>
    </xf>
    <xf numFmtId="1" fontId="126" fillId="0" borderId="0" xfId="0" applyNumberFormat="1" applyFont="1" applyAlignment="1">
      <alignment horizontal="center" vertical="center"/>
    </xf>
    <xf numFmtId="1" fontId="127" fillId="0" borderId="25" xfId="0" applyNumberFormat="1" applyFont="1" applyFill="1" applyBorder="1" applyAlignment="1">
      <alignment horizontal="center" vertical="center"/>
    </xf>
    <xf numFmtId="0" fontId="125" fillId="0" borderId="18" xfId="0" applyFont="1" applyFill="1" applyBorder="1" applyAlignment="1">
      <alignment horizontal="center" vertical="center"/>
    </xf>
    <xf numFmtId="1" fontId="128" fillId="0" borderId="18" xfId="0" applyNumberFormat="1" applyFont="1" applyBorder="1" applyAlignment="1">
      <alignment horizontal="center" vertical="center"/>
    </xf>
    <xf numFmtId="1" fontId="125" fillId="0" borderId="18" xfId="0" applyNumberFormat="1" applyFont="1" applyBorder="1" applyAlignment="1">
      <alignment horizontal="center" vertical="center"/>
    </xf>
    <xf numFmtId="1" fontId="128" fillId="0" borderId="18" xfId="0" applyNumberFormat="1" applyFont="1" applyFill="1" applyBorder="1" applyAlignment="1">
      <alignment horizontal="center" vertical="center"/>
    </xf>
    <xf numFmtId="1" fontId="129" fillId="0" borderId="31" xfId="0" applyNumberFormat="1" applyFont="1" applyFill="1" applyBorder="1" applyAlignment="1">
      <alignment horizontal="center" vertical="center"/>
    </xf>
    <xf numFmtId="1" fontId="129" fillId="0" borderId="23" xfId="0" applyNumberFormat="1" applyFont="1" applyFill="1" applyBorder="1" applyAlignment="1">
      <alignment horizontal="center" vertical="center"/>
    </xf>
    <xf numFmtId="0" fontId="65" fillId="3" borderId="0" xfId="0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137" fillId="0" borderId="27" xfId="0" applyNumberFormat="1" applyFont="1" applyBorder="1" applyAlignment="1">
      <alignment horizontal="center" vertical="center"/>
    </xf>
    <xf numFmtId="0" fontId="65" fillId="2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1" fontId="136" fillId="0" borderId="27" xfId="0" applyNumberFormat="1" applyFont="1" applyBorder="1" applyAlignment="1">
      <alignment horizontal="center" vertical="center"/>
    </xf>
    <xf numFmtId="2" fontId="35" fillId="2" borderId="0" xfId="0" applyNumberFormat="1" applyFont="1" applyFill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0" fontId="28" fillId="0" borderId="0" xfId="0" applyFont="1" applyFill="1" applyBorder="1" applyAlignment="1">
      <alignment horizontal="center" vertical="center" wrapText="1"/>
    </xf>
    <xf numFmtId="164" fontId="54" fillId="0" borderId="7" xfId="0" applyNumberFormat="1" applyFont="1" applyFill="1" applyBorder="1" applyAlignment="1">
      <alignment horizontal="center" vertical="center"/>
    </xf>
    <xf numFmtId="164" fontId="54" fillId="0" borderId="0" xfId="0" applyNumberFormat="1" applyFont="1" applyFill="1" applyBorder="1" applyAlignment="1">
      <alignment horizontal="center" vertical="center"/>
    </xf>
    <xf numFmtId="0" fontId="25" fillId="0" borderId="41" xfId="0" applyFont="1" applyBorder="1" applyAlignment="1">
      <alignment horizontal="center" vertical="center" wrapText="1"/>
    </xf>
    <xf numFmtId="164" fontId="55" fillId="0" borderId="19" xfId="0" applyNumberFormat="1" applyFont="1" applyBorder="1" applyAlignment="1">
      <alignment horizontal="center" vertical="center"/>
    </xf>
    <xf numFmtId="164" fontId="55" fillId="0" borderId="19" xfId="0" applyNumberFormat="1" applyFont="1" applyFill="1" applyBorder="1" applyAlignment="1">
      <alignment horizontal="center" vertical="center"/>
    </xf>
    <xf numFmtId="164" fontId="55" fillId="0" borderId="42" xfId="0" applyNumberFormat="1" applyFont="1" applyBorder="1" applyAlignment="1">
      <alignment horizontal="center" vertical="center"/>
    </xf>
    <xf numFmtId="0" fontId="72" fillId="0" borderId="0" xfId="0" applyFont="1" applyBorder="1" applyAlignment="1">
      <alignment horizontal="center" vertical="center" wrapText="1"/>
    </xf>
    <xf numFmtId="0" fontId="73" fillId="0" borderId="7" xfId="0" applyNumberFormat="1" applyFont="1" applyBorder="1" applyAlignment="1">
      <alignment horizontal="center" vertical="center"/>
    </xf>
    <xf numFmtId="0" fontId="73" fillId="0" borderId="0" xfId="0" applyNumberFormat="1" applyFont="1" applyBorder="1" applyAlignment="1">
      <alignment horizontal="center" vertical="center"/>
    </xf>
    <xf numFmtId="164" fontId="73" fillId="0" borderId="10" xfId="0" applyNumberFormat="1" applyFont="1" applyBorder="1" applyAlignment="1">
      <alignment horizontal="center" vertical="center"/>
    </xf>
    <xf numFmtId="164" fontId="74" fillId="0" borderId="2" xfId="0" applyNumberFormat="1" applyFont="1" applyBorder="1" applyAlignment="1">
      <alignment horizontal="center" vertical="center" wrapText="1"/>
    </xf>
    <xf numFmtId="0" fontId="75" fillId="0" borderId="1" xfId="0" applyNumberFormat="1" applyFont="1" applyBorder="1" applyAlignment="1">
      <alignment horizontal="center" vertical="center"/>
    </xf>
    <xf numFmtId="164" fontId="75" fillId="0" borderId="1" xfId="0" applyNumberFormat="1" applyFont="1" applyBorder="1" applyAlignment="1">
      <alignment horizontal="center" vertical="center"/>
    </xf>
    <xf numFmtId="164" fontId="75" fillId="0" borderId="11" xfId="0" applyNumberFormat="1" applyFont="1" applyBorder="1" applyAlignment="1">
      <alignment horizontal="center" vertical="center"/>
    </xf>
    <xf numFmtId="1" fontId="78" fillId="0" borderId="2" xfId="0" applyNumberFormat="1" applyFont="1" applyBorder="1" applyAlignment="1">
      <alignment horizontal="center" vertical="center"/>
    </xf>
    <xf numFmtId="0" fontId="145" fillId="0" borderId="20" xfId="0" applyNumberFormat="1" applyFont="1" applyBorder="1" applyAlignment="1">
      <alignment horizontal="center" vertical="center"/>
    </xf>
    <xf numFmtId="0" fontId="145" fillId="0" borderId="1" xfId="0" applyNumberFormat="1" applyFont="1" applyBorder="1" applyAlignment="1">
      <alignment horizontal="center" vertical="center"/>
    </xf>
    <xf numFmtId="1" fontId="145" fillId="0" borderId="1" xfId="0" applyNumberFormat="1" applyFont="1" applyBorder="1" applyAlignment="1">
      <alignment horizontal="center" vertical="center"/>
    </xf>
    <xf numFmtId="1" fontId="145" fillId="0" borderId="0" xfId="0" applyNumberFormat="1" applyFont="1" applyBorder="1" applyAlignment="1">
      <alignment horizontal="center" vertical="center"/>
    </xf>
    <xf numFmtId="164" fontId="145" fillId="0" borderId="10" xfId="0" applyNumberFormat="1" applyFont="1" applyBorder="1" applyAlignment="1">
      <alignment horizontal="center" vertical="center"/>
    </xf>
    <xf numFmtId="164" fontId="145" fillId="0" borderId="11" xfId="0" applyNumberFormat="1" applyFont="1" applyBorder="1" applyAlignment="1">
      <alignment horizontal="center" vertical="center"/>
    </xf>
    <xf numFmtId="164" fontId="53" fillId="0" borderId="1" xfId="0" applyNumberFormat="1" applyFont="1" applyBorder="1" applyAlignment="1">
      <alignment horizontal="center" vertical="center"/>
    </xf>
    <xf numFmtId="164" fontId="53" fillId="0" borderId="10" xfId="0" applyNumberFormat="1" applyFont="1" applyBorder="1" applyAlignment="1">
      <alignment horizontal="center" vertical="center"/>
    </xf>
    <xf numFmtId="164" fontId="53" fillId="0" borderId="11" xfId="0" applyNumberFormat="1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55" fillId="0" borderId="7" xfId="0" applyNumberFormat="1" applyFont="1" applyBorder="1" applyAlignment="1">
      <alignment horizontal="center" vertical="center"/>
    </xf>
    <xf numFmtId="0" fontId="55" fillId="0" borderId="0" xfId="0" applyNumberFormat="1" applyFont="1" applyBorder="1" applyAlignment="1">
      <alignment horizontal="center" vertical="center"/>
    </xf>
    <xf numFmtId="1" fontId="55" fillId="0" borderId="0" xfId="0" applyNumberFormat="1" applyFont="1" applyBorder="1" applyAlignment="1">
      <alignment horizontal="center" vertical="center"/>
    </xf>
    <xf numFmtId="164" fontId="75" fillId="0" borderId="0" xfId="0" applyNumberFormat="1" applyFont="1" applyBorder="1" applyAlignment="1">
      <alignment horizontal="center" vertical="center"/>
    </xf>
    <xf numFmtId="1" fontId="8" fillId="0" borderId="18" xfId="0" applyNumberFormat="1" applyFont="1" applyBorder="1" applyAlignment="1">
      <alignment horizontal="center" vertical="center"/>
    </xf>
    <xf numFmtId="164" fontId="27" fillId="3" borderId="43" xfId="0" applyNumberFormat="1" applyFont="1" applyFill="1" applyBorder="1" applyAlignment="1">
      <alignment horizontal="center" vertical="center"/>
    </xf>
    <xf numFmtId="1" fontId="59" fillId="0" borderId="23" xfId="0" applyNumberFormat="1" applyFont="1" applyBorder="1" applyAlignment="1">
      <alignment horizontal="center" vertical="center"/>
    </xf>
    <xf numFmtId="0" fontId="124" fillId="0" borderId="43" xfId="0" applyFont="1" applyBorder="1" applyAlignment="1">
      <alignment horizontal="center" vertical="center"/>
    </xf>
    <xf numFmtId="1" fontId="126" fillId="0" borderId="43" xfId="0" applyNumberFormat="1" applyFont="1" applyFill="1" applyBorder="1" applyAlignment="1">
      <alignment horizontal="center" vertical="center"/>
    </xf>
    <xf numFmtId="1" fontId="126" fillId="0" borderId="43" xfId="0" applyNumberFormat="1" applyFont="1" applyBorder="1" applyAlignment="1">
      <alignment horizontal="center" vertical="center"/>
    </xf>
    <xf numFmtId="1" fontId="127" fillId="0" borderId="44" xfId="0" applyNumberFormat="1" applyFont="1" applyBorder="1" applyAlignment="1">
      <alignment horizontal="center" vertical="center"/>
    </xf>
    <xf numFmtId="164" fontId="147" fillId="0" borderId="0" xfId="0" applyNumberFormat="1" applyFont="1" applyFill="1" applyBorder="1" applyAlignment="1">
      <alignment horizontal="center" vertical="center"/>
    </xf>
    <xf numFmtId="164" fontId="16" fillId="2" borderId="0" xfId="0" applyNumberFormat="1" applyFont="1" applyFill="1" applyBorder="1" applyAlignment="1">
      <alignment horizontal="center" vertical="center"/>
    </xf>
    <xf numFmtId="164" fontId="148" fillId="0" borderId="45" xfId="0" applyNumberFormat="1" applyFont="1" applyFill="1" applyBorder="1" applyAlignment="1">
      <alignment horizontal="center" vertical="center"/>
    </xf>
    <xf numFmtId="0" fontId="131" fillId="0" borderId="46" xfId="0" applyFont="1" applyBorder="1" applyAlignment="1">
      <alignment horizontal="center" vertical="center"/>
    </xf>
    <xf numFmtId="164" fontId="23" fillId="0" borderId="45" xfId="0" applyNumberFormat="1" applyFont="1" applyBorder="1" applyAlignment="1">
      <alignment horizontal="center" vertical="center"/>
    </xf>
    <xf numFmtId="164" fontId="147" fillId="0" borderId="0" xfId="0" applyNumberFormat="1" applyFont="1" applyBorder="1" applyAlignment="1">
      <alignment horizontal="center" vertical="center"/>
    </xf>
    <xf numFmtId="164" fontId="16" fillId="0" borderId="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164" fontId="148" fillId="0" borderId="45" xfId="0" applyNumberFormat="1" applyFont="1" applyBorder="1" applyAlignment="1">
      <alignment horizontal="center" vertical="center"/>
    </xf>
    <xf numFmtId="164" fontId="87" fillId="0" borderId="0" xfId="0" applyNumberFormat="1" applyFont="1" applyBorder="1" applyAlignment="1">
      <alignment horizontal="center" vertical="center"/>
    </xf>
    <xf numFmtId="164" fontId="23" fillId="0" borderId="11" xfId="0" applyNumberFormat="1" applyFont="1" applyFill="1" applyBorder="1" applyAlignment="1">
      <alignment horizontal="center" vertical="center"/>
    </xf>
    <xf numFmtId="0" fontId="130" fillId="0" borderId="3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164" fontId="0" fillId="0" borderId="1" xfId="0" applyNumberFormat="1" applyFill="1" applyBorder="1" applyAlignment="1">
      <alignment horizontal="center" vertical="center"/>
    </xf>
    <xf numFmtId="0" fontId="16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164" fontId="0" fillId="0" borderId="37" xfId="0" applyNumberFormat="1" applyBorder="1" applyAlignment="1">
      <alignment horizontal="center" vertical="center"/>
    </xf>
    <xf numFmtId="164" fontId="0" fillId="0" borderId="47" xfId="0" applyNumberFormat="1" applyBorder="1" applyAlignment="1">
      <alignment horizontal="center" vertical="center"/>
    </xf>
    <xf numFmtId="1" fontId="23" fillId="2" borderId="3" xfId="0" applyNumberFormat="1" applyFont="1" applyFill="1" applyBorder="1" applyAlignment="1">
      <alignment horizontal="center" vertical="center"/>
    </xf>
    <xf numFmtId="1" fontId="59" fillId="0" borderId="48" xfId="0" applyNumberFormat="1" applyFont="1" applyBorder="1" applyAlignment="1">
      <alignment horizontal="center" vertical="center"/>
    </xf>
    <xf numFmtId="0" fontId="121" fillId="0" borderId="3" xfId="0" applyFont="1" applyBorder="1" applyAlignment="1">
      <alignment horizontal="center" vertical="center"/>
    </xf>
    <xf numFmtId="0" fontId="78" fillId="0" borderId="3" xfId="0" applyFont="1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9" fontId="0" fillId="2" borderId="9" xfId="0" applyNumberFormat="1" applyFill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1" fontId="103" fillId="0" borderId="3" xfId="0" applyNumberFormat="1" applyFont="1" applyBorder="1" applyAlignment="1">
      <alignment horizontal="center" vertical="center"/>
    </xf>
    <xf numFmtId="1" fontId="81" fillId="0" borderId="3" xfId="0" applyNumberFormat="1" applyFont="1" applyBorder="1" applyAlignment="1">
      <alignment horizontal="center" vertical="center"/>
    </xf>
    <xf numFmtId="0" fontId="157" fillId="0" borderId="3" xfId="0" applyFont="1" applyBorder="1" applyAlignment="1">
      <alignment horizontal="center" vertical="center"/>
    </xf>
    <xf numFmtId="0" fontId="156" fillId="0" borderId="3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7" fillId="0" borderId="0" xfId="0" applyNumberFormat="1" applyFont="1" applyBorder="1" applyAlignment="1">
      <alignment horizontal="center" vertical="center"/>
    </xf>
    <xf numFmtId="164" fontId="19" fillId="0" borderId="0" xfId="0" applyNumberFormat="1" applyFont="1" applyBorder="1" applyAlignment="1">
      <alignment horizontal="center" vertical="center"/>
    </xf>
    <xf numFmtId="164" fontId="19" fillId="0" borderId="0" xfId="0" applyNumberFormat="1" applyFont="1" applyFill="1" applyBorder="1" applyAlignment="1">
      <alignment horizontal="center" vertical="center"/>
    </xf>
    <xf numFmtId="1" fontId="2" fillId="0" borderId="2" xfId="0" applyNumberFormat="1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64" fontId="0" fillId="0" borderId="3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9" xfId="0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1" fontId="14" fillId="0" borderId="3" xfId="0" applyNumberFormat="1" applyFont="1" applyBorder="1" applyAlignment="1">
      <alignment horizontal="center" vertical="center"/>
    </xf>
    <xf numFmtId="164" fontId="19" fillId="0" borderId="3" xfId="0" applyNumberFormat="1" applyFont="1" applyBorder="1" applyAlignment="1">
      <alignment horizontal="center" vertical="center"/>
    </xf>
    <xf numFmtId="1" fontId="18" fillId="3" borderId="0" xfId="0" applyNumberFormat="1" applyFont="1" applyFill="1" applyBorder="1" applyAlignment="1">
      <alignment horizontal="center" vertical="center"/>
    </xf>
    <xf numFmtId="164" fontId="164" fillId="0" borderId="27" xfId="0" applyNumberFormat="1" applyFont="1" applyFill="1" applyBorder="1" applyAlignment="1">
      <alignment horizontal="center" vertical="center"/>
    </xf>
    <xf numFmtId="1" fontId="18" fillId="2" borderId="0" xfId="0" applyNumberFormat="1" applyFont="1" applyFill="1" applyBorder="1" applyAlignment="1">
      <alignment horizontal="center" vertical="center"/>
    </xf>
    <xf numFmtId="1" fontId="78" fillId="0" borderId="1" xfId="0" applyNumberFormat="1" applyFont="1" applyBorder="1" applyAlignment="1">
      <alignment horizontal="center" vertical="center"/>
    </xf>
    <xf numFmtId="1" fontId="28" fillId="0" borderId="3" xfId="0" applyNumberFormat="1" applyFont="1" applyBorder="1" applyAlignment="1">
      <alignment horizontal="center" vertical="center"/>
    </xf>
    <xf numFmtId="1" fontId="72" fillId="0" borderId="3" xfId="0" applyNumberFormat="1" applyFont="1" applyBorder="1" applyAlignment="1">
      <alignment horizontal="center" vertical="center"/>
    </xf>
    <xf numFmtId="1" fontId="74" fillId="0" borderId="2" xfId="0" applyNumberFormat="1" applyFont="1" applyBorder="1" applyAlignment="1">
      <alignment horizontal="center" vertical="center"/>
    </xf>
    <xf numFmtId="9" fontId="0" fillId="0" borderId="3" xfId="0" applyNumberFormat="1" applyFill="1" applyBorder="1" applyAlignment="1">
      <alignment horizontal="center" vertical="center"/>
    </xf>
    <xf numFmtId="9" fontId="0" fillId="0" borderId="3" xfId="0" applyNumberFormat="1" applyBorder="1" applyAlignment="1">
      <alignment horizontal="center" vertical="center"/>
    </xf>
    <xf numFmtId="1" fontId="138" fillId="0" borderId="0" xfId="0" applyNumberFormat="1" applyFont="1" applyFill="1" applyBorder="1" applyAlignment="1">
      <alignment horizontal="center" vertical="center"/>
    </xf>
    <xf numFmtId="1" fontId="138" fillId="0" borderId="18" xfId="0" applyNumberFormat="1" applyFont="1" applyBorder="1" applyAlignment="1">
      <alignment horizontal="center" vertical="center"/>
    </xf>
    <xf numFmtId="1" fontId="139" fillId="0" borderId="0" xfId="0" applyNumberFormat="1" applyFont="1" applyBorder="1" applyAlignment="1">
      <alignment horizontal="center" vertical="center"/>
    </xf>
    <xf numFmtId="1" fontId="138" fillId="0" borderId="0" xfId="0" applyNumberFormat="1" applyFont="1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43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0" xfId="0" applyNumberFormat="1" applyFont="1" applyFill="1" applyAlignment="1">
      <alignment horizontal="center" vertical="center"/>
    </xf>
    <xf numFmtId="164" fontId="7" fillId="0" borderId="18" xfId="0" applyNumberFormat="1" applyFont="1" applyFill="1" applyBorder="1" applyAlignment="1">
      <alignment horizontal="center" vertical="center"/>
    </xf>
    <xf numFmtId="1" fontId="99" fillId="3" borderId="3" xfId="0" applyNumberFormat="1" applyFont="1" applyFill="1" applyBorder="1" applyAlignment="1">
      <alignment horizontal="center" vertical="center"/>
    </xf>
    <xf numFmtId="0" fontId="99" fillId="3" borderId="3" xfId="0" applyFont="1" applyFill="1" applyBorder="1" applyAlignment="1">
      <alignment horizontal="center" vertical="center"/>
    </xf>
    <xf numFmtId="0" fontId="99" fillId="3" borderId="2" xfId="0" applyFont="1" applyFill="1" applyBorder="1" applyAlignment="1">
      <alignment horizontal="center" vertical="center"/>
    </xf>
    <xf numFmtId="1" fontId="99" fillId="3" borderId="32" xfId="0" applyNumberFormat="1" applyFont="1" applyFill="1" applyBorder="1" applyAlignment="1">
      <alignment horizontal="center" vertical="center"/>
    </xf>
    <xf numFmtId="1" fontId="2" fillId="0" borderId="20" xfId="0" applyNumberFormat="1" applyFont="1" applyFill="1" applyBorder="1" applyAlignment="1">
      <alignment horizontal="center" vertical="center"/>
    </xf>
    <xf numFmtId="0" fontId="131" fillId="0" borderId="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2" fontId="23" fillId="0" borderId="50" xfId="0" applyNumberFormat="1" applyFont="1" applyBorder="1" applyAlignment="1">
      <alignment horizontal="center" vertical="center"/>
    </xf>
    <xf numFmtId="2" fontId="23" fillId="0" borderId="51" xfId="0" applyNumberFormat="1" applyFont="1" applyBorder="1" applyAlignment="1">
      <alignment horizontal="center" vertical="center"/>
    </xf>
    <xf numFmtId="2" fontId="23" fillId="0" borderId="50" xfId="0" applyNumberFormat="1" applyFont="1" applyFill="1" applyBorder="1" applyAlignment="1">
      <alignment horizontal="center" vertical="center"/>
    </xf>
    <xf numFmtId="1" fontId="103" fillId="0" borderId="43" xfId="0" applyNumberFormat="1" applyFont="1" applyBorder="1" applyAlignment="1">
      <alignment horizontal="center" vertical="center"/>
    </xf>
    <xf numFmtId="1" fontId="105" fillId="0" borderId="43" xfId="0" applyNumberFormat="1" applyFont="1" applyBorder="1" applyAlignment="1">
      <alignment horizontal="center" vertical="center"/>
    </xf>
    <xf numFmtId="1" fontId="104" fillId="0" borderId="44" xfId="0" applyNumberFormat="1" applyFont="1" applyBorder="1" applyAlignment="1">
      <alignment horizontal="center" vertical="center"/>
    </xf>
    <xf numFmtId="0" fontId="121" fillId="0" borderId="3" xfId="0" applyFont="1" applyBorder="1" applyAlignment="1">
      <alignment horizontal="center" vertical="center" wrapText="1"/>
    </xf>
    <xf numFmtId="1" fontId="121" fillId="0" borderId="3" xfId="0" applyNumberFormat="1" applyFont="1" applyBorder="1" applyAlignment="1">
      <alignment horizontal="center" vertical="center"/>
    </xf>
    <xf numFmtId="1" fontId="14" fillId="0" borderId="3" xfId="0" applyNumberFormat="1" applyFont="1" applyFill="1" applyBorder="1" applyAlignment="1">
      <alignment horizontal="center" vertical="center"/>
    </xf>
    <xf numFmtId="1" fontId="0" fillId="0" borderId="49" xfId="0" applyNumberFormat="1" applyFill="1" applyBorder="1" applyAlignment="1">
      <alignment horizontal="center" vertical="center"/>
    </xf>
    <xf numFmtId="1" fontId="25" fillId="0" borderId="0" xfId="0" applyNumberFormat="1" applyFont="1" applyBorder="1" applyAlignment="1">
      <alignment horizontal="center" vertical="center"/>
    </xf>
    <xf numFmtId="1" fontId="19" fillId="0" borderId="0" xfId="0" applyNumberFormat="1" applyFont="1" applyBorder="1" applyAlignment="1">
      <alignment horizontal="center" vertical="center"/>
    </xf>
    <xf numFmtId="1" fontId="19" fillId="0" borderId="3" xfId="0" applyNumberFormat="1" applyFont="1" applyBorder="1" applyAlignment="1">
      <alignment horizontal="center" vertical="center"/>
    </xf>
    <xf numFmtId="1" fontId="132" fillId="0" borderId="0" xfId="0" applyNumberFormat="1" applyFont="1" applyBorder="1" applyAlignment="1">
      <alignment horizontal="center" vertical="center"/>
    </xf>
    <xf numFmtId="164" fontId="72" fillId="0" borderId="52" xfId="0" applyNumberFormat="1" applyFont="1" applyBorder="1" applyAlignment="1">
      <alignment horizontal="center" vertical="center"/>
    </xf>
    <xf numFmtId="164" fontId="23" fillId="0" borderId="52" xfId="0" applyNumberFormat="1" applyFont="1" applyBorder="1" applyAlignment="1">
      <alignment horizontal="center" vertical="center"/>
    </xf>
    <xf numFmtId="164" fontId="23" fillId="0" borderId="53" xfId="0" applyNumberFormat="1" applyFont="1" applyBorder="1" applyAlignment="1">
      <alignment horizontal="center" vertical="center"/>
    </xf>
    <xf numFmtId="164" fontId="170" fillId="0" borderId="0" xfId="0" applyNumberFormat="1" applyFont="1" applyBorder="1" applyAlignment="1">
      <alignment horizontal="center" vertical="center"/>
    </xf>
    <xf numFmtId="164" fontId="171" fillId="0" borderId="1" xfId="0" applyNumberFormat="1" applyFont="1" applyBorder="1" applyAlignment="1">
      <alignment horizontal="center" vertical="center"/>
    </xf>
    <xf numFmtId="164" fontId="170" fillId="0" borderId="0" xfId="0" applyNumberFormat="1" applyFont="1" applyFill="1" applyBorder="1" applyAlignment="1">
      <alignment horizontal="center" vertical="center"/>
    </xf>
    <xf numFmtId="164" fontId="171" fillId="0" borderId="1" xfId="0" applyNumberFormat="1" applyFont="1" applyFill="1" applyBorder="1" applyAlignment="1">
      <alignment horizontal="center" vertical="center"/>
    </xf>
    <xf numFmtId="164" fontId="170" fillId="0" borderId="10" xfId="0" applyNumberFormat="1" applyFont="1" applyBorder="1" applyAlignment="1">
      <alignment horizontal="center" vertical="center"/>
    </xf>
    <xf numFmtId="164" fontId="171" fillId="0" borderId="11" xfId="0" applyNumberFormat="1" applyFont="1" applyBorder="1" applyAlignment="1">
      <alignment horizontal="center" vertical="center"/>
    </xf>
    <xf numFmtId="0" fontId="78" fillId="2" borderId="3" xfId="0" applyFont="1" applyFill="1" applyBorder="1" applyAlignment="1">
      <alignment horizontal="center" vertical="center"/>
    </xf>
    <xf numFmtId="0" fontId="14" fillId="2" borderId="0" xfId="0" applyNumberFormat="1" applyFont="1" applyFill="1" applyBorder="1" applyAlignment="1">
      <alignment horizontal="center" vertical="center"/>
    </xf>
    <xf numFmtId="0" fontId="14" fillId="2" borderId="3" xfId="0" applyNumberFormat="1" applyFont="1" applyFill="1" applyBorder="1" applyAlignment="1">
      <alignment horizontal="center" vertical="center"/>
    </xf>
    <xf numFmtId="0" fontId="0" fillId="2" borderId="0" xfId="0" applyNumberFormat="1" applyFill="1" applyBorder="1" applyAlignment="1">
      <alignment horizontal="center" vertical="center"/>
    </xf>
    <xf numFmtId="0" fontId="0" fillId="2" borderId="3" xfId="0" applyNumberFormat="1" applyFill="1" applyBorder="1" applyAlignment="1">
      <alignment horizontal="center" vertical="center"/>
    </xf>
    <xf numFmtId="164" fontId="0" fillId="2" borderId="3" xfId="0" applyNumberForma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1" fontId="78" fillId="2" borderId="0" xfId="0" applyNumberFormat="1" applyFont="1" applyFill="1" applyBorder="1" applyAlignment="1">
      <alignment horizontal="center" vertical="center"/>
    </xf>
    <xf numFmtId="1" fontId="121" fillId="2" borderId="0" xfId="0" applyNumberFormat="1" applyFont="1" applyFill="1" applyBorder="1" applyAlignment="1">
      <alignment horizontal="center" vertical="center"/>
    </xf>
    <xf numFmtId="0" fontId="152" fillId="2" borderId="54" xfId="0" applyFont="1" applyFill="1" applyBorder="1" applyAlignment="1">
      <alignment horizontal="center" vertical="center" wrapText="1"/>
    </xf>
    <xf numFmtId="0" fontId="121" fillId="2" borderId="3" xfId="0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center" vertical="center"/>
    </xf>
    <xf numFmtId="0" fontId="160" fillId="2" borderId="5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" fontId="0" fillId="2" borderId="3" xfId="0" applyNumberFormat="1" applyFill="1" applyBorder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" fontId="40" fillId="2" borderId="0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2" fontId="99" fillId="0" borderId="1" xfId="0" applyNumberFormat="1" applyFont="1" applyBorder="1" applyAlignment="1">
      <alignment horizontal="center" vertical="center"/>
    </xf>
    <xf numFmtId="2" fontId="78" fillId="0" borderId="1" xfId="0" applyNumberFormat="1" applyFont="1" applyBorder="1" applyAlignment="1">
      <alignment horizontal="center" vertical="center"/>
    </xf>
    <xf numFmtId="0" fontId="7" fillId="0" borderId="0" xfId="0" applyNumberFormat="1" applyFont="1" applyFill="1" applyBorder="1" applyAlignment="1">
      <alignment horizontal="center" vertical="center"/>
    </xf>
    <xf numFmtId="164" fontId="154" fillId="2" borderId="54" xfId="0" applyNumberFormat="1" applyFont="1" applyFill="1" applyBorder="1" applyAlignment="1">
      <alignment horizontal="center" vertical="center" wrapText="1"/>
    </xf>
    <xf numFmtId="164" fontId="162" fillId="2" borderId="54" xfId="0" applyNumberFormat="1" applyFont="1" applyFill="1" applyBorder="1" applyAlignment="1">
      <alignment horizontal="center" vertical="center" wrapText="1"/>
    </xf>
    <xf numFmtId="0" fontId="0" fillId="0" borderId="9" xfId="0" applyNumberFormat="1" applyFill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32" xfId="0" applyNumberFormat="1" applyBorder="1" applyAlignment="1">
      <alignment horizontal="center" vertical="center"/>
    </xf>
    <xf numFmtId="164" fontId="13" fillId="0" borderId="0" xfId="0" applyNumberFormat="1" applyFont="1" applyFill="1" applyBorder="1" applyAlignment="1">
      <alignment horizontal="center" vertical="center"/>
    </xf>
    <xf numFmtId="164" fontId="19" fillId="0" borderId="3" xfId="0" applyNumberFormat="1" applyFont="1" applyFill="1" applyBorder="1" applyAlignment="1">
      <alignment horizontal="center" vertical="center"/>
    </xf>
    <xf numFmtId="0" fontId="23" fillId="0" borderId="0" xfId="0" applyNumberFormat="1" applyFont="1" applyFill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3" xfId="0" applyNumberFormat="1" applyFont="1" applyFill="1" applyBorder="1" applyAlignment="1">
      <alignment horizontal="center" vertical="center"/>
    </xf>
    <xf numFmtId="164" fontId="131" fillId="0" borderId="3" xfId="0" applyNumberFormat="1" applyFont="1" applyBorder="1" applyAlignment="1">
      <alignment horizontal="center" vertical="center"/>
    </xf>
    <xf numFmtId="164" fontId="78" fillId="0" borderId="0" xfId="0" applyNumberFormat="1" applyFont="1" applyBorder="1" applyAlignment="1">
      <alignment horizontal="center" vertical="center"/>
    </xf>
    <xf numFmtId="164" fontId="7" fillId="4" borderId="0" xfId="0" applyNumberFormat="1" applyFont="1" applyFill="1" applyAlignment="1">
      <alignment horizontal="center" vertical="center"/>
    </xf>
    <xf numFmtId="1" fontId="23" fillId="0" borderId="55" xfId="0" applyNumberFormat="1" applyFont="1" applyBorder="1" applyAlignment="1">
      <alignment horizontal="center" vertical="center"/>
    </xf>
    <xf numFmtId="1" fontId="23" fillId="2" borderId="55" xfId="0" applyNumberFormat="1" applyFont="1" applyFill="1" applyBorder="1" applyAlignment="1">
      <alignment horizontal="center" vertical="center"/>
    </xf>
    <xf numFmtId="1" fontId="23" fillId="0" borderId="56" xfId="0" applyNumberFormat="1" applyFont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2" fontId="23" fillId="0" borderId="57" xfId="0" applyNumberFormat="1" applyFont="1" applyBorder="1" applyAlignment="1">
      <alignment horizontal="center" vertical="center"/>
    </xf>
    <xf numFmtId="2" fontId="23" fillId="0" borderId="57" xfId="0" applyNumberFormat="1" applyFont="1" applyFill="1" applyBorder="1" applyAlignment="1">
      <alignment horizontal="center" vertical="center"/>
    </xf>
    <xf numFmtId="2" fontId="72" fillId="0" borderId="1" xfId="0" applyNumberFormat="1" applyFont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64" fontId="7" fillId="0" borderId="3" xfId="0" applyNumberFormat="1" applyFont="1" applyFill="1" applyBorder="1" applyAlignment="1">
      <alignment horizontal="center" vertical="center"/>
    </xf>
    <xf numFmtId="9" fontId="7" fillId="0" borderId="0" xfId="0" applyNumberFormat="1" applyFont="1" applyFill="1" applyBorder="1" applyAlignment="1">
      <alignment horizontal="center" vertical="center"/>
    </xf>
    <xf numFmtId="9" fontId="7" fillId="0" borderId="3" xfId="0" applyNumberFormat="1" applyFont="1" applyFill="1" applyBorder="1" applyAlignment="1">
      <alignment horizontal="center" vertical="center"/>
    </xf>
    <xf numFmtId="1" fontId="29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0" fillId="4" borderId="0" xfId="0" applyFont="1" applyFill="1" applyAlignment="1">
      <alignment horizontal="center" vertical="center"/>
    </xf>
    <xf numFmtId="0" fontId="173" fillId="0" borderId="0" xfId="0" applyFont="1" applyAlignment="1">
      <alignment horizontal="center" vertical="center"/>
    </xf>
    <xf numFmtId="9" fontId="5" fillId="0" borderId="0" xfId="0" applyNumberFormat="1" applyFont="1" applyAlignment="1">
      <alignment horizontal="center" vertical="center"/>
    </xf>
    <xf numFmtId="164" fontId="5" fillId="0" borderId="0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center"/>
    </xf>
    <xf numFmtId="1" fontId="5" fillId="0" borderId="0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6" fillId="4" borderId="0" xfId="0" applyFont="1" applyFill="1" applyAlignment="1">
      <alignment horizontal="center" vertical="center"/>
    </xf>
    <xf numFmtId="1" fontId="71" fillId="0" borderId="0" xfId="0" applyNumberFormat="1" applyFont="1" applyBorder="1" applyAlignment="1">
      <alignment horizontal="center" vertical="center"/>
    </xf>
    <xf numFmtId="0" fontId="71" fillId="0" borderId="0" xfId="0" applyFont="1" applyBorder="1" applyAlignment="1">
      <alignment horizontal="center" vertical="center"/>
    </xf>
    <xf numFmtId="164" fontId="47" fillId="0" borderId="0" xfId="0" applyNumberFormat="1" applyFont="1" applyBorder="1" applyAlignment="1">
      <alignment horizontal="center" vertical="center"/>
    </xf>
    <xf numFmtId="9" fontId="14" fillId="0" borderId="0" xfId="0" applyNumberFormat="1" applyFont="1" applyBorder="1" applyAlignment="1">
      <alignment horizontal="center" vertical="center"/>
    </xf>
    <xf numFmtId="9" fontId="7" fillId="4" borderId="0" xfId="0" applyNumberFormat="1" applyFont="1" applyFill="1" applyAlignment="1">
      <alignment horizontal="center" vertical="center"/>
    </xf>
    <xf numFmtId="9" fontId="88" fillId="3" borderId="0" xfId="0" applyNumberFormat="1" applyFont="1" applyFill="1" applyBorder="1" applyAlignment="1">
      <alignment horizontal="center" vertical="center"/>
    </xf>
    <xf numFmtId="9" fontId="78" fillId="0" borderId="18" xfId="0" applyNumberFormat="1" applyFont="1" applyBorder="1" applyAlignment="1">
      <alignment horizontal="center" vertical="center"/>
    </xf>
    <xf numFmtId="1" fontId="120" fillId="0" borderId="25" xfId="0" applyNumberFormat="1" applyFont="1" applyBorder="1" applyAlignment="1">
      <alignment horizontal="center" vertical="center"/>
    </xf>
    <xf numFmtId="1" fontId="88" fillId="0" borderId="18" xfId="0" applyNumberFormat="1" applyFont="1" applyFill="1" applyBorder="1" applyAlignment="1">
      <alignment horizontal="center" vertical="center"/>
    </xf>
    <xf numFmtId="164" fontId="120" fillId="0" borderId="31" xfId="0" applyNumberFormat="1" applyFont="1" applyFill="1" applyBorder="1" applyAlignment="1">
      <alignment horizontal="center" vertical="center"/>
    </xf>
    <xf numFmtId="164" fontId="88" fillId="2" borderId="18" xfId="0" applyNumberFormat="1" applyFont="1" applyFill="1" applyBorder="1" applyAlignment="1">
      <alignment horizontal="center" vertical="center"/>
    </xf>
    <xf numFmtId="0" fontId="88" fillId="0" borderId="18" xfId="0" applyFont="1" applyBorder="1" applyAlignment="1">
      <alignment horizontal="center" vertical="center"/>
    </xf>
    <xf numFmtId="9" fontId="5" fillId="0" borderId="0" xfId="0" applyNumberFormat="1" applyFont="1" applyBorder="1" applyAlignment="1">
      <alignment horizontal="center" vertical="center"/>
    </xf>
    <xf numFmtId="9" fontId="5" fillId="0" borderId="3" xfId="0" applyNumberFormat="1" applyFont="1" applyBorder="1" applyAlignment="1">
      <alignment horizontal="center" vertical="center"/>
    </xf>
    <xf numFmtId="9" fontId="5" fillId="0" borderId="3" xfId="0" applyNumberFormat="1" applyFont="1" applyFill="1" applyBorder="1" applyAlignment="1">
      <alignment horizontal="center" vertical="center"/>
    </xf>
    <xf numFmtId="9" fontId="16" fillId="0" borderId="0" xfId="0" applyNumberFormat="1" applyFont="1" applyBorder="1" applyAlignment="1">
      <alignment horizontal="center" vertical="center"/>
    </xf>
    <xf numFmtId="1" fontId="16" fillId="0" borderId="2" xfId="0" applyNumberFormat="1" applyFont="1" applyFill="1" applyBorder="1" applyAlignment="1">
      <alignment horizontal="center" vertical="center"/>
    </xf>
    <xf numFmtId="167" fontId="2" fillId="0" borderId="0" xfId="0" applyNumberFormat="1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1" fontId="86" fillId="0" borderId="0" xfId="0" applyNumberFormat="1" applyFont="1" applyBorder="1" applyAlignment="1">
      <alignment horizontal="center" vertical="center"/>
    </xf>
    <xf numFmtId="9" fontId="55" fillId="0" borderId="0" xfId="0" applyNumberFormat="1" applyFont="1" applyBorder="1" applyAlignment="1">
      <alignment horizontal="center" vertical="center"/>
    </xf>
    <xf numFmtId="167" fontId="170" fillId="0" borderId="3" xfId="0" applyNumberFormat="1" applyFont="1" applyFill="1" applyBorder="1" applyAlignment="1">
      <alignment horizontal="center" vertical="center" wrapText="1"/>
    </xf>
    <xf numFmtId="172" fontId="171" fillId="0" borderId="3" xfId="0" applyNumberFormat="1" applyFont="1" applyFill="1" applyBorder="1" applyAlignment="1">
      <alignment horizontal="center" vertical="center" wrapText="1"/>
    </xf>
    <xf numFmtId="172" fontId="171" fillId="0" borderId="2" xfId="0" applyNumberFormat="1" applyFont="1" applyFill="1" applyBorder="1" applyAlignment="1">
      <alignment horizontal="center" vertical="center" wrapText="1"/>
    </xf>
    <xf numFmtId="9" fontId="120" fillId="0" borderId="0" xfId="0" applyNumberFormat="1" applyFont="1" applyFill="1" applyBorder="1" applyAlignment="1">
      <alignment horizontal="center" vertical="center"/>
    </xf>
    <xf numFmtId="0" fontId="170" fillId="0" borderId="0" xfId="0" applyFont="1" applyBorder="1" applyAlignment="1">
      <alignment horizontal="center" vertical="center"/>
    </xf>
    <xf numFmtId="0" fontId="171" fillId="0" borderId="0" xfId="0" applyFont="1" applyBorder="1" applyAlignment="1">
      <alignment horizontal="center" vertical="center"/>
    </xf>
    <xf numFmtId="1" fontId="86" fillId="2" borderId="0" xfId="0" applyNumberFormat="1" applyFont="1" applyFill="1" applyBorder="1" applyAlignment="1">
      <alignment horizontal="center" vertical="center"/>
    </xf>
    <xf numFmtId="1" fontId="138" fillId="3" borderId="0" xfId="0" applyNumberFormat="1" applyFont="1" applyFill="1" applyBorder="1" applyAlignment="1">
      <alignment horizontal="center" vertical="center"/>
    </xf>
    <xf numFmtId="1" fontId="139" fillId="0" borderId="0" xfId="0" applyNumberFormat="1" applyFont="1" applyFill="1" applyBorder="1" applyAlignment="1">
      <alignment horizontal="center" vertical="center"/>
    </xf>
    <xf numFmtId="164" fontId="138" fillId="0" borderId="0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164" fontId="21" fillId="0" borderId="0" xfId="0" applyNumberFormat="1" applyFont="1" applyFill="1" applyBorder="1" applyAlignment="1">
      <alignment horizontal="center" vertical="center"/>
    </xf>
    <xf numFmtId="164" fontId="182" fillId="0" borderId="3" xfId="0" applyNumberFormat="1" applyFont="1" applyBorder="1" applyAlignment="1">
      <alignment horizontal="center" vertical="center"/>
    </xf>
    <xf numFmtId="164" fontId="7" fillId="0" borderId="3" xfId="0" applyNumberFormat="1" applyFont="1" applyBorder="1" applyAlignment="1">
      <alignment horizontal="center" vertical="center"/>
    </xf>
    <xf numFmtId="164" fontId="19" fillId="0" borderId="0" xfId="0" applyNumberFormat="1" applyFont="1" applyAlignment="1">
      <alignment horizontal="center" vertical="center"/>
    </xf>
    <xf numFmtId="164" fontId="182" fillId="0" borderId="0" xfId="0" applyNumberFormat="1" applyFont="1" applyAlignment="1">
      <alignment horizontal="center" vertical="center"/>
    </xf>
    <xf numFmtId="0" fontId="87" fillId="0" borderId="3" xfId="0" applyFont="1" applyBorder="1" applyAlignment="1">
      <alignment horizontal="center" vertical="center"/>
    </xf>
    <xf numFmtId="164" fontId="183" fillId="0" borderId="0" xfId="0" applyNumberFormat="1" applyFont="1" applyBorder="1" applyAlignment="1">
      <alignment horizontal="center" vertical="center"/>
    </xf>
    <xf numFmtId="164" fontId="183" fillId="0" borderId="3" xfId="0" applyNumberFormat="1" applyFont="1" applyBorder="1" applyAlignment="1">
      <alignment horizontal="center" vertical="center"/>
    </xf>
    <xf numFmtId="1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64" fontId="78" fillId="0" borderId="0" xfId="0" applyNumberFormat="1" applyFont="1" applyFill="1" applyBorder="1" applyAlignment="1">
      <alignment horizontal="center" vertical="center"/>
    </xf>
    <xf numFmtId="9" fontId="151" fillId="0" borderId="0" xfId="0" applyNumberFormat="1" applyFont="1" applyBorder="1" applyAlignment="1">
      <alignment horizontal="center" vertical="center"/>
    </xf>
    <xf numFmtId="9" fontId="36" fillId="0" borderId="0" xfId="0" applyNumberFormat="1" applyFont="1" applyBorder="1" applyAlignment="1">
      <alignment horizontal="center" vertical="center"/>
    </xf>
    <xf numFmtId="0" fontId="69" fillId="0" borderId="0" xfId="0" applyFont="1" applyFill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64" fontId="122" fillId="0" borderId="0" xfId="0" applyNumberFormat="1" applyFont="1" applyFill="1" applyBorder="1" applyAlignment="1">
      <alignment horizontal="center" vertical="center"/>
    </xf>
    <xf numFmtId="164" fontId="133" fillId="0" borderId="1" xfId="0" applyNumberFormat="1" applyFont="1" applyBorder="1" applyAlignment="1">
      <alignment horizontal="center" vertical="center"/>
    </xf>
    <xf numFmtId="164" fontId="133" fillId="0" borderId="1" xfId="0" applyNumberFormat="1" applyFont="1" applyFill="1" applyBorder="1" applyAlignment="1">
      <alignment horizontal="center" vertical="center"/>
    </xf>
    <xf numFmtId="164" fontId="133" fillId="0" borderId="11" xfId="0" applyNumberFormat="1" applyFont="1" applyBorder="1" applyAlignment="1">
      <alignment horizontal="center" vertical="center"/>
    </xf>
    <xf numFmtId="0" fontId="130" fillId="0" borderId="3" xfId="0" applyFont="1" applyBorder="1" applyAlignment="1">
      <alignment horizontal="center" vertical="center"/>
    </xf>
    <xf numFmtId="0" fontId="131" fillId="0" borderId="2" xfId="0" applyFont="1" applyBorder="1" applyAlignment="1">
      <alignment horizontal="center" vertical="center"/>
    </xf>
    <xf numFmtId="0" fontId="188" fillId="0" borderId="0" xfId="0" applyFont="1" applyBorder="1" applyAlignment="1">
      <alignment horizontal="center" vertical="center"/>
    </xf>
    <xf numFmtId="1" fontId="2" fillId="0" borderId="9" xfId="0" applyNumberFormat="1" applyFont="1" applyFill="1" applyBorder="1" applyAlignment="1">
      <alignment horizontal="center" vertical="center"/>
    </xf>
    <xf numFmtId="1" fontId="0" fillId="0" borderId="9" xfId="0" applyNumberFormat="1" applyFill="1" applyBorder="1" applyAlignment="1">
      <alignment horizontal="center" vertical="center"/>
    </xf>
    <xf numFmtId="164" fontId="0" fillId="0" borderId="9" xfId="0" applyNumberForma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164" fontId="2" fillId="0" borderId="60" xfId="0" applyNumberFormat="1" applyFont="1" applyBorder="1" applyAlignment="1">
      <alignment horizontal="center" vertical="center"/>
    </xf>
    <xf numFmtId="164" fontId="2" fillId="0" borderId="60" xfId="0" applyNumberFormat="1" applyFont="1" applyFill="1" applyBorder="1" applyAlignment="1">
      <alignment horizontal="center" vertical="center"/>
    </xf>
    <xf numFmtId="164" fontId="2" fillId="0" borderId="61" xfId="0" applyNumberFormat="1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3" fontId="0" fillId="0" borderId="9" xfId="0" applyNumberFormat="1" applyBorder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0" fontId="0" fillId="0" borderId="9" xfId="0" applyBorder="1"/>
    <xf numFmtId="164" fontId="59" fillId="0" borderId="9" xfId="0" applyNumberFormat="1" applyFont="1" applyBorder="1" applyAlignment="1">
      <alignment horizontal="center" vertical="center"/>
    </xf>
    <xf numFmtId="164" fontId="91" fillId="0" borderId="0" xfId="0" applyNumberFormat="1" applyFont="1" applyBorder="1" applyAlignment="1">
      <alignment horizontal="center" vertical="center"/>
    </xf>
    <xf numFmtId="164" fontId="92" fillId="0" borderId="0" xfId="0" applyNumberFormat="1" applyFont="1" applyBorder="1" applyAlignment="1">
      <alignment horizontal="center" vertical="center"/>
    </xf>
    <xf numFmtId="164" fontId="76" fillId="0" borderId="0" xfId="0" applyNumberFormat="1" applyFont="1" applyBorder="1" applyAlignment="1">
      <alignment horizontal="center" vertical="center"/>
    </xf>
    <xf numFmtId="1" fontId="118" fillId="0" borderId="0" xfId="0" applyNumberFormat="1" applyFont="1" applyBorder="1" applyAlignment="1">
      <alignment horizontal="center" vertical="center"/>
    </xf>
    <xf numFmtId="1" fontId="94" fillId="0" borderId="0" xfId="0" applyNumberFormat="1" applyFont="1" applyBorder="1" applyAlignment="1">
      <alignment horizontal="center" vertical="center"/>
    </xf>
    <xf numFmtId="164" fontId="91" fillId="0" borderId="17" xfId="0" applyNumberFormat="1" applyFont="1" applyBorder="1" applyAlignment="1">
      <alignment horizontal="center" vertical="center"/>
    </xf>
    <xf numFmtId="164" fontId="76" fillId="0" borderId="18" xfId="0" applyNumberFormat="1" applyFont="1" applyBorder="1" applyAlignment="1">
      <alignment horizontal="center" vertical="center"/>
    </xf>
    <xf numFmtId="164" fontId="93" fillId="0" borderId="0" xfId="0" applyNumberFormat="1" applyFont="1" applyBorder="1" applyAlignment="1">
      <alignment horizontal="center" vertical="center"/>
    </xf>
    <xf numFmtId="1" fontId="104" fillId="0" borderId="43" xfId="0" applyNumberFormat="1" applyFont="1" applyBorder="1" applyAlignment="1">
      <alignment horizontal="center" vertical="center"/>
    </xf>
    <xf numFmtId="1" fontId="59" fillId="0" borderId="18" xfId="0" applyNumberFormat="1" applyFont="1" applyBorder="1" applyAlignment="1">
      <alignment horizontal="center" vertical="center"/>
    </xf>
    <xf numFmtId="1" fontId="104" fillId="0" borderId="0" xfId="0" applyNumberFormat="1" applyFont="1" applyBorder="1" applyAlignment="1">
      <alignment horizontal="center" vertical="center"/>
    </xf>
    <xf numFmtId="1" fontId="127" fillId="0" borderId="43" xfId="0" applyNumberFormat="1" applyFont="1" applyBorder="1" applyAlignment="1">
      <alignment horizontal="center" vertical="center"/>
    </xf>
    <xf numFmtId="1" fontId="129" fillId="0" borderId="0" xfId="0" applyNumberFormat="1" applyFont="1" applyBorder="1" applyAlignment="1">
      <alignment horizontal="center" vertical="center"/>
    </xf>
    <xf numFmtId="164" fontId="95" fillId="0" borderId="0" xfId="0" applyNumberFormat="1" applyFont="1" applyBorder="1" applyAlignment="1">
      <alignment horizontal="center" vertical="center"/>
    </xf>
    <xf numFmtId="164" fontId="108" fillId="0" borderId="0" xfId="0" applyNumberFormat="1" applyFont="1" applyBorder="1" applyAlignment="1">
      <alignment horizontal="center" vertical="center"/>
    </xf>
    <xf numFmtId="1" fontId="59" fillId="0" borderId="1" xfId="0" applyNumberFormat="1" applyFont="1" applyBorder="1" applyAlignment="1">
      <alignment horizontal="center" vertical="center"/>
    </xf>
    <xf numFmtId="1" fontId="120" fillId="0" borderId="0" xfId="0" applyNumberFormat="1" applyFont="1" applyFill="1" applyBorder="1" applyAlignment="1">
      <alignment horizontal="center" vertical="center"/>
    </xf>
    <xf numFmtId="164" fontId="120" fillId="0" borderId="18" xfId="0" applyNumberFormat="1" applyFont="1" applyFill="1" applyBorder="1" applyAlignment="1">
      <alignment horizontal="center" vertical="center"/>
    </xf>
    <xf numFmtId="164" fontId="120" fillId="0" borderId="0" xfId="0" applyNumberFormat="1" applyFont="1" applyBorder="1" applyAlignment="1">
      <alignment horizontal="center" vertical="center"/>
    </xf>
    <xf numFmtId="1" fontId="120" fillId="0" borderId="0" xfId="0" applyNumberFormat="1" applyFont="1" applyBorder="1" applyAlignment="1">
      <alignment horizontal="center" vertical="center"/>
    </xf>
    <xf numFmtId="1" fontId="140" fillId="0" borderId="0" xfId="0" applyNumberFormat="1" applyFont="1" applyFill="1" applyBorder="1" applyAlignment="1">
      <alignment horizontal="center" vertical="center"/>
    </xf>
    <xf numFmtId="164" fontId="137" fillId="0" borderId="0" xfId="0" applyNumberFormat="1" applyFont="1" applyFill="1" applyBorder="1" applyAlignment="1">
      <alignment horizontal="center" vertical="center"/>
    </xf>
    <xf numFmtId="164" fontId="141" fillId="0" borderId="0" xfId="0" applyNumberFormat="1" applyFont="1" applyFill="1" applyBorder="1" applyAlignment="1">
      <alignment horizontal="center" vertical="center"/>
    </xf>
    <xf numFmtId="164" fontId="90" fillId="0" borderId="0" xfId="0" applyNumberFormat="1" applyFont="1" applyFill="1" applyBorder="1" applyAlignment="1">
      <alignment horizontal="center" vertical="center"/>
    </xf>
    <xf numFmtId="164" fontId="164" fillId="0" borderId="0" xfId="0" applyNumberFormat="1" applyFont="1" applyFill="1" applyBorder="1" applyAlignment="1">
      <alignment horizontal="center" vertical="center"/>
    </xf>
    <xf numFmtId="164" fontId="136" fillId="0" borderId="0" xfId="0" applyNumberFormat="1" applyFont="1" applyFill="1" applyBorder="1" applyAlignment="1">
      <alignment horizontal="center" vertical="center"/>
    </xf>
    <xf numFmtId="164" fontId="120" fillId="0" borderId="0" xfId="0" applyNumberFormat="1" applyFont="1" applyFill="1" applyBorder="1" applyAlignment="1">
      <alignment horizontal="center" vertical="center"/>
    </xf>
    <xf numFmtId="1" fontId="90" fillId="0" borderId="0" xfId="0" applyNumberFormat="1" applyFont="1" applyFill="1" applyBorder="1" applyAlignment="1">
      <alignment horizontal="center" vertical="center"/>
    </xf>
    <xf numFmtId="1" fontId="90" fillId="0" borderId="18" xfId="0" applyNumberFormat="1" applyFont="1" applyFill="1" applyBorder="1" applyAlignment="1">
      <alignment horizontal="center" vertical="center"/>
    </xf>
    <xf numFmtId="1" fontId="137" fillId="0" borderId="0" xfId="0" applyNumberFormat="1" applyFont="1" applyFill="1" applyBorder="1" applyAlignment="1">
      <alignment horizontal="center" vertical="center"/>
    </xf>
    <xf numFmtId="1" fontId="136" fillId="0" borderId="0" xfId="0" applyNumberFormat="1" applyFont="1" applyFill="1" applyBorder="1" applyAlignment="1">
      <alignment horizontal="center" vertical="center"/>
    </xf>
    <xf numFmtId="1" fontId="127" fillId="0" borderId="0" xfId="0" applyNumberFormat="1" applyFont="1" applyFill="1" applyBorder="1" applyAlignment="1">
      <alignment horizontal="center" vertical="center"/>
    </xf>
    <xf numFmtId="1" fontId="129" fillId="0" borderId="18" xfId="0" applyNumberFormat="1" applyFont="1" applyFill="1" applyBorder="1" applyAlignment="1">
      <alignment horizontal="center" vertical="center"/>
    </xf>
    <xf numFmtId="1" fontId="137" fillId="0" borderId="0" xfId="0" applyNumberFormat="1" applyFont="1" applyBorder="1" applyAlignment="1">
      <alignment horizontal="center" vertical="center"/>
    </xf>
    <xf numFmtId="1" fontId="136" fillId="0" borderId="0" xfId="0" applyNumberFormat="1" applyFont="1" applyBorder="1" applyAlignment="1">
      <alignment horizontal="center" vertical="center"/>
    </xf>
    <xf numFmtId="0" fontId="59" fillId="0" borderId="0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/>
    </xf>
    <xf numFmtId="164" fontId="47" fillId="0" borderId="60" xfId="0" applyNumberFormat="1" applyFont="1" applyBorder="1" applyAlignment="1">
      <alignment horizontal="center" vertical="center"/>
    </xf>
    <xf numFmtId="164" fontId="91" fillId="0" borderId="18" xfId="0" applyNumberFormat="1" applyFont="1" applyBorder="1" applyAlignment="1">
      <alignment horizontal="center" vertical="center"/>
    </xf>
    <xf numFmtId="164" fontId="92" fillId="0" borderId="18" xfId="0" applyNumberFormat="1" applyFont="1" applyBorder="1" applyAlignment="1">
      <alignment horizontal="center" vertical="center"/>
    </xf>
    <xf numFmtId="1" fontId="90" fillId="0" borderId="5" xfId="0" applyNumberFormat="1" applyFont="1" applyBorder="1" applyAlignment="1">
      <alignment horizontal="center" vertical="center"/>
    </xf>
    <xf numFmtId="1" fontId="90" fillId="0" borderId="1" xfId="0" applyNumberFormat="1" applyFont="1" applyBorder="1" applyAlignment="1">
      <alignment horizontal="center" vertical="center"/>
    </xf>
    <xf numFmtId="164" fontId="134" fillId="0" borderId="1" xfId="0" applyNumberFormat="1" applyFont="1" applyBorder="1" applyAlignment="1">
      <alignment horizontal="center" vertical="center"/>
    </xf>
    <xf numFmtId="164" fontId="149" fillId="0" borderId="0" xfId="0" applyNumberFormat="1" applyFont="1" applyBorder="1" applyAlignment="1">
      <alignment horizontal="center" vertical="center"/>
    </xf>
    <xf numFmtId="164" fontId="89" fillId="0" borderId="45" xfId="0" applyNumberFormat="1" applyFont="1" applyBorder="1" applyAlignment="1">
      <alignment horizontal="center" vertical="center"/>
    </xf>
    <xf numFmtId="9" fontId="90" fillId="0" borderId="0" xfId="0" applyNumberFormat="1" applyFont="1" applyFill="1" applyBorder="1" applyAlignment="1">
      <alignment horizontal="center" vertical="center"/>
    </xf>
    <xf numFmtId="0" fontId="90" fillId="0" borderId="0" xfId="0" applyFont="1" applyFill="1" applyBorder="1" applyAlignment="1">
      <alignment horizontal="center" vertical="center"/>
    </xf>
    <xf numFmtId="1" fontId="90" fillId="0" borderId="0" xfId="0" applyNumberFormat="1" applyFont="1" applyBorder="1" applyAlignment="1">
      <alignment horizontal="center" vertical="center"/>
    </xf>
    <xf numFmtId="1" fontId="90" fillId="0" borderId="62" xfId="0" applyNumberFormat="1" applyFont="1" applyBorder="1" applyAlignment="1">
      <alignment horizontal="center" vertical="center"/>
    </xf>
    <xf numFmtId="1" fontId="90" fillId="0" borderId="48" xfId="0" applyNumberFormat="1" applyFont="1" applyBorder="1" applyAlignment="1">
      <alignment horizontal="center" vertical="center"/>
    </xf>
    <xf numFmtId="164" fontId="134" fillId="0" borderId="48" xfId="0" applyNumberFormat="1" applyFont="1" applyBorder="1" applyAlignment="1">
      <alignment horizontal="center" vertical="center"/>
    </xf>
    <xf numFmtId="1" fontId="181" fillId="0" borderId="0" xfId="0" applyNumberFormat="1" applyFont="1" applyBorder="1" applyAlignment="1">
      <alignment horizontal="center" vertical="center"/>
    </xf>
    <xf numFmtId="164" fontId="80" fillId="0" borderId="0" xfId="0" applyNumberFormat="1" applyFont="1" applyBorder="1" applyAlignment="1">
      <alignment horizontal="center" vertical="center"/>
    </xf>
    <xf numFmtId="164" fontId="80" fillId="0" borderId="10" xfId="0" applyNumberFormat="1" applyFont="1" applyBorder="1" applyAlignment="1">
      <alignment horizontal="center" vertical="center"/>
    </xf>
    <xf numFmtId="167" fontId="87" fillId="0" borderId="3" xfId="0" applyNumberFormat="1" applyFont="1" applyFill="1" applyBorder="1" applyAlignment="1">
      <alignment horizontal="center" vertical="center" wrapText="1"/>
    </xf>
    <xf numFmtId="164" fontId="88" fillId="0" borderId="0" xfId="0" applyNumberFormat="1" applyFont="1" applyBorder="1" applyAlignment="1">
      <alignment horizontal="center" vertical="center"/>
    </xf>
    <xf numFmtId="164" fontId="88" fillId="0" borderId="10" xfId="0" applyNumberFormat="1" applyFont="1" applyBorder="1" applyAlignment="1">
      <alignment horizontal="center" vertical="center"/>
    </xf>
    <xf numFmtId="164" fontId="6" fillId="2" borderId="0" xfId="0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164" fontId="41" fillId="0" borderId="0" xfId="0" applyNumberFormat="1" applyFont="1" applyFill="1" applyBorder="1" applyAlignment="1">
      <alignment horizontal="center" vertical="center"/>
    </xf>
    <xf numFmtId="164" fontId="40" fillId="0" borderId="25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164" fontId="188" fillId="0" borderId="0" xfId="0" applyNumberFormat="1" applyFont="1" applyBorder="1" applyAlignment="1">
      <alignment horizontal="center" vertical="center"/>
    </xf>
    <xf numFmtId="164" fontId="187" fillId="0" borderId="0" xfId="0" applyNumberFormat="1" applyFont="1" applyBorder="1" applyAlignment="1">
      <alignment horizontal="center" vertical="center"/>
    </xf>
    <xf numFmtId="164" fontId="131" fillId="0" borderId="45" xfId="0" applyNumberFormat="1" applyFont="1" applyBorder="1" applyAlignment="1">
      <alignment horizontal="center" vertical="center"/>
    </xf>
    <xf numFmtId="164" fontId="131" fillId="0" borderId="0" xfId="0" applyNumberFormat="1" applyFont="1" applyBorder="1" applyAlignment="1">
      <alignment horizontal="center" vertical="center"/>
    </xf>
    <xf numFmtId="164" fontId="187" fillId="0" borderId="0" xfId="0" applyNumberFormat="1" applyFont="1" applyFill="1" applyBorder="1" applyAlignment="1">
      <alignment horizontal="center" vertical="center"/>
    </xf>
    <xf numFmtId="164" fontId="188" fillId="0" borderId="10" xfId="0" applyNumberFormat="1" applyFont="1" applyBorder="1" applyAlignment="1">
      <alignment horizontal="center" vertical="center"/>
    </xf>
    <xf numFmtId="164" fontId="130" fillId="0" borderId="0" xfId="0" applyNumberFormat="1" applyFont="1" applyBorder="1" applyAlignment="1">
      <alignment horizontal="center" vertical="center"/>
    </xf>
    <xf numFmtId="1" fontId="74" fillId="0" borderId="0" xfId="0" applyNumberFormat="1" applyFont="1" applyBorder="1" applyAlignment="1">
      <alignment horizontal="center" vertical="center"/>
    </xf>
    <xf numFmtId="0" fontId="152" fillId="2" borderId="0" xfId="0" applyFont="1" applyFill="1" applyBorder="1" applyAlignment="1">
      <alignment horizontal="center" vertical="center" wrapText="1"/>
    </xf>
    <xf numFmtId="164" fontId="154" fillId="2" borderId="0" xfId="0" applyNumberFormat="1" applyFont="1" applyFill="1" applyBorder="1" applyAlignment="1">
      <alignment horizontal="center" vertical="center" wrapText="1"/>
    </xf>
    <xf numFmtId="0" fontId="28" fillId="0" borderId="0" xfId="0" applyFont="1" applyBorder="1" applyAlignment="1">
      <alignment horizontal="center" vertical="center" wrapText="1"/>
    </xf>
    <xf numFmtId="0" fontId="74" fillId="0" borderId="0" xfId="0" applyFont="1" applyBorder="1" applyAlignment="1">
      <alignment horizontal="center" vertical="center" wrapText="1"/>
    </xf>
    <xf numFmtId="0" fontId="161" fillId="2" borderId="0" xfId="0" applyFont="1" applyFill="1" applyBorder="1" applyAlignment="1">
      <alignment horizontal="center" vertical="center"/>
    </xf>
    <xf numFmtId="0" fontId="157" fillId="0" borderId="0" xfId="0" applyFont="1" applyBorder="1" applyAlignment="1">
      <alignment horizontal="center" vertical="center"/>
    </xf>
    <xf numFmtId="0" fontId="156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158" fillId="2" borderId="0" xfId="0" applyFont="1" applyFill="1" applyBorder="1" applyAlignment="1">
      <alignment horizontal="center" vertical="center"/>
    </xf>
    <xf numFmtId="9" fontId="23" fillId="0" borderId="39" xfId="0" applyNumberFormat="1" applyFont="1" applyBorder="1" applyAlignment="1">
      <alignment horizontal="center" vertical="center" wrapText="1"/>
    </xf>
    <xf numFmtId="0" fontId="0" fillId="0" borderId="64" xfId="0" applyBorder="1" applyAlignment="1">
      <alignment horizontal="center" vertical="center"/>
    </xf>
    <xf numFmtId="9" fontId="145" fillId="0" borderId="1" xfId="0" applyNumberFormat="1" applyFont="1" applyBorder="1" applyAlignment="1">
      <alignment horizontal="center" vertical="center"/>
    </xf>
    <xf numFmtId="20" fontId="55" fillId="0" borderId="0" xfId="0" applyNumberFormat="1" applyFont="1" applyBorder="1" applyAlignment="1">
      <alignment horizontal="center" vertical="center"/>
    </xf>
    <xf numFmtId="20" fontId="181" fillId="0" borderId="0" xfId="0" applyNumberFormat="1" applyFont="1" applyBorder="1" applyAlignment="1">
      <alignment horizontal="center" vertical="center"/>
    </xf>
    <xf numFmtId="20" fontId="53" fillId="0" borderId="9" xfId="0" applyNumberFormat="1" applyFont="1" applyBorder="1" applyAlignment="1">
      <alignment horizontal="center" vertical="center"/>
    </xf>
    <xf numFmtId="0" fontId="132" fillId="0" borderId="3" xfId="0" applyFont="1" applyFill="1" applyBorder="1" applyAlignment="1">
      <alignment horizontal="center" vertical="center" wrapText="1"/>
    </xf>
    <xf numFmtId="1" fontId="133" fillId="0" borderId="0" xfId="0" applyNumberFormat="1" applyFont="1" applyBorder="1" applyAlignment="1">
      <alignment horizontal="center" vertical="center"/>
    </xf>
    <xf numFmtId="0" fontId="133" fillId="0" borderId="0" xfId="0" applyFont="1" applyBorder="1" applyAlignment="1">
      <alignment horizontal="center" vertical="center"/>
    </xf>
    <xf numFmtId="1" fontId="133" fillId="0" borderId="0" xfId="0" applyNumberFormat="1" applyFont="1" applyFill="1" applyBorder="1" applyAlignment="1">
      <alignment horizontal="center" vertical="center"/>
    </xf>
    <xf numFmtId="0" fontId="148" fillId="0" borderId="0" xfId="0" applyFont="1" applyBorder="1" applyAlignment="1">
      <alignment horizontal="center" vertical="center"/>
    </xf>
    <xf numFmtId="164" fontId="148" fillId="0" borderId="0" xfId="0" applyNumberFormat="1" applyFont="1" applyBorder="1" applyAlignment="1">
      <alignment horizontal="center" vertical="center"/>
    </xf>
    <xf numFmtId="164" fontId="147" fillId="0" borderId="10" xfId="0" applyNumberFormat="1" applyFont="1" applyBorder="1" applyAlignment="1">
      <alignment horizontal="center" vertical="center"/>
    </xf>
    <xf numFmtId="164" fontId="148" fillId="0" borderId="10" xfId="0" applyNumberFormat="1" applyFont="1" applyBorder="1" applyAlignment="1">
      <alignment horizontal="center" vertical="center"/>
    </xf>
    <xf numFmtId="0" fontId="148" fillId="0" borderId="1" xfId="0" applyFont="1" applyBorder="1" applyAlignment="1">
      <alignment horizontal="center" vertical="center"/>
    </xf>
    <xf numFmtId="164" fontId="148" fillId="0" borderId="1" xfId="0" applyNumberFormat="1" applyFont="1" applyBorder="1" applyAlignment="1">
      <alignment horizontal="center" vertical="center"/>
    </xf>
    <xf numFmtId="1" fontId="77" fillId="0" borderId="18" xfId="0" applyNumberFormat="1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164" fontId="77" fillId="0" borderId="18" xfId="0" applyNumberFormat="1" applyFont="1" applyBorder="1" applyAlignment="1">
      <alignment horizontal="center" vertical="center"/>
    </xf>
    <xf numFmtId="0" fontId="77" fillId="0" borderId="0" xfId="0" applyNumberFormat="1" applyFont="1" applyBorder="1" applyAlignment="1">
      <alignment horizontal="center" vertical="center"/>
    </xf>
    <xf numFmtId="164" fontId="77" fillId="0" borderId="18" xfId="0" applyNumberFormat="1" applyFont="1" applyFill="1" applyBorder="1" applyAlignment="1">
      <alignment horizontal="center" vertical="center"/>
    </xf>
    <xf numFmtId="164" fontId="77" fillId="0" borderId="0" xfId="0" applyNumberFormat="1" applyFont="1" applyBorder="1" applyAlignment="1">
      <alignment horizontal="center" vertical="center"/>
    </xf>
    <xf numFmtId="164" fontId="77" fillId="0" borderId="10" xfId="0" applyNumberFormat="1" applyFont="1" applyBorder="1" applyAlignment="1">
      <alignment horizontal="center" vertical="center"/>
    </xf>
    <xf numFmtId="0" fontId="195" fillId="2" borderId="2" xfId="0" applyFont="1" applyFill="1" applyBorder="1" applyAlignment="1">
      <alignment horizontal="center" vertical="center" wrapText="1"/>
    </xf>
    <xf numFmtId="0" fontId="186" fillId="0" borderId="65" xfId="0" applyFont="1" applyBorder="1" applyAlignment="1">
      <alignment horizontal="center" vertical="center"/>
    </xf>
    <xf numFmtId="1" fontId="197" fillId="2" borderId="0" xfId="0" applyNumberFormat="1" applyFont="1" applyFill="1" applyBorder="1" applyAlignment="1">
      <alignment horizontal="center" vertical="center"/>
    </xf>
    <xf numFmtId="0" fontId="180" fillId="0" borderId="2" xfId="0" applyFont="1" applyFill="1" applyBorder="1" applyAlignment="1">
      <alignment horizontal="center" vertical="center" wrapText="1"/>
    </xf>
    <xf numFmtId="0" fontId="181" fillId="0" borderId="1" xfId="0" applyFont="1" applyBorder="1" applyAlignment="1">
      <alignment horizontal="center" vertical="center"/>
    </xf>
    <xf numFmtId="1" fontId="181" fillId="0" borderId="1" xfId="0" applyNumberFormat="1" applyFont="1" applyBorder="1" applyAlignment="1">
      <alignment horizontal="center" vertical="center"/>
    </xf>
    <xf numFmtId="164" fontId="77" fillId="0" borderId="11" xfId="0" applyNumberFormat="1" applyFont="1" applyBorder="1" applyAlignment="1">
      <alignment horizontal="center" vertical="center"/>
    </xf>
    <xf numFmtId="164" fontId="148" fillId="0" borderId="11" xfId="0" applyNumberFormat="1" applyFont="1" applyBorder="1" applyAlignment="1">
      <alignment horizontal="center" vertical="center"/>
    </xf>
    <xf numFmtId="0" fontId="28" fillId="0" borderId="66" xfId="0" applyFont="1" applyBorder="1" applyAlignment="1">
      <alignment horizontal="center" vertical="center" wrapText="1"/>
    </xf>
    <xf numFmtId="164" fontId="55" fillId="0" borderId="67" xfId="0" applyNumberFormat="1" applyFont="1" applyBorder="1" applyAlignment="1">
      <alignment horizontal="center" vertical="center"/>
    </xf>
    <xf numFmtId="164" fontId="55" fillId="0" borderId="66" xfId="0" applyNumberFormat="1" applyFont="1" applyBorder="1" applyAlignment="1">
      <alignment horizontal="center" vertical="center"/>
    </xf>
    <xf numFmtId="164" fontId="91" fillId="0" borderId="66" xfId="0" applyNumberFormat="1" applyFont="1" applyBorder="1" applyAlignment="1">
      <alignment horizontal="center" vertical="center"/>
    </xf>
    <xf numFmtId="164" fontId="91" fillId="0" borderId="67" xfId="0" applyNumberFormat="1" applyFont="1" applyBorder="1" applyAlignment="1">
      <alignment horizontal="center" vertical="center"/>
    </xf>
    <xf numFmtId="164" fontId="55" fillId="0" borderId="68" xfId="0" applyNumberFormat="1" applyFont="1" applyBorder="1" applyAlignment="1">
      <alignment horizontal="center" vertical="center"/>
    </xf>
    <xf numFmtId="164" fontId="54" fillId="0" borderId="67" xfId="0" applyNumberFormat="1" applyFont="1" applyBorder="1" applyAlignment="1">
      <alignment horizontal="center" vertical="center"/>
    </xf>
    <xf numFmtId="164" fontId="54" fillId="0" borderId="66" xfId="0" applyNumberFormat="1" applyFont="1" applyBorder="1" applyAlignment="1">
      <alignment horizontal="center" vertical="center"/>
    </xf>
    <xf numFmtId="164" fontId="92" fillId="0" borderId="66" xfId="0" applyNumberFormat="1" applyFont="1" applyBorder="1" applyAlignment="1">
      <alignment horizontal="center" vertical="center"/>
    </xf>
    <xf numFmtId="164" fontId="92" fillId="0" borderId="67" xfId="0" applyNumberFormat="1" applyFont="1" applyBorder="1" applyAlignment="1">
      <alignment horizontal="center" vertical="center"/>
    </xf>
    <xf numFmtId="164" fontId="54" fillId="0" borderId="68" xfId="0" applyNumberFormat="1" applyFont="1" applyBorder="1" applyAlignment="1">
      <alignment horizontal="center" vertical="center"/>
    </xf>
    <xf numFmtId="1" fontId="105" fillId="0" borderId="67" xfId="0" applyNumberFormat="1" applyFont="1" applyBorder="1" applyAlignment="1">
      <alignment horizontal="center" vertical="center"/>
    </xf>
    <xf numFmtId="1" fontId="24" fillId="0" borderId="67" xfId="0" applyNumberFormat="1" applyFont="1" applyBorder="1" applyAlignment="1">
      <alignment horizontal="center" vertical="center"/>
    </xf>
    <xf numFmtId="1" fontId="139" fillId="0" borderId="18" xfId="0" applyNumberFormat="1" applyFont="1" applyBorder="1" applyAlignment="1">
      <alignment horizontal="center" vertical="center"/>
    </xf>
    <xf numFmtId="164" fontId="139" fillId="3" borderId="18" xfId="0" applyNumberFormat="1" applyFont="1" applyFill="1" applyBorder="1" applyAlignment="1">
      <alignment horizontal="center" vertical="center"/>
    </xf>
    <xf numFmtId="1" fontId="140" fillId="0" borderId="23" xfId="0" applyNumberFormat="1" applyFont="1" applyBorder="1" applyAlignment="1">
      <alignment horizontal="center" vertical="center"/>
    </xf>
    <xf numFmtId="1" fontId="140" fillId="0" borderId="18" xfId="0" applyNumberFormat="1" applyFont="1" applyBorder="1" applyAlignment="1">
      <alignment horizontal="center" vertical="center"/>
    </xf>
    <xf numFmtId="164" fontId="138" fillId="0" borderId="18" xfId="0" applyNumberFormat="1" applyFont="1" applyBorder="1" applyAlignment="1">
      <alignment horizontal="center" vertical="center"/>
    </xf>
    <xf numFmtId="0" fontId="139" fillId="0" borderId="0" xfId="0" applyFont="1" applyFill="1" applyAlignment="1">
      <alignment horizontal="center" vertical="center"/>
    </xf>
    <xf numFmtId="164" fontId="139" fillId="3" borderId="0" xfId="0" applyNumberFormat="1" applyFont="1" applyFill="1" applyBorder="1" applyAlignment="1">
      <alignment horizontal="center" vertical="center"/>
    </xf>
    <xf numFmtId="1" fontId="140" fillId="0" borderId="25" xfId="0" applyNumberFormat="1" applyFont="1" applyBorder="1" applyAlignment="1">
      <alignment horizontal="center" vertical="center"/>
    </xf>
    <xf numFmtId="1" fontId="140" fillId="0" borderId="0" xfId="0" applyNumberFormat="1" applyFont="1" applyBorder="1" applyAlignment="1">
      <alignment horizontal="center" vertical="center"/>
    </xf>
    <xf numFmtId="164" fontId="142" fillId="3" borderId="0" xfId="0" applyNumberFormat="1" applyFont="1" applyFill="1" applyBorder="1" applyAlignment="1">
      <alignment horizontal="center" vertical="center"/>
    </xf>
    <xf numFmtId="1" fontId="198" fillId="0" borderId="0" xfId="0" applyNumberFormat="1" applyFont="1" applyBorder="1" applyAlignment="1">
      <alignment horizontal="center" vertical="center"/>
    </xf>
    <xf numFmtId="1" fontId="199" fillId="0" borderId="0" xfId="0" applyNumberFormat="1" applyFont="1" applyBorder="1" applyAlignment="1">
      <alignment horizontal="center" vertical="center"/>
    </xf>
    <xf numFmtId="1" fontId="200" fillId="0" borderId="25" xfId="0" applyNumberFormat="1" applyFont="1" applyBorder="1" applyAlignment="1">
      <alignment horizontal="center" vertical="center"/>
    </xf>
    <xf numFmtId="1" fontId="200" fillId="0" borderId="0" xfId="0" applyNumberFormat="1" applyFont="1" applyBorder="1" applyAlignment="1">
      <alignment horizontal="center" vertical="center"/>
    </xf>
    <xf numFmtId="164" fontId="199" fillId="0" borderId="0" xfId="0" applyNumberFormat="1" applyFont="1" applyBorder="1" applyAlignment="1">
      <alignment horizontal="center" vertical="center"/>
    </xf>
    <xf numFmtId="164" fontId="135" fillId="2" borderId="32" xfId="0" applyNumberFormat="1" applyFont="1" applyFill="1" applyBorder="1" applyAlignment="1">
      <alignment horizontal="center" vertical="center"/>
    </xf>
    <xf numFmtId="164" fontId="53" fillId="0" borderId="67" xfId="0" applyNumberFormat="1" applyFont="1" applyBorder="1" applyAlignment="1">
      <alignment horizontal="center" vertical="center"/>
    </xf>
    <xf numFmtId="164" fontId="53" fillId="0" borderId="67" xfId="0" applyNumberFormat="1" applyFont="1" applyFill="1" applyBorder="1" applyAlignment="1">
      <alignment horizontal="center" vertical="center"/>
    </xf>
    <xf numFmtId="164" fontId="121" fillId="0" borderId="67" xfId="0" applyNumberFormat="1" applyFont="1" applyBorder="1" applyAlignment="1">
      <alignment horizontal="center" vertical="center"/>
    </xf>
    <xf numFmtId="164" fontId="53" fillId="0" borderId="68" xfId="0" applyNumberFormat="1" applyFont="1" applyBorder="1" applyAlignment="1">
      <alignment horizontal="center" vertical="center"/>
    </xf>
    <xf numFmtId="164" fontId="80" fillId="0" borderId="67" xfId="0" applyNumberFormat="1" applyFont="1" applyBorder="1" applyAlignment="1">
      <alignment horizontal="center" vertical="center"/>
    </xf>
    <xf numFmtId="164" fontId="80" fillId="0" borderId="68" xfId="0" applyNumberFormat="1" applyFont="1" applyBorder="1" applyAlignment="1">
      <alignment horizontal="center" vertical="center"/>
    </xf>
    <xf numFmtId="1" fontId="53" fillId="0" borderId="67" xfId="0" applyNumberFormat="1" applyFont="1" applyBorder="1" applyAlignment="1">
      <alignment horizontal="center" vertical="center"/>
    </xf>
    <xf numFmtId="167" fontId="53" fillId="0" borderId="67" xfId="0" applyNumberFormat="1" applyFont="1" applyFill="1" applyBorder="1" applyAlignment="1">
      <alignment horizontal="center" vertical="center"/>
    </xf>
    <xf numFmtId="1" fontId="122" fillId="0" borderId="69" xfId="0" applyNumberFormat="1" applyFont="1" applyBorder="1" applyAlignment="1">
      <alignment horizontal="center" vertical="center"/>
    </xf>
    <xf numFmtId="1" fontId="122" fillId="0" borderId="67" xfId="0" applyNumberFormat="1" applyFont="1" applyBorder="1" applyAlignment="1">
      <alignment horizontal="center" vertical="center"/>
    </xf>
    <xf numFmtId="164" fontId="88" fillId="0" borderId="67" xfId="0" applyNumberFormat="1" applyFont="1" applyBorder="1" applyAlignment="1">
      <alignment horizontal="center" vertical="center"/>
    </xf>
    <xf numFmtId="164" fontId="87" fillId="0" borderId="67" xfId="0" applyNumberFormat="1" applyFont="1" applyBorder="1" applyAlignment="1">
      <alignment horizontal="center" vertical="center"/>
    </xf>
    <xf numFmtId="164" fontId="88" fillId="0" borderId="68" xfId="0" applyNumberFormat="1" applyFont="1" applyBorder="1" applyAlignment="1">
      <alignment horizontal="center" vertical="center"/>
    </xf>
    <xf numFmtId="0" fontId="87" fillId="0" borderId="66" xfId="0" applyFont="1" applyBorder="1" applyAlignment="1">
      <alignment horizontal="center" vertical="center"/>
    </xf>
    <xf numFmtId="0" fontId="88" fillId="0" borderId="67" xfId="0" applyFont="1" applyBorder="1" applyAlignment="1">
      <alignment horizontal="center" vertical="center"/>
    </xf>
    <xf numFmtId="164" fontId="88" fillId="0" borderId="67" xfId="0" applyNumberFormat="1" applyFont="1" applyFill="1" applyBorder="1" applyAlignment="1">
      <alignment horizontal="center" vertical="center"/>
    </xf>
    <xf numFmtId="1" fontId="88" fillId="0" borderId="70" xfId="0" applyNumberFormat="1" applyFont="1" applyBorder="1" applyAlignment="1">
      <alignment horizontal="center" vertical="center"/>
    </xf>
    <xf numFmtId="1" fontId="88" fillId="0" borderId="67" xfId="0" applyNumberFormat="1" applyFont="1" applyBorder="1" applyAlignment="1">
      <alignment horizontal="center" vertical="center"/>
    </xf>
    <xf numFmtId="0" fontId="147" fillId="0" borderId="67" xfId="0" applyFont="1" applyBorder="1" applyAlignment="1">
      <alignment horizontal="center" vertical="center"/>
    </xf>
    <xf numFmtId="164" fontId="147" fillId="0" borderId="67" xfId="0" applyNumberFormat="1" applyFont="1" applyBorder="1" applyAlignment="1">
      <alignment horizontal="center" vertical="center"/>
    </xf>
    <xf numFmtId="164" fontId="147" fillId="0" borderId="68" xfId="0" applyNumberFormat="1" applyFont="1" applyBorder="1" applyAlignment="1">
      <alignment horizontal="center" vertical="center"/>
    </xf>
    <xf numFmtId="0" fontId="148" fillId="0" borderId="67" xfId="0" applyFont="1" applyBorder="1" applyAlignment="1">
      <alignment horizontal="center" vertical="center"/>
    </xf>
    <xf numFmtId="164" fontId="148" fillId="0" borderId="67" xfId="0" applyNumberFormat="1" applyFont="1" applyBorder="1" applyAlignment="1">
      <alignment horizontal="center" vertical="center"/>
    </xf>
    <xf numFmtId="164" fontId="148" fillId="0" borderId="68" xfId="0" applyNumberFormat="1" applyFont="1" applyBorder="1" applyAlignment="1">
      <alignment horizontal="center" vertical="center"/>
    </xf>
    <xf numFmtId="164" fontId="0" fillId="0" borderId="68" xfId="0" applyNumberFormat="1" applyFill="1" applyBorder="1" applyAlignment="1">
      <alignment horizontal="center" vertical="center"/>
    </xf>
    <xf numFmtId="9" fontId="23" fillId="0" borderId="67" xfId="0" applyNumberFormat="1" applyFont="1" applyFill="1" applyBorder="1" applyAlignment="1">
      <alignment horizontal="center" vertical="center"/>
    </xf>
    <xf numFmtId="0" fontId="0" fillId="0" borderId="67" xfId="0" applyFill="1" applyBorder="1" applyAlignment="1">
      <alignment horizontal="center" vertical="center"/>
    </xf>
    <xf numFmtId="1" fontId="23" fillId="0" borderId="67" xfId="0" applyNumberFormat="1" applyFont="1" applyFill="1" applyBorder="1" applyAlignment="1">
      <alignment horizontal="center" vertical="center"/>
    </xf>
    <xf numFmtId="1" fontId="0" fillId="0" borderId="67" xfId="0" applyNumberFormat="1" applyFill="1" applyBorder="1" applyAlignment="1">
      <alignment horizontal="center" vertical="center"/>
    </xf>
    <xf numFmtId="0" fontId="195" fillId="2" borderId="71" xfId="0" applyFont="1" applyFill="1" applyBorder="1" applyAlignment="1">
      <alignment horizontal="center" vertical="center" wrapText="1"/>
    </xf>
    <xf numFmtId="0" fontId="133" fillId="0" borderId="67" xfId="0" applyFont="1" applyBorder="1" applyAlignment="1">
      <alignment horizontal="center" vertical="center"/>
    </xf>
    <xf numFmtId="164" fontId="133" fillId="0" borderId="67" xfId="0" applyNumberFormat="1" applyFont="1" applyBorder="1" applyAlignment="1">
      <alignment horizontal="center" vertical="center"/>
    </xf>
    <xf numFmtId="1" fontId="133" fillId="0" borderId="67" xfId="0" applyNumberFormat="1" applyFont="1" applyBorder="1" applyAlignment="1">
      <alignment horizontal="center" vertical="center"/>
    </xf>
    <xf numFmtId="9" fontId="133" fillId="0" borderId="67" xfId="0" applyNumberFormat="1" applyFont="1" applyBorder="1" applyAlignment="1">
      <alignment horizontal="center" vertical="center"/>
    </xf>
    <xf numFmtId="9" fontId="133" fillId="0" borderId="67" xfId="0" applyNumberFormat="1" applyFont="1" applyFill="1" applyBorder="1" applyAlignment="1">
      <alignment horizontal="center" vertical="center"/>
    </xf>
    <xf numFmtId="9" fontId="15" fillId="0" borderId="67" xfId="0" applyNumberFormat="1" applyFont="1" applyBorder="1" applyAlignment="1">
      <alignment horizontal="center" vertical="center"/>
    </xf>
    <xf numFmtId="0" fontId="15" fillId="0" borderId="67" xfId="0" applyFont="1" applyBorder="1" applyAlignment="1">
      <alignment horizontal="center" vertical="center"/>
    </xf>
    <xf numFmtId="20" fontId="54" fillId="0" borderId="18" xfId="0" applyNumberFormat="1" applyFont="1" applyBorder="1" applyAlignment="1">
      <alignment horizontal="center" vertical="center"/>
    </xf>
    <xf numFmtId="20" fontId="24" fillId="0" borderId="18" xfId="0" applyNumberFormat="1" applyFont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121" fillId="0" borderId="25" xfId="0" applyNumberFormat="1" applyFont="1" applyBorder="1" applyAlignment="1">
      <alignment horizontal="center" vertical="center"/>
    </xf>
    <xf numFmtId="164" fontId="155" fillId="0" borderId="25" xfId="0" applyNumberFormat="1" applyFont="1" applyBorder="1" applyAlignment="1">
      <alignment horizontal="center" vertical="center"/>
    </xf>
    <xf numFmtId="164" fontId="155" fillId="0" borderId="69" xfId="0" applyNumberFormat="1" applyFont="1" applyBorder="1" applyAlignment="1">
      <alignment horizontal="center" vertical="center"/>
    </xf>
    <xf numFmtId="164" fontId="78" fillId="0" borderId="69" xfId="0" applyNumberFormat="1" applyFont="1" applyBorder="1" applyAlignment="1">
      <alignment horizontal="center" vertical="center"/>
    </xf>
    <xf numFmtId="164" fontId="78" fillId="0" borderId="25" xfId="0" applyNumberFormat="1" applyFont="1" applyBorder="1" applyAlignment="1">
      <alignment horizontal="center" vertical="center"/>
    </xf>
    <xf numFmtId="1" fontId="78" fillId="0" borderId="25" xfId="0" applyNumberFormat="1" applyFont="1" applyBorder="1" applyAlignment="1">
      <alignment horizontal="center" vertical="center"/>
    </xf>
    <xf numFmtId="1" fontId="78" fillId="0" borderId="69" xfId="0" applyNumberFormat="1" applyFont="1" applyBorder="1" applyAlignment="1">
      <alignment horizontal="center" vertical="center"/>
    </xf>
    <xf numFmtId="9" fontId="78" fillId="0" borderId="48" xfId="0" applyNumberFormat="1" applyFont="1" applyBorder="1" applyAlignment="1">
      <alignment horizontal="center" vertical="center"/>
    </xf>
    <xf numFmtId="164" fontId="130" fillId="0" borderId="25" xfId="0" applyNumberFormat="1" applyFont="1" applyBorder="1" applyAlignment="1">
      <alignment horizontal="center" vertical="center"/>
    </xf>
    <xf numFmtId="164" fontId="131" fillId="0" borderId="25" xfId="0" applyNumberFormat="1" applyFont="1" applyBorder="1" applyAlignment="1">
      <alignment horizontal="center" vertical="center"/>
    </xf>
    <xf numFmtId="164" fontId="130" fillId="0" borderId="69" xfId="0" applyNumberFormat="1" applyFont="1" applyBorder="1" applyAlignment="1">
      <alignment horizontal="center" vertical="center"/>
    </xf>
    <xf numFmtId="164" fontId="131" fillId="0" borderId="69" xfId="0" applyNumberFormat="1" applyFont="1" applyBorder="1" applyAlignment="1">
      <alignment horizontal="center" vertical="center"/>
    </xf>
    <xf numFmtId="164" fontId="131" fillId="0" borderId="48" xfId="0" applyNumberFormat="1" applyFont="1" applyBorder="1" applyAlignment="1">
      <alignment horizontal="center" vertical="center"/>
    </xf>
    <xf numFmtId="20" fontId="121" fillId="0" borderId="58" xfId="0" applyNumberFormat="1" applyFont="1" applyBorder="1" applyAlignment="1">
      <alignment horizontal="center" vertical="center"/>
    </xf>
    <xf numFmtId="20" fontId="17" fillId="0" borderId="23" xfId="0" applyNumberFormat="1" applyFont="1" applyBorder="1" applyAlignment="1">
      <alignment horizontal="center" vertical="center"/>
    </xf>
    <xf numFmtId="9" fontId="32" fillId="0" borderId="69" xfId="0" applyNumberFormat="1" applyFont="1" applyBorder="1" applyAlignment="1">
      <alignment horizontal="center" vertical="center"/>
    </xf>
    <xf numFmtId="1" fontId="180" fillId="0" borderId="48" xfId="0" applyNumberFormat="1" applyFont="1" applyBorder="1" applyAlignment="1">
      <alignment horizontal="center" vertical="center"/>
    </xf>
    <xf numFmtId="20" fontId="25" fillId="0" borderId="25" xfId="0" applyNumberFormat="1" applyFont="1" applyBorder="1" applyAlignment="1">
      <alignment horizontal="center" vertical="center"/>
    </xf>
    <xf numFmtId="20" fontId="28" fillId="0" borderId="23" xfId="0" applyNumberFormat="1" applyFont="1" applyBorder="1" applyAlignment="1">
      <alignment horizontal="center" vertical="center"/>
    </xf>
    <xf numFmtId="20" fontId="180" fillId="0" borderId="25" xfId="0" applyNumberFormat="1" applyFont="1" applyBorder="1" applyAlignment="1">
      <alignment horizontal="center" vertical="center"/>
    </xf>
    <xf numFmtId="1" fontId="132" fillId="0" borderId="25" xfId="0" applyNumberFormat="1" applyFont="1" applyBorder="1" applyAlignment="1">
      <alignment horizontal="center" vertical="center"/>
    </xf>
    <xf numFmtId="164" fontId="132" fillId="0" borderId="69" xfId="0" applyNumberFormat="1" applyFont="1" applyBorder="1" applyAlignment="1">
      <alignment horizontal="center" vertical="center"/>
    </xf>
    <xf numFmtId="9" fontId="132" fillId="0" borderId="69" xfId="0" applyNumberFormat="1" applyFont="1" applyBorder="1" applyAlignment="1">
      <alignment horizontal="center" vertical="center"/>
    </xf>
    <xf numFmtId="1" fontId="77" fillId="0" borderId="1" xfId="0" applyNumberFormat="1" applyFont="1" applyBorder="1" applyAlignment="1">
      <alignment horizontal="center" vertical="center"/>
    </xf>
    <xf numFmtId="1" fontId="131" fillId="0" borderId="25" xfId="0" applyNumberFormat="1" applyFont="1" applyFill="1" applyBorder="1" applyAlignment="1">
      <alignment horizontal="center" vertical="center"/>
    </xf>
    <xf numFmtId="9" fontId="131" fillId="0" borderId="69" xfId="0" applyNumberFormat="1" applyFont="1" applyFill="1" applyBorder="1" applyAlignment="1">
      <alignment horizontal="center" vertical="center"/>
    </xf>
    <xf numFmtId="1" fontId="131" fillId="0" borderId="69" xfId="0" applyNumberFormat="1" applyFont="1" applyFill="1" applyBorder="1" applyAlignment="1">
      <alignment horizontal="center" vertical="center"/>
    </xf>
    <xf numFmtId="164" fontId="131" fillId="0" borderId="48" xfId="0" applyNumberFormat="1" applyFont="1" applyFill="1" applyBorder="1" applyAlignment="1">
      <alignment horizontal="center" vertical="center"/>
    </xf>
    <xf numFmtId="164" fontId="150" fillId="0" borderId="0" xfId="0" applyNumberFormat="1" applyFont="1" applyBorder="1" applyAlignment="1">
      <alignment horizontal="center" vertical="center"/>
    </xf>
    <xf numFmtId="1" fontId="150" fillId="0" borderId="1" xfId="0" applyNumberFormat="1" applyFont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164" fontId="25" fillId="0" borderId="67" xfId="0" applyNumberFormat="1" applyFont="1" applyBorder="1" applyAlignment="1">
      <alignment horizontal="center" vertical="center"/>
    </xf>
    <xf numFmtId="164" fontId="28" fillId="0" borderId="67" xfId="0" applyNumberFormat="1" applyFont="1" applyBorder="1" applyAlignment="1">
      <alignment horizontal="center" vertical="center"/>
    </xf>
    <xf numFmtId="164" fontId="25" fillId="0" borderId="18" xfId="0" applyNumberFormat="1" applyFont="1" applyBorder="1" applyAlignment="1">
      <alignment horizontal="center" vertical="center"/>
    </xf>
    <xf numFmtId="164" fontId="28" fillId="0" borderId="18" xfId="0" applyNumberFormat="1" applyFont="1" applyBorder="1" applyAlignment="1">
      <alignment horizontal="center" vertical="center"/>
    </xf>
    <xf numFmtId="1" fontId="17" fillId="0" borderId="0" xfId="0" applyNumberFormat="1" applyFont="1" applyBorder="1" applyAlignment="1">
      <alignment horizontal="center" vertical="center"/>
    </xf>
    <xf numFmtId="1" fontId="180" fillId="0" borderId="67" xfId="0" applyNumberFormat="1" applyFont="1" applyBorder="1" applyAlignment="1">
      <alignment horizontal="center" vertical="center"/>
    </xf>
    <xf numFmtId="1" fontId="180" fillId="0" borderId="0" xfId="0" applyNumberFormat="1" applyFont="1" applyBorder="1" applyAlignment="1">
      <alignment horizontal="center" vertical="center"/>
    </xf>
    <xf numFmtId="1" fontId="17" fillId="0" borderId="67" xfId="0" applyNumberFormat="1" applyFont="1" applyBorder="1" applyAlignment="1">
      <alignment horizontal="center" vertical="center"/>
    </xf>
    <xf numFmtId="1" fontId="167" fillId="0" borderId="0" xfId="0" applyNumberFormat="1" applyFont="1" applyBorder="1" applyAlignment="1">
      <alignment horizontal="center" vertical="center"/>
    </xf>
    <xf numFmtId="1" fontId="21" fillId="0" borderId="5" xfId="0" applyNumberFormat="1" applyFont="1" applyBorder="1" applyAlignment="1">
      <alignment horizontal="center" vertical="center"/>
    </xf>
    <xf numFmtId="1" fontId="21" fillId="0" borderId="1" xfId="0" applyNumberFormat="1" applyFont="1" applyBorder="1" applyAlignment="1">
      <alignment horizontal="center" vertical="center"/>
    </xf>
    <xf numFmtId="164" fontId="155" fillId="0" borderId="0" xfId="0" applyNumberFormat="1" applyFont="1" applyBorder="1" applyAlignment="1">
      <alignment horizontal="center" vertical="center"/>
    </xf>
    <xf numFmtId="164" fontId="155" fillId="0" borderId="67" xfId="0" applyNumberFormat="1" applyFont="1" applyBorder="1" applyAlignment="1">
      <alignment horizontal="center" vertical="center"/>
    </xf>
    <xf numFmtId="1" fontId="121" fillId="0" borderId="67" xfId="0" applyNumberFormat="1" applyFont="1" applyBorder="1" applyAlignment="1">
      <alignment horizontal="center" vertical="center"/>
    </xf>
    <xf numFmtId="164" fontId="132" fillId="0" borderId="1" xfId="0" applyNumberFormat="1" applyFont="1" applyBorder="1" applyAlignment="1">
      <alignment horizontal="center" vertical="center"/>
    </xf>
    <xf numFmtId="164" fontId="78" fillId="0" borderId="67" xfId="0" applyNumberFormat="1" applyFont="1" applyBorder="1" applyAlignment="1">
      <alignment horizontal="center" vertical="center"/>
    </xf>
    <xf numFmtId="0" fontId="78" fillId="0" borderId="67" xfId="0" applyFont="1" applyBorder="1" applyAlignment="1">
      <alignment horizontal="center" vertical="center"/>
    </xf>
    <xf numFmtId="1" fontId="78" fillId="0" borderId="67" xfId="0" applyNumberFormat="1" applyFont="1" applyBorder="1" applyAlignment="1">
      <alignment horizontal="center" vertical="center"/>
    </xf>
    <xf numFmtId="164" fontId="130" fillId="0" borderId="67" xfId="0" applyNumberFormat="1" applyFont="1" applyBorder="1" applyAlignment="1">
      <alignment horizontal="center" vertical="center"/>
    </xf>
    <xf numFmtId="164" fontId="131" fillId="0" borderId="67" xfId="0" applyNumberFormat="1" applyFont="1" applyBorder="1" applyAlignment="1">
      <alignment horizontal="center" vertical="center"/>
    </xf>
    <xf numFmtId="164" fontId="131" fillId="0" borderId="1" xfId="0" applyNumberFormat="1" applyFont="1" applyBorder="1" applyAlignment="1">
      <alignment horizontal="center" vertical="center"/>
    </xf>
    <xf numFmtId="164" fontId="132" fillId="0" borderId="67" xfId="0" applyNumberFormat="1" applyFont="1" applyBorder="1" applyAlignment="1">
      <alignment horizontal="center" vertical="center"/>
    </xf>
    <xf numFmtId="9" fontId="132" fillId="0" borderId="67" xfId="0" applyNumberFormat="1" applyFont="1" applyBorder="1" applyAlignment="1">
      <alignment horizontal="center" vertical="center"/>
    </xf>
    <xf numFmtId="9" fontId="32" fillId="0" borderId="67" xfId="0" applyNumberFormat="1" applyFont="1" applyBorder="1" applyAlignment="1">
      <alignment horizontal="center" vertical="center"/>
    </xf>
    <xf numFmtId="9" fontId="2" fillId="0" borderId="67" xfId="0" applyNumberFormat="1" applyFont="1" applyFill="1" applyBorder="1" applyAlignment="1">
      <alignment horizontal="center" vertical="center"/>
    </xf>
    <xf numFmtId="1" fontId="2" fillId="0" borderId="67" xfId="0" applyNumberFormat="1" applyFont="1" applyFill="1" applyBorder="1" applyAlignment="1">
      <alignment horizontal="center" vertical="center"/>
    </xf>
    <xf numFmtId="164" fontId="2" fillId="0" borderId="72" xfId="0" applyNumberFormat="1" applyFont="1" applyBorder="1" applyAlignment="1">
      <alignment horizontal="center" vertical="center"/>
    </xf>
    <xf numFmtId="164" fontId="171" fillId="0" borderId="10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164" fontId="105" fillId="0" borderId="68" xfId="0" applyNumberFormat="1" applyFont="1" applyBorder="1" applyAlignment="1">
      <alignment horizontal="center" vertical="center"/>
    </xf>
    <xf numFmtId="164" fontId="181" fillId="0" borderId="10" xfId="0" applyNumberFormat="1" applyFont="1" applyBorder="1" applyAlignment="1">
      <alignment horizontal="center" vertical="center"/>
    </xf>
    <xf numFmtId="164" fontId="24" fillId="0" borderId="68" xfId="0" applyNumberFormat="1" applyFont="1" applyBorder="1" applyAlignment="1">
      <alignment horizontal="center" vertical="center"/>
    </xf>
    <xf numFmtId="164" fontId="0" fillId="0" borderId="11" xfId="0" applyNumberFormat="1" applyFill="1" applyBorder="1" applyAlignment="1">
      <alignment horizontal="center" vertical="center"/>
    </xf>
    <xf numFmtId="164" fontId="133" fillId="0" borderId="10" xfId="0" applyNumberFormat="1" applyFont="1" applyBorder="1" applyAlignment="1">
      <alignment horizontal="center" vertical="center"/>
    </xf>
    <xf numFmtId="164" fontId="133" fillId="0" borderId="68" xfId="0" applyNumberFormat="1" applyFont="1" applyBorder="1" applyAlignment="1">
      <alignment horizontal="center" vertical="center"/>
    </xf>
    <xf numFmtId="164" fontId="39" fillId="4" borderId="0" xfId="0" applyNumberFormat="1" applyFont="1" applyFill="1" applyAlignment="1">
      <alignment horizontal="center" vertical="center"/>
    </xf>
    <xf numFmtId="193" fontId="55" fillId="0" borderId="10" xfId="0" applyNumberFormat="1" applyFont="1" applyBorder="1" applyAlignment="1">
      <alignment horizontal="center" vertical="center"/>
    </xf>
    <xf numFmtId="193" fontId="54" fillId="0" borderId="35" xfId="0" applyNumberFormat="1" applyFont="1" applyBorder="1" applyAlignment="1">
      <alignment horizontal="center" vertical="center"/>
    </xf>
    <xf numFmtId="193" fontId="181" fillId="0" borderId="10" xfId="0" applyNumberFormat="1" applyFont="1" applyBorder="1" applyAlignment="1">
      <alignment horizontal="center" vertical="center"/>
    </xf>
    <xf numFmtId="193" fontId="24" fillId="0" borderId="35" xfId="0" applyNumberFormat="1" applyFont="1" applyBorder="1" applyAlignment="1">
      <alignment horizontal="center" vertical="center"/>
    </xf>
    <xf numFmtId="193" fontId="53" fillId="0" borderId="39" xfId="0" applyNumberFormat="1" applyFont="1" applyBorder="1" applyAlignment="1">
      <alignment horizontal="center" vertical="center"/>
    </xf>
    <xf numFmtId="165" fontId="15" fillId="0" borderId="68" xfId="0" applyNumberFormat="1" applyFont="1" applyBorder="1" applyAlignment="1">
      <alignment horizontal="center" vertical="center"/>
    </xf>
    <xf numFmtId="164" fontId="201" fillId="0" borderId="25" xfId="0" applyNumberFormat="1" applyFont="1" applyBorder="1" applyAlignment="1">
      <alignment horizontal="center" vertical="center"/>
    </xf>
    <xf numFmtId="1" fontId="201" fillId="0" borderId="48" xfId="0" applyNumberFormat="1" applyFont="1" applyBorder="1" applyAlignment="1">
      <alignment horizontal="center" vertical="center"/>
    </xf>
    <xf numFmtId="165" fontId="0" fillId="0" borderId="68" xfId="0" applyNumberFormat="1" applyFill="1" applyBorder="1" applyAlignment="1">
      <alignment horizontal="center" vertical="center"/>
    </xf>
    <xf numFmtId="165" fontId="145" fillId="0" borderId="11" xfId="0" applyNumberFormat="1" applyFont="1" applyBorder="1" applyAlignment="1">
      <alignment horizontal="center" vertical="center"/>
    </xf>
    <xf numFmtId="0" fontId="99" fillId="0" borderId="3" xfId="0" applyFont="1" applyBorder="1" applyAlignment="1">
      <alignment horizontal="center" vertical="center"/>
    </xf>
    <xf numFmtId="1" fontId="167" fillId="0" borderId="2" xfId="0" applyNumberFormat="1" applyFont="1" applyBorder="1" applyAlignment="1">
      <alignment horizontal="center" vertical="center"/>
    </xf>
    <xf numFmtId="1" fontId="180" fillId="0" borderId="3" xfId="0" applyNumberFormat="1" applyFont="1" applyBorder="1" applyAlignment="1">
      <alignment horizontal="center" vertical="center" wrapText="1"/>
    </xf>
    <xf numFmtId="1" fontId="17" fillId="0" borderId="34" xfId="0" applyNumberFormat="1" applyFont="1" applyBorder="1" applyAlignment="1">
      <alignment horizontal="center" vertical="center" wrapText="1"/>
    </xf>
    <xf numFmtId="1" fontId="24" fillId="0" borderId="18" xfId="0" applyNumberFormat="1" applyFont="1" applyBorder="1" applyAlignment="1">
      <alignment horizontal="center" vertical="center"/>
    </xf>
    <xf numFmtId="1" fontId="17" fillId="0" borderId="18" xfId="0" applyNumberFormat="1" applyFont="1" applyBorder="1" applyAlignment="1">
      <alignment horizontal="center" vertical="center"/>
    </xf>
    <xf numFmtId="1" fontId="94" fillId="0" borderId="23" xfId="0" applyNumberFormat="1" applyFont="1" applyBorder="1" applyAlignment="1">
      <alignment horizontal="center" vertical="center"/>
    </xf>
    <xf numFmtId="1" fontId="94" fillId="0" borderId="18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6" fillId="0" borderId="0" xfId="0" applyFont="1" applyBorder="1" applyAlignment="1">
      <alignment horizontal="center" vertical="center" wrapText="1"/>
    </xf>
    <xf numFmtId="0" fontId="0" fillId="0" borderId="73" xfId="0" applyBorder="1"/>
    <xf numFmtId="0" fontId="0" fillId="0" borderId="19" xfId="0" applyBorder="1"/>
    <xf numFmtId="1" fontId="145" fillId="0" borderId="0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4" fontId="25" fillId="0" borderId="74" xfId="0" applyNumberFormat="1" applyFont="1" applyFill="1" applyBorder="1" applyAlignment="1">
      <alignment horizontal="center" vertical="center"/>
    </xf>
    <xf numFmtId="164" fontId="28" fillId="0" borderId="25" xfId="0" applyNumberFormat="1" applyFont="1" applyFill="1" applyBorder="1" applyAlignment="1">
      <alignment horizontal="center" vertical="center"/>
    </xf>
    <xf numFmtId="164" fontId="72" fillId="0" borderId="25" xfId="0" applyNumberFormat="1" applyFont="1" applyBorder="1" applyAlignment="1">
      <alignment horizontal="center" vertical="center"/>
    </xf>
    <xf numFmtId="164" fontId="74" fillId="0" borderId="48" xfId="0" applyNumberFormat="1" applyFont="1" applyBorder="1" applyAlignment="1">
      <alignment horizontal="center" vertical="center"/>
    </xf>
    <xf numFmtId="1" fontId="78" fillId="0" borderId="48" xfId="0" applyNumberFormat="1" applyFont="1" applyBorder="1" applyAlignment="1">
      <alignment horizontal="center" vertical="center"/>
    </xf>
    <xf numFmtId="164" fontId="121" fillId="0" borderId="48" xfId="0" applyNumberFormat="1" applyFont="1" applyBorder="1" applyAlignment="1">
      <alignment horizontal="center" vertical="center"/>
    </xf>
    <xf numFmtId="164" fontId="25" fillId="0" borderId="25" xfId="0" applyNumberFormat="1" applyFont="1" applyBorder="1" applyAlignment="1">
      <alignment horizontal="center" vertical="center"/>
    </xf>
    <xf numFmtId="164" fontId="2" fillId="0" borderId="48" xfId="0" applyNumberFormat="1" applyFont="1" applyBorder="1" applyAlignment="1">
      <alignment horizontal="center" vertical="center"/>
    </xf>
    <xf numFmtId="1" fontId="2" fillId="0" borderId="25" xfId="0" applyNumberFormat="1" applyFont="1" applyBorder="1" applyAlignment="1">
      <alignment horizontal="center" vertical="center"/>
    </xf>
    <xf numFmtId="164" fontId="121" fillId="0" borderId="1" xfId="0" applyNumberFormat="1" applyFont="1" applyBorder="1" applyAlignment="1">
      <alignment horizontal="center" vertical="center"/>
    </xf>
    <xf numFmtId="9" fontId="133" fillId="0" borderId="0" xfId="0" applyNumberFormat="1" applyFont="1" applyBorder="1" applyAlignment="1">
      <alignment horizontal="center" vertical="center"/>
    </xf>
    <xf numFmtId="9" fontId="132" fillId="0" borderId="0" xfId="0" applyNumberFormat="1" applyFont="1" applyBorder="1" applyAlignment="1">
      <alignment horizontal="center" vertical="center"/>
    </xf>
    <xf numFmtId="9" fontId="132" fillId="0" borderId="25" xfId="0" applyNumberFormat="1" applyFont="1" applyBorder="1" applyAlignment="1">
      <alignment horizontal="center" vertical="center"/>
    </xf>
    <xf numFmtId="9" fontId="133" fillId="0" borderId="10" xfId="0" applyNumberFormat="1" applyFont="1" applyBorder="1" applyAlignment="1">
      <alignment horizontal="center" vertical="center"/>
    </xf>
    <xf numFmtId="9" fontId="132" fillId="0" borderId="0" xfId="0" applyNumberFormat="1" applyFont="1" applyFill="1" applyBorder="1" applyAlignment="1">
      <alignment horizontal="center" vertical="center"/>
    </xf>
    <xf numFmtId="9" fontId="16" fillId="0" borderId="3" xfId="0" applyNumberFormat="1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 wrapText="1"/>
    </xf>
    <xf numFmtId="0" fontId="121" fillId="0" borderId="32" xfId="0" applyFont="1" applyBorder="1" applyAlignment="1">
      <alignment horizontal="center" vertical="center"/>
    </xf>
    <xf numFmtId="0" fontId="180" fillId="0" borderId="3" xfId="0" applyFont="1" applyBorder="1" applyAlignment="1">
      <alignment horizontal="center" vertical="center"/>
    </xf>
    <xf numFmtId="1" fontId="105" fillId="0" borderId="43" xfId="0" applyNumberFormat="1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0" fontId="0" fillId="0" borderId="10" xfId="0" applyBorder="1"/>
    <xf numFmtId="0" fontId="39" fillId="4" borderId="10" xfId="0" applyFont="1" applyFill="1" applyBorder="1" applyAlignment="1">
      <alignment horizontal="center" vertical="center"/>
    </xf>
    <xf numFmtId="164" fontId="3" fillId="0" borderId="0" xfId="0" applyNumberFormat="1" applyFont="1" applyFill="1" applyBorder="1" applyAlignment="1">
      <alignment horizontal="center" vertical="center" wrapText="1"/>
    </xf>
    <xf numFmtId="1" fontId="33" fillId="2" borderId="19" xfId="0" applyNumberFormat="1" applyFont="1" applyFill="1" applyBorder="1" applyAlignment="1">
      <alignment horizontal="center" vertical="center"/>
    </xf>
    <xf numFmtId="0" fontId="121" fillId="0" borderId="2" xfId="0" applyFont="1" applyBorder="1" applyAlignment="1">
      <alignment horizontal="center" vertical="center"/>
    </xf>
    <xf numFmtId="0" fontId="78" fillId="0" borderId="34" xfId="0" applyFont="1" applyBorder="1" applyAlignment="1">
      <alignment horizontal="center" vertical="center"/>
    </xf>
    <xf numFmtId="0" fontId="78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72" fillId="0" borderId="3" xfId="0" applyFont="1" applyBorder="1" applyAlignment="1">
      <alignment horizontal="center" vertical="center"/>
    </xf>
    <xf numFmtId="0" fontId="74" fillId="0" borderId="34" xfId="0" applyFont="1" applyBorder="1" applyAlignment="1">
      <alignment horizontal="center" vertical="center"/>
    </xf>
    <xf numFmtId="164" fontId="130" fillId="0" borderId="3" xfId="0" applyNumberFormat="1" applyFont="1" applyBorder="1" applyAlignment="1">
      <alignment horizontal="center" vertical="center"/>
    </xf>
    <xf numFmtId="0" fontId="26" fillId="0" borderId="46" xfId="0" applyFont="1" applyBorder="1" applyAlignment="1">
      <alignment horizontal="center" vertical="center"/>
    </xf>
    <xf numFmtId="0" fontId="195" fillId="2" borderId="2" xfId="0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64" fontId="73" fillId="0" borderId="0" xfId="0" applyNumberFormat="1" applyFont="1" applyFill="1" applyBorder="1" applyAlignment="1">
      <alignment horizontal="center" vertical="center"/>
    </xf>
    <xf numFmtId="9" fontId="0" fillId="2" borderId="0" xfId="0" applyNumberFormat="1" applyFill="1" applyBorder="1" applyAlignment="1">
      <alignment horizontal="center" vertical="center"/>
    </xf>
    <xf numFmtId="1" fontId="53" fillId="0" borderId="1" xfId="0" applyNumberFormat="1" applyFont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 wrapText="1"/>
    </xf>
    <xf numFmtId="20" fontId="28" fillId="0" borderId="0" xfId="0" applyNumberFormat="1" applyFont="1" applyFill="1" applyBorder="1" applyAlignment="1">
      <alignment horizontal="center" vertical="center"/>
    </xf>
    <xf numFmtId="164" fontId="25" fillId="0" borderId="13" xfId="0" applyNumberFormat="1" applyFont="1" applyBorder="1" applyAlignment="1">
      <alignment horizontal="center" vertical="center"/>
    </xf>
    <xf numFmtId="164" fontId="28" fillId="0" borderId="3" xfId="0" applyNumberFormat="1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center"/>
    </xf>
    <xf numFmtId="1" fontId="103" fillId="0" borderId="13" xfId="0" applyNumberFormat="1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93" fillId="0" borderId="75" xfId="0" applyNumberFormat="1" applyFont="1" applyBorder="1" applyAlignment="1">
      <alignment horizontal="center" vertical="center"/>
    </xf>
    <xf numFmtId="1" fontId="208" fillId="0" borderId="25" xfId="0" applyNumberFormat="1" applyFont="1" applyBorder="1" applyAlignment="1">
      <alignment horizontal="center" vertical="center"/>
    </xf>
    <xf numFmtId="164" fontId="208" fillId="0" borderId="25" xfId="0" applyNumberFormat="1" applyFont="1" applyBorder="1" applyAlignment="1">
      <alignment horizontal="center" vertical="center"/>
    </xf>
    <xf numFmtId="164" fontId="209" fillId="0" borderId="25" xfId="0" applyNumberFormat="1" applyFont="1" applyBorder="1" applyAlignment="1">
      <alignment horizontal="center" vertical="center"/>
    </xf>
    <xf numFmtId="164" fontId="209" fillId="0" borderId="48" xfId="0" applyNumberFormat="1" applyFont="1" applyBorder="1" applyAlignment="1">
      <alignment horizontal="center" vertical="center"/>
    </xf>
    <xf numFmtId="1" fontId="118" fillId="0" borderId="69" xfId="0" applyNumberFormat="1" applyFont="1" applyBorder="1" applyAlignment="1">
      <alignment horizontal="center" vertical="center"/>
    </xf>
    <xf numFmtId="1" fontId="94" fillId="0" borderId="69" xfId="0" applyNumberFormat="1" applyFont="1" applyBorder="1" applyAlignment="1">
      <alignment horizontal="center" vertical="center"/>
    </xf>
    <xf numFmtId="164" fontId="122" fillId="0" borderId="25" xfId="0" applyNumberFormat="1" applyFont="1" applyBorder="1" applyAlignment="1">
      <alignment horizontal="center" vertical="center"/>
    </xf>
    <xf numFmtId="164" fontId="122" fillId="0" borderId="69" xfId="0" applyNumberFormat="1" applyFont="1" applyBorder="1" applyAlignment="1">
      <alignment horizontal="center" vertical="center"/>
    </xf>
    <xf numFmtId="9" fontId="59" fillId="0" borderId="0" xfId="0" applyNumberFormat="1" applyFont="1" applyBorder="1" applyAlignment="1">
      <alignment horizontal="center" vertical="center"/>
    </xf>
    <xf numFmtId="164" fontId="55" fillId="2" borderId="0" xfId="0" applyNumberFormat="1" applyFont="1" applyFill="1" applyBorder="1" applyAlignment="1">
      <alignment horizontal="center" vertical="center"/>
    </xf>
    <xf numFmtId="164" fontId="54" fillId="2" borderId="0" xfId="0" applyNumberFormat="1" applyFont="1" applyFill="1" applyBorder="1" applyAlignment="1">
      <alignment horizontal="center" vertical="center"/>
    </xf>
    <xf numFmtId="164" fontId="73" fillId="2" borderId="0" xfId="0" applyNumberFormat="1" applyFont="1" applyFill="1" applyBorder="1" applyAlignment="1">
      <alignment horizontal="center" vertical="center"/>
    </xf>
    <xf numFmtId="164" fontId="75" fillId="0" borderId="1" xfId="0" applyNumberFormat="1" applyFont="1" applyFill="1" applyBorder="1" applyAlignment="1">
      <alignment horizontal="center" vertical="center"/>
    </xf>
    <xf numFmtId="164" fontId="75" fillId="2" borderId="1" xfId="0" applyNumberFormat="1" applyFont="1" applyFill="1" applyBorder="1" applyAlignment="1">
      <alignment horizontal="center" vertical="center"/>
    </xf>
    <xf numFmtId="164" fontId="181" fillId="2" borderId="0" xfId="0" applyNumberFormat="1" applyFont="1" applyFill="1" applyBorder="1" applyAlignment="1">
      <alignment horizontal="center" vertical="center"/>
    </xf>
    <xf numFmtId="164" fontId="24" fillId="2" borderId="0" xfId="0" applyNumberFormat="1" applyFont="1" applyFill="1" applyBorder="1" applyAlignment="1">
      <alignment horizontal="center" vertical="center"/>
    </xf>
    <xf numFmtId="1" fontId="24" fillId="0" borderId="0" xfId="0" applyNumberFormat="1" applyFont="1" applyBorder="1" applyAlignment="1">
      <alignment horizontal="center" vertical="center"/>
    </xf>
    <xf numFmtId="1" fontId="100" fillId="0" borderId="0" xfId="0" applyNumberFormat="1" applyFont="1" applyBorder="1" applyAlignment="1">
      <alignment horizontal="center" vertical="center"/>
    </xf>
    <xf numFmtId="1" fontId="160" fillId="0" borderId="1" xfId="0" applyNumberFormat="1" applyFont="1" applyBorder="1" applyAlignment="1">
      <alignment horizontal="center" vertical="center"/>
    </xf>
    <xf numFmtId="1" fontId="181" fillId="0" borderId="0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Fill="1" applyBorder="1" applyAlignment="1">
      <alignment horizontal="center" vertical="center"/>
    </xf>
    <xf numFmtId="164" fontId="10" fillId="0" borderId="0" xfId="0" applyNumberFormat="1" applyFont="1" applyBorder="1" applyAlignment="1">
      <alignment horizontal="center" vertical="center"/>
    </xf>
    <xf numFmtId="0" fontId="88" fillId="0" borderId="1" xfId="0" applyFont="1" applyBorder="1" applyAlignment="1">
      <alignment horizontal="center" vertical="center"/>
    </xf>
    <xf numFmtId="0" fontId="88" fillId="3" borderId="1" xfId="0" applyFont="1" applyFill="1" applyBorder="1" applyAlignment="1">
      <alignment horizontal="center" vertical="center"/>
    </xf>
    <xf numFmtId="9" fontId="0" fillId="0" borderId="67" xfId="0" applyNumberFormat="1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" fontId="99" fillId="0" borderId="1" xfId="0" applyNumberFormat="1" applyFont="1" applyBorder="1" applyAlignment="1">
      <alignment horizontal="center" vertical="center"/>
    </xf>
    <xf numFmtId="1" fontId="72" fillId="0" borderId="1" xfId="0" applyNumberFormat="1" applyFont="1" applyBorder="1" applyAlignment="1">
      <alignment horizontal="center" vertical="center"/>
    </xf>
    <xf numFmtId="165" fontId="78" fillId="0" borderId="1" xfId="0" applyNumberFormat="1" applyFont="1" applyBorder="1" applyAlignment="1">
      <alignment horizontal="center" vertical="center"/>
    </xf>
    <xf numFmtId="20" fontId="55" fillId="2" borderId="0" xfId="0" applyNumberFormat="1" applyFont="1" applyFill="1" applyBorder="1" applyAlignment="1">
      <alignment horizontal="center" vertical="center"/>
    </xf>
    <xf numFmtId="20" fontId="55" fillId="0" borderId="0" xfId="0" applyNumberFormat="1" applyFont="1" applyFill="1" applyBorder="1" applyAlignment="1">
      <alignment horizontal="center" vertical="center"/>
    </xf>
    <xf numFmtId="20" fontId="54" fillId="0" borderId="0" xfId="0" applyNumberFormat="1" applyFont="1" applyBorder="1" applyAlignment="1">
      <alignment horizontal="center" vertical="center"/>
    </xf>
    <xf numFmtId="20" fontId="54" fillId="2" borderId="0" xfId="0" applyNumberFormat="1" applyFont="1" applyFill="1" applyBorder="1" applyAlignment="1">
      <alignment horizontal="center" vertical="center"/>
    </xf>
    <xf numFmtId="20" fontId="54" fillId="0" borderId="0" xfId="0" applyNumberFormat="1" applyFont="1" applyFill="1" applyBorder="1" applyAlignment="1">
      <alignment horizontal="center" vertical="center"/>
    </xf>
    <xf numFmtId="20" fontId="181" fillId="2" borderId="0" xfId="0" applyNumberFormat="1" applyFont="1" applyFill="1" applyBorder="1" applyAlignment="1">
      <alignment horizontal="center" vertical="center"/>
    </xf>
    <xf numFmtId="20" fontId="180" fillId="0" borderId="0" xfId="0" applyNumberFormat="1" applyFont="1" applyFill="1" applyBorder="1" applyAlignment="1">
      <alignment horizontal="center" vertical="center"/>
    </xf>
    <xf numFmtId="20" fontId="181" fillId="0" borderId="0" xfId="0" applyNumberFormat="1" applyFont="1" applyFill="1" applyBorder="1" applyAlignment="1">
      <alignment horizontal="center" vertical="center"/>
    </xf>
    <xf numFmtId="20" fontId="24" fillId="0" borderId="0" xfId="0" applyNumberFormat="1" applyFont="1" applyBorder="1" applyAlignment="1">
      <alignment horizontal="center" vertical="center"/>
    </xf>
    <xf numFmtId="20" fontId="24" fillId="2" borderId="0" xfId="0" applyNumberFormat="1" applyFont="1" applyFill="1" applyBorder="1" applyAlignment="1">
      <alignment horizontal="center" vertical="center"/>
    </xf>
    <xf numFmtId="20" fontId="17" fillId="0" borderId="0" xfId="0" applyNumberFormat="1" applyFont="1" applyFill="1" applyBorder="1" applyAlignment="1">
      <alignment horizontal="center" vertical="center"/>
    </xf>
    <xf numFmtId="20" fontId="24" fillId="0" borderId="0" xfId="0" applyNumberFormat="1" applyFont="1" applyFill="1" applyBorder="1" applyAlignment="1">
      <alignment horizontal="center" vertical="center"/>
    </xf>
    <xf numFmtId="20" fontId="53" fillId="2" borderId="9" xfId="0" applyNumberFormat="1" applyFont="1" applyFill="1" applyBorder="1" applyAlignment="1">
      <alignment horizontal="center" vertical="center"/>
    </xf>
    <xf numFmtId="20" fontId="121" fillId="0" borderId="9" xfId="0" applyNumberFormat="1" applyFont="1" applyFill="1" applyBorder="1" applyAlignment="1">
      <alignment horizontal="center" vertical="center"/>
    </xf>
    <xf numFmtId="20" fontId="53" fillId="0" borderId="9" xfId="0" applyNumberFormat="1" applyFont="1" applyFill="1" applyBorder="1" applyAlignment="1">
      <alignment horizontal="center" vertical="center"/>
    </xf>
    <xf numFmtId="9" fontId="145" fillId="0" borderId="0" xfId="0" applyNumberFormat="1" applyFont="1" applyBorder="1" applyAlignment="1">
      <alignment horizontal="center" vertical="center"/>
    </xf>
    <xf numFmtId="9" fontId="145" fillId="0" borderId="0" xfId="0" applyNumberFormat="1" applyFont="1" applyFill="1" applyBorder="1" applyAlignment="1">
      <alignment horizontal="center" vertical="center"/>
    </xf>
    <xf numFmtId="9" fontId="88" fillId="0" borderId="0" xfId="0" applyNumberFormat="1" applyFont="1" applyFill="1" applyBorder="1" applyAlignment="1">
      <alignment horizontal="center" vertical="center"/>
    </xf>
    <xf numFmtId="164" fontId="55" fillId="0" borderId="0" xfId="0" applyNumberFormat="1" applyFont="1" applyFill="1" applyBorder="1" applyAlignment="1">
      <alignment horizontal="center" vertical="center"/>
    </xf>
    <xf numFmtId="164" fontId="75" fillId="2" borderId="0" xfId="0" applyNumberFormat="1" applyFont="1" applyFill="1" applyBorder="1" applyAlignment="1">
      <alignment horizontal="center" vertical="center"/>
    </xf>
    <xf numFmtId="164" fontId="75" fillId="0" borderId="0" xfId="0" applyNumberFormat="1" applyFont="1" applyFill="1" applyBorder="1" applyAlignment="1">
      <alignment horizontal="center" vertical="center"/>
    </xf>
    <xf numFmtId="164" fontId="147" fillId="2" borderId="0" xfId="0" applyNumberFormat="1" applyFont="1" applyFill="1" applyBorder="1" applyAlignment="1">
      <alignment horizontal="center" vertical="center"/>
    </xf>
    <xf numFmtId="164" fontId="11" fillId="0" borderId="0" xfId="0" applyNumberFormat="1" applyFont="1" applyBorder="1" applyAlignment="1">
      <alignment horizontal="center" vertical="center"/>
    </xf>
    <xf numFmtId="164" fontId="11" fillId="2" borderId="0" xfId="0" applyNumberFormat="1" applyFont="1" applyFill="1" applyBorder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Alignment="1">
      <alignment horizontal="center" vertical="center"/>
    </xf>
    <xf numFmtId="1" fontId="0" fillId="0" borderId="33" xfId="0" applyNumberFormat="1" applyFill="1" applyBorder="1" applyAlignment="1">
      <alignment horizontal="center" vertical="center"/>
    </xf>
    <xf numFmtId="0" fontId="135" fillId="0" borderId="33" xfId="0" applyFont="1" applyFill="1" applyBorder="1" applyAlignment="1">
      <alignment horizontal="center" vertical="center"/>
    </xf>
    <xf numFmtId="164" fontId="135" fillId="0" borderId="33" xfId="0" applyNumberFormat="1" applyFont="1" applyFill="1" applyBorder="1" applyAlignment="1">
      <alignment horizontal="center" vertical="center"/>
    </xf>
    <xf numFmtId="9" fontId="0" fillId="0" borderId="33" xfId="0" applyNumberFormat="1" applyFill="1" applyBorder="1" applyAlignment="1">
      <alignment horizontal="center" vertical="center"/>
    </xf>
    <xf numFmtId="9" fontId="23" fillId="0" borderId="33" xfId="0" applyNumberFormat="1" applyFont="1" applyFill="1" applyBorder="1" applyAlignment="1">
      <alignment horizontal="center" vertical="center" wrapText="1"/>
    </xf>
    <xf numFmtId="1" fontId="5" fillId="0" borderId="33" xfId="0" applyNumberFormat="1" applyFont="1" applyFill="1" applyBorder="1" applyAlignment="1">
      <alignment horizontal="center" vertical="center"/>
    </xf>
    <xf numFmtId="1" fontId="0" fillId="0" borderId="76" xfId="0" applyNumberFormat="1" applyFill="1" applyBorder="1" applyAlignment="1">
      <alignment horizontal="center" vertical="center"/>
    </xf>
    <xf numFmtId="164" fontId="25" fillId="0" borderId="3" xfId="0" applyNumberFormat="1" applyFont="1" applyBorder="1" applyAlignment="1">
      <alignment horizontal="center" vertical="center"/>
    </xf>
    <xf numFmtId="164" fontId="72" fillId="0" borderId="3" xfId="0" applyNumberFormat="1" applyFont="1" applyBorder="1" applyAlignment="1">
      <alignment horizontal="center" vertical="center"/>
    </xf>
    <xf numFmtId="164" fontId="74" fillId="0" borderId="2" xfId="0" applyNumberFormat="1" applyFont="1" applyBorder="1" applyAlignment="1">
      <alignment horizontal="center" vertical="center"/>
    </xf>
    <xf numFmtId="164" fontId="23" fillId="0" borderId="38" xfId="0" applyNumberFormat="1" applyFont="1" applyBorder="1" applyAlignment="1">
      <alignment horizontal="center" vertical="center"/>
    </xf>
    <xf numFmtId="1" fontId="23" fillId="0" borderId="37" xfId="0" applyNumberFormat="1" applyFont="1" applyBorder="1" applyAlignment="1">
      <alignment horizontal="center" vertical="center"/>
    </xf>
    <xf numFmtId="9" fontId="23" fillId="0" borderId="38" xfId="0" applyNumberFormat="1" applyFont="1" applyBorder="1" applyAlignment="1">
      <alignment horizontal="center" vertical="center"/>
    </xf>
    <xf numFmtId="1" fontId="23" fillId="0" borderId="38" xfId="0" applyNumberFormat="1" applyFont="1" applyBorder="1" applyAlignment="1">
      <alignment horizontal="center" vertical="center"/>
    </xf>
    <xf numFmtId="9" fontId="23" fillId="0" borderId="0" xfId="0" applyNumberFormat="1" applyFont="1" applyFill="1" applyBorder="1" applyAlignment="1">
      <alignment horizontal="center" vertical="center" wrapText="1"/>
    </xf>
    <xf numFmtId="164" fontId="25" fillId="2" borderId="0" xfId="0" applyNumberFormat="1" applyFont="1" applyFill="1" applyBorder="1" applyAlignment="1">
      <alignment horizontal="center" vertical="center"/>
    </xf>
    <xf numFmtId="0" fontId="132" fillId="2" borderId="3" xfId="0" applyFont="1" applyFill="1" applyBorder="1" applyAlignment="1">
      <alignment horizontal="center" vertical="center"/>
    </xf>
    <xf numFmtId="0" fontId="0" fillId="3" borderId="0" xfId="0" applyFill="1" applyBorder="1"/>
    <xf numFmtId="0" fontId="49" fillId="0" borderId="36" xfId="0" applyFont="1" applyBorder="1" applyAlignment="1">
      <alignment horizontal="center" vertical="center"/>
    </xf>
    <xf numFmtId="0" fontId="49" fillId="0" borderId="77" xfId="0" applyFont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164" fontId="14" fillId="0" borderId="0" xfId="0" applyNumberFormat="1" applyFont="1" applyFill="1" applyBorder="1" applyAlignment="1">
      <alignment horizontal="center" vertical="center"/>
    </xf>
    <xf numFmtId="164" fontId="192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63" fillId="0" borderId="0" xfId="0" applyFont="1" applyFill="1" applyBorder="1" applyAlignment="1">
      <alignment horizontal="center" vertical="center" wrapText="1"/>
    </xf>
    <xf numFmtId="0" fontId="49" fillId="0" borderId="36" xfId="0" applyFont="1" applyFill="1" applyBorder="1" applyAlignment="1">
      <alignment horizontal="center" vertical="center"/>
    </xf>
    <xf numFmtId="9" fontId="7" fillId="0" borderId="38" xfId="0" applyNumberFormat="1" applyFont="1" applyFill="1" applyBorder="1" applyAlignment="1">
      <alignment horizontal="center" vertical="center"/>
    </xf>
    <xf numFmtId="0" fontId="0" fillId="0" borderId="3" xfId="0" applyBorder="1"/>
    <xf numFmtId="164" fontId="145" fillId="0" borderId="0" xfId="0" applyNumberFormat="1" applyFont="1" applyBorder="1" applyAlignment="1">
      <alignment horizontal="center" vertical="center"/>
    </xf>
    <xf numFmtId="164" fontId="145" fillId="2" borderId="0" xfId="0" applyNumberFormat="1" applyFont="1" applyFill="1" applyBorder="1" applyAlignment="1">
      <alignment horizontal="center" vertical="center"/>
    </xf>
    <xf numFmtId="9" fontId="145" fillId="2" borderId="1" xfId="0" applyNumberFormat="1" applyFont="1" applyFill="1" applyBorder="1" applyAlignment="1">
      <alignment horizontal="center" vertical="center"/>
    </xf>
    <xf numFmtId="164" fontId="145" fillId="0" borderId="0" xfId="0" applyNumberFormat="1" applyFont="1" applyFill="1" applyBorder="1" applyAlignment="1">
      <alignment horizontal="center" vertical="center"/>
    </xf>
    <xf numFmtId="9" fontId="145" fillId="0" borderId="1" xfId="0" applyNumberFormat="1" applyFont="1" applyFill="1" applyBorder="1" applyAlignment="1">
      <alignment horizontal="center" vertical="center"/>
    </xf>
    <xf numFmtId="164" fontId="41" fillId="2" borderId="0" xfId="0" applyNumberFormat="1" applyFont="1" applyFill="1" applyBorder="1" applyAlignment="1">
      <alignment horizontal="center" vertical="center"/>
    </xf>
    <xf numFmtId="164" fontId="41" fillId="0" borderId="0" xfId="0" applyNumberFormat="1" applyFont="1" applyAlignment="1">
      <alignment horizontal="center" vertical="center"/>
    </xf>
    <xf numFmtId="164" fontId="89" fillId="0" borderId="0" xfId="0" applyNumberFormat="1" applyFont="1" applyBorder="1" applyAlignment="1">
      <alignment horizontal="center" vertical="center"/>
    </xf>
    <xf numFmtId="164" fontId="148" fillId="2" borderId="0" xfId="0" applyNumberFormat="1" applyFont="1" applyFill="1" applyBorder="1" applyAlignment="1">
      <alignment horizontal="center" vertical="center"/>
    </xf>
    <xf numFmtId="164" fontId="148" fillId="0" borderId="0" xfId="0" applyNumberFormat="1" applyFont="1" applyAlignment="1">
      <alignment horizontal="center" vertical="center"/>
    </xf>
    <xf numFmtId="164" fontId="213" fillId="0" borderId="0" xfId="0" applyNumberFormat="1" applyFont="1" applyFill="1" applyBorder="1" applyAlignment="1">
      <alignment horizontal="center" vertical="center" wrapText="1"/>
    </xf>
    <xf numFmtId="164" fontId="148" fillId="0" borderId="0" xfId="0" applyNumberFormat="1" applyFont="1" applyFill="1" applyBorder="1" applyAlignment="1">
      <alignment horizontal="center" vertical="center"/>
    </xf>
    <xf numFmtId="164" fontId="147" fillId="0" borderId="0" xfId="0" applyNumberFormat="1" applyFont="1" applyAlignment="1">
      <alignment horizontal="center" vertical="center"/>
    </xf>
    <xf numFmtId="164" fontId="133" fillId="2" borderId="1" xfId="0" applyNumberFormat="1" applyFont="1" applyFill="1" applyBorder="1" applyAlignment="1">
      <alignment horizontal="center" vertical="center"/>
    </xf>
    <xf numFmtId="164" fontId="100" fillId="2" borderId="0" xfId="0" applyNumberFormat="1" applyFont="1" applyFill="1" applyBorder="1" applyAlignment="1">
      <alignment horizontal="center" vertical="center"/>
    </xf>
    <xf numFmtId="164" fontId="160" fillId="2" borderId="1" xfId="0" applyNumberFormat="1" applyFont="1" applyFill="1" applyBorder="1" applyAlignment="1">
      <alignment horizontal="center" vertical="center"/>
    </xf>
    <xf numFmtId="1" fontId="216" fillId="0" borderId="0" xfId="0" applyNumberFormat="1" applyFont="1" applyBorder="1" applyAlignment="1">
      <alignment horizontal="center" vertical="center"/>
    </xf>
    <xf numFmtId="164" fontId="216" fillId="2" borderId="0" xfId="0" applyNumberFormat="1" applyFont="1" applyFill="1" applyBorder="1" applyAlignment="1">
      <alignment horizontal="center" vertical="center"/>
    </xf>
    <xf numFmtId="1" fontId="218" fillId="0" borderId="0" xfId="0" applyNumberFormat="1" applyFont="1" applyBorder="1" applyAlignment="1">
      <alignment horizontal="center" vertical="center"/>
    </xf>
    <xf numFmtId="1" fontId="218" fillId="0" borderId="0" xfId="0" applyNumberFormat="1" applyFont="1" applyFill="1" applyBorder="1" applyAlignment="1">
      <alignment horizontal="center" vertical="center"/>
    </xf>
    <xf numFmtId="164" fontId="218" fillId="2" borderId="0" xfId="0" applyNumberFormat="1" applyFont="1" applyFill="1" applyBorder="1" applyAlignment="1">
      <alignment horizontal="center" vertical="center"/>
    </xf>
    <xf numFmtId="9" fontId="7" fillId="0" borderId="1" xfId="0" applyNumberFormat="1" applyFont="1" applyFill="1" applyBorder="1" applyAlignment="1">
      <alignment horizontal="center" vertical="center"/>
    </xf>
    <xf numFmtId="164" fontId="23" fillId="0" borderId="6" xfId="0" applyNumberFormat="1" applyFont="1" applyFill="1" applyBorder="1" applyAlignment="1">
      <alignment horizontal="center" vertical="center"/>
    </xf>
    <xf numFmtId="164" fontId="66" fillId="0" borderId="6" xfId="0" applyNumberFormat="1" applyFont="1" applyFill="1" applyBorder="1" applyAlignment="1">
      <alignment horizontal="center" vertical="center"/>
    </xf>
    <xf numFmtId="9" fontId="7" fillId="2" borderId="1" xfId="0" applyNumberFormat="1" applyFont="1" applyFill="1" applyBorder="1" applyAlignment="1">
      <alignment horizontal="center" vertical="center"/>
    </xf>
    <xf numFmtId="9" fontId="157" fillId="0" borderId="0" xfId="0" applyNumberFormat="1" applyFont="1" applyBorder="1" applyAlignment="1">
      <alignment horizontal="center" vertical="center"/>
    </xf>
    <xf numFmtId="9" fontId="156" fillId="0" borderId="18" xfId="0" applyNumberFormat="1" applyFont="1" applyBorder="1" applyAlignment="1">
      <alignment horizontal="center" vertical="center"/>
    </xf>
    <xf numFmtId="9" fontId="65" fillId="0" borderId="0" xfId="0" applyNumberFormat="1" applyFont="1" applyBorder="1" applyAlignment="1">
      <alignment horizontal="center" vertical="center"/>
    </xf>
    <xf numFmtId="9" fontId="35" fillId="0" borderId="0" xfId="0" applyNumberFormat="1" applyFont="1" applyBorder="1" applyAlignment="1">
      <alignment horizontal="center" vertical="center"/>
    </xf>
    <xf numFmtId="1" fontId="95" fillId="0" borderId="25" xfId="0" applyNumberFormat="1" applyFont="1" applyBorder="1" applyAlignment="1">
      <alignment horizontal="center" vertical="center"/>
    </xf>
    <xf numFmtId="1" fontId="108" fillId="0" borderId="25" xfId="0" applyNumberFormat="1" applyFont="1" applyBorder="1" applyAlignment="1">
      <alignment horizontal="center" vertical="center"/>
    </xf>
    <xf numFmtId="9" fontId="138" fillId="0" borderId="0" xfId="0" applyNumberFormat="1" applyFont="1" applyFill="1" applyAlignment="1">
      <alignment horizontal="center" vertical="center"/>
    </xf>
    <xf numFmtId="9" fontId="18" fillId="0" borderId="0" xfId="0" applyNumberFormat="1" applyFont="1" applyBorder="1" applyAlignment="1">
      <alignment horizontal="center" vertical="center"/>
    </xf>
    <xf numFmtId="9" fontId="139" fillId="0" borderId="0" xfId="0" applyNumberFormat="1" applyFont="1" applyBorder="1" applyAlignment="1">
      <alignment horizontal="center" vertical="center"/>
    </xf>
    <xf numFmtId="9" fontId="0" fillId="0" borderId="18" xfId="0" applyNumberForma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53" fillId="0" borderId="0" xfId="0" applyFont="1" applyBorder="1" applyAlignment="1">
      <alignment horizontal="center" vertical="center" wrapText="1"/>
    </xf>
    <xf numFmtId="9" fontId="170" fillId="0" borderId="0" xfId="0" applyNumberFormat="1" applyFont="1" applyBorder="1" applyAlignment="1">
      <alignment horizontal="left" vertical="center"/>
    </xf>
    <xf numFmtId="9" fontId="171" fillId="0" borderId="1" xfId="0" applyNumberFormat="1" applyFont="1" applyBorder="1" applyAlignment="1">
      <alignment horizontal="left" vertical="center"/>
    </xf>
    <xf numFmtId="9" fontId="0" fillId="0" borderId="68" xfId="0" applyNumberFormat="1" applyFill="1" applyBorder="1" applyAlignment="1">
      <alignment horizontal="center" vertical="center"/>
    </xf>
    <xf numFmtId="1" fontId="0" fillId="0" borderId="10" xfId="0" applyNumberFormat="1" applyFill="1" applyBorder="1" applyAlignment="1">
      <alignment horizontal="center" vertical="center"/>
    </xf>
    <xf numFmtId="1" fontId="133" fillId="0" borderId="10" xfId="0" applyNumberFormat="1" applyFont="1" applyBorder="1" applyAlignment="1">
      <alignment horizontal="center" vertical="center"/>
    </xf>
    <xf numFmtId="9" fontId="133" fillId="0" borderId="68" xfId="0" applyNumberFormat="1" applyFont="1" applyBorder="1" applyAlignment="1">
      <alignment horizontal="center" vertical="center"/>
    </xf>
    <xf numFmtId="0" fontId="23" fillId="0" borderId="1" xfId="0" applyNumberFormat="1" applyFont="1" applyFill="1" applyBorder="1" applyAlignment="1">
      <alignment horizontal="center" vertical="center"/>
    </xf>
    <xf numFmtId="0" fontId="23" fillId="0" borderId="1" xfId="0" applyFont="1" applyFill="1" applyBorder="1"/>
    <xf numFmtId="0" fontId="21" fillId="0" borderId="1" xfId="0" applyNumberFormat="1" applyFont="1" applyFill="1" applyBorder="1" applyAlignment="1">
      <alignment horizontal="center" vertical="center"/>
    </xf>
    <xf numFmtId="1" fontId="21" fillId="0" borderId="48" xfId="0" applyNumberFormat="1" applyFont="1" applyFill="1" applyBorder="1" applyAlignment="1">
      <alignment horizontal="center" vertical="center"/>
    </xf>
    <xf numFmtId="1" fontId="23" fillId="0" borderId="6" xfId="0" applyNumberFormat="1" applyFont="1" applyFill="1" applyBorder="1" applyAlignment="1">
      <alignment horizontal="center" vertical="center"/>
    </xf>
    <xf numFmtId="1" fontId="23" fillId="0" borderId="1" xfId="0" applyNumberFormat="1" applyFont="1" applyFill="1" applyBorder="1"/>
    <xf numFmtId="1" fontId="21" fillId="0" borderId="1" xfId="0" applyNumberFormat="1" applyFont="1" applyFill="1" applyBorder="1" applyAlignment="1">
      <alignment horizontal="center" vertical="center"/>
    </xf>
    <xf numFmtId="9" fontId="23" fillId="0" borderId="0" xfId="0" applyNumberFormat="1" applyFont="1" applyFill="1" applyBorder="1" applyAlignment="1">
      <alignment horizontal="center" vertical="center"/>
    </xf>
    <xf numFmtId="9" fontId="23" fillId="0" borderId="3" xfId="0" applyNumberFormat="1" applyFont="1" applyFill="1" applyBorder="1" applyAlignment="1">
      <alignment horizontal="center" vertical="center"/>
    </xf>
    <xf numFmtId="0" fontId="0" fillId="3" borderId="0" xfId="0" applyFill="1"/>
    <xf numFmtId="164" fontId="122" fillId="0" borderId="48" xfId="0" applyNumberFormat="1" applyFont="1" applyFill="1" applyBorder="1" applyAlignment="1">
      <alignment horizontal="center" vertical="center"/>
    </xf>
    <xf numFmtId="164" fontId="122" fillId="0" borderId="1" xfId="0" applyNumberFormat="1" applyFont="1" applyFill="1" applyBorder="1" applyAlignment="1">
      <alignment horizontal="center" vertical="center"/>
    </xf>
    <xf numFmtId="164" fontId="13" fillId="2" borderId="1" xfId="0" applyNumberFormat="1" applyFont="1" applyFill="1" applyBorder="1" applyAlignment="1">
      <alignment horizontal="center" vertical="center"/>
    </xf>
    <xf numFmtId="0" fontId="87" fillId="0" borderId="5" xfId="0" applyFont="1" applyBorder="1" applyAlignment="1">
      <alignment horizontal="center" vertical="center" wrapText="1"/>
    </xf>
    <xf numFmtId="164" fontId="87" fillId="3" borderId="5" xfId="0" applyNumberFormat="1" applyFont="1" applyFill="1" applyBorder="1" applyAlignment="1">
      <alignment horizontal="center" vertical="center"/>
    </xf>
    <xf numFmtId="164" fontId="87" fillId="0" borderId="5" xfId="0" applyNumberFormat="1" applyFont="1" applyBorder="1" applyAlignment="1">
      <alignment horizontal="center" vertical="center"/>
    </xf>
    <xf numFmtId="0" fontId="87" fillId="0" borderId="5" xfId="0" applyFont="1" applyBorder="1" applyAlignment="1">
      <alignment horizontal="center" vertical="center"/>
    </xf>
    <xf numFmtId="1" fontId="165" fillId="0" borderId="5" xfId="0" applyNumberFormat="1" applyFont="1" applyBorder="1" applyAlignment="1">
      <alignment horizontal="center" vertical="center"/>
    </xf>
    <xf numFmtId="1" fontId="120" fillId="0" borderId="62" xfId="0" applyNumberFormat="1" applyFont="1" applyFill="1" applyBorder="1" applyAlignment="1">
      <alignment horizontal="center" vertical="center"/>
    </xf>
    <xf numFmtId="1" fontId="120" fillId="0" borderId="5" xfId="0" applyNumberFormat="1" applyFont="1" applyFill="1" applyBorder="1" applyAlignment="1">
      <alignment horizontal="center" vertical="center"/>
    </xf>
    <xf numFmtId="1" fontId="88" fillId="0" borderId="5" xfId="0" applyNumberFormat="1" applyFont="1" applyBorder="1" applyAlignment="1">
      <alignment horizontal="center" vertical="center"/>
    </xf>
    <xf numFmtId="165" fontId="7" fillId="0" borderId="0" xfId="0" applyNumberFormat="1" applyFont="1" applyFill="1" applyBorder="1" applyAlignment="1">
      <alignment horizontal="center" vertical="center"/>
    </xf>
    <xf numFmtId="164" fontId="13" fillId="2" borderId="5" xfId="0" applyNumberFormat="1" applyFont="1" applyFill="1" applyBorder="1" applyAlignment="1">
      <alignment horizontal="center" vertical="center"/>
    </xf>
    <xf numFmtId="164" fontId="88" fillId="0" borderId="1" xfId="0" applyNumberFormat="1" applyFont="1" applyBorder="1" applyAlignment="1">
      <alignment horizontal="center" vertical="center"/>
    </xf>
    <xf numFmtId="164" fontId="78" fillId="0" borderId="48" xfId="0" applyNumberFormat="1" applyFont="1" applyBorder="1" applyAlignment="1">
      <alignment horizontal="center" vertical="center"/>
    </xf>
    <xf numFmtId="164" fontId="87" fillId="0" borderId="1" xfId="0" applyNumberFormat="1" applyFont="1" applyBorder="1" applyAlignment="1">
      <alignment horizontal="center" vertical="center"/>
    </xf>
    <xf numFmtId="164" fontId="88" fillId="2" borderId="1" xfId="0" applyNumberFormat="1" applyFont="1" applyFill="1" applyBorder="1" applyAlignment="1">
      <alignment horizontal="center" vertical="center"/>
    </xf>
    <xf numFmtId="0" fontId="0" fillId="3" borderId="18" xfId="0" applyFill="1" applyBorder="1"/>
    <xf numFmtId="9" fontId="88" fillId="0" borderId="18" xfId="0" applyNumberFormat="1" applyFont="1" applyBorder="1" applyAlignment="1">
      <alignment horizontal="center" vertical="center"/>
    </xf>
    <xf numFmtId="9" fontId="120" fillId="0" borderId="31" xfId="0" applyNumberFormat="1" applyFont="1" applyFill="1" applyBorder="1" applyAlignment="1">
      <alignment horizontal="center" vertical="center"/>
    </xf>
    <xf numFmtId="9" fontId="120" fillId="0" borderId="18" xfId="0" applyNumberFormat="1" applyFont="1" applyFill="1" applyBorder="1" applyAlignment="1">
      <alignment horizontal="center" vertical="center"/>
    </xf>
    <xf numFmtId="0" fontId="130" fillId="0" borderId="13" xfId="0" applyFont="1" applyBorder="1" applyAlignment="1">
      <alignment horizontal="center" vertical="center" wrapText="1"/>
    </xf>
    <xf numFmtId="0" fontId="2" fillId="0" borderId="49" xfId="0" applyFont="1" applyBorder="1" applyAlignment="1">
      <alignment horizontal="center" vertical="center"/>
    </xf>
    <xf numFmtId="0" fontId="0" fillId="3" borderId="33" xfId="0" applyFill="1" applyBorder="1"/>
    <xf numFmtId="164" fontId="147" fillId="0" borderId="5" xfId="0" applyNumberFormat="1" applyFont="1" applyBorder="1" applyAlignment="1">
      <alignment horizontal="center" vertical="center"/>
    </xf>
    <xf numFmtId="164" fontId="0" fillId="0" borderId="33" xfId="0" applyNumberFormat="1" applyBorder="1" applyAlignment="1">
      <alignment horizontal="center" vertical="center"/>
    </xf>
    <xf numFmtId="164" fontId="147" fillId="0" borderId="5" xfId="0" applyNumberFormat="1" applyFont="1" applyFill="1" applyBorder="1" applyAlignment="1">
      <alignment horizontal="center" vertical="center"/>
    </xf>
    <xf numFmtId="164" fontId="130" fillId="0" borderId="5" xfId="0" applyNumberFormat="1" applyFont="1" applyBorder="1" applyAlignment="1">
      <alignment horizontal="center" vertical="center"/>
    </xf>
    <xf numFmtId="164" fontId="2" fillId="0" borderId="33" xfId="0" applyNumberFormat="1" applyFont="1" applyBorder="1" applyAlignment="1">
      <alignment horizontal="center" vertical="center"/>
    </xf>
    <xf numFmtId="164" fontId="130" fillId="0" borderId="62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88" fillId="2" borderId="5" xfId="0" applyNumberFormat="1" applyFont="1" applyFill="1" applyBorder="1" applyAlignment="1">
      <alignment horizontal="center" vertical="center"/>
    </xf>
    <xf numFmtId="164" fontId="88" fillId="0" borderId="5" xfId="0" applyNumberFormat="1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164" fontId="0" fillId="0" borderId="18" xfId="0" applyNumberForma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2" fillId="0" borderId="23" xfId="0" applyNumberFormat="1" applyFont="1" applyBorder="1" applyAlignment="1">
      <alignment horizontal="center" vertical="center"/>
    </xf>
    <xf numFmtId="164" fontId="53" fillId="2" borderId="18" xfId="0" applyNumberFormat="1" applyFont="1" applyFill="1" applyBorder="1" applyAlignment="1">
      <alignment horizontal="center" vertical="center"/>
    </xf>
    <xf numFmtId="9" fontId="121" fillId="0" borderId="18" xfId="0" applyNumberFormat="1" applyFont="1" applyBorder="1" applyAlignment="1">
      <alignment horizontal="center" vertical="center"/>
    </xf>
    <xf numFmtId="164" fontId="138" fillId="0" borderId="1" xfId="0" applyNumberFormat="1" applyFont="1" applyBorder="1" applyAlignment="1">
      <alignment horizontal="center" vertical="center"/>
    </xf>
    <xf numFmtId="9" fontId="7" fillId="0" borderId="0" xfId="0" applyNumberFormat="1" applyFont="1" applyBorder="1" applyAlignment="1">
      <alignment horizontal="center" vertical="center"/>
    </xf>
    <xf numFmtId="1" fontId="7" fillId="0" borderId="5" xfId="0" applyNumberFormat="1" applyFont="1" applyBorder="1" applyAlignment="1">
      <alignment horizontal="center" vertical="center"/>
    </xf>
    <xf numFmtId="1" fontId="77" fillId="0" borderId="0" xfId="0" applyNumberFormat="1" applyFont="1" applyBorder="1" applyAlignment="1">
      <alignment horizontal="center" vertical="center"/>
    </xf>
    <xf numFmtId="0" fontId="185" fillId="0" borderId="65" xfId="0" applyFont="1" applyBorder="1" applyAlignment="1">
      <alignment horizontal="center" vertical="center"/>
    </xf>
    <xf numFmtId="0" fontId="12" fillId="0" borderId="65" xfId="0" applyFont="1" applyFill="1" applyBorder="1" applyAlignment="1">
      <alignment horizontal="center" vertical="center"/>
    </xf>
    <xf numFmtId="0" fontId="10" fillId="0" borderId="65" xfId="0" applyFont="1" applyBorder="1" applyAlignment="1">
      <alignment horizontal="center" vertical="center"/>
    </xf>
    <xf numFmtId="0" fontId="138" fillId="0" borderId="65" xfId="0" applyFon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23" fillId="0" borderId="0" xfId="0" applyFont="1" applyFill="1" applyBorder="1" applyAlignment="1">
      <alignment horizontal="center" vertical="center" wrapText="1"/>
    </xf>
    <xf numFmtId="164" fontId="7" fillId="2" borderId="18" xfId="0" applyNumberFormat="1" applyFont="1" applyFill="1" applyBorder="1" applyAlignment="1">
      <alignment horizontal="center" vertical="center"/>
    </xf>
    <xf numFmtId="9" fontId="87" fillId="0" borderId="18" xfId="0" applyNumberFormat="1" applyFont="1" applyBorder="1" applyAlignment="1">
      <alignment horizontal="center" vertical="center"/>
    </xf>
    <xf numFmtId="164" fontId="165" fillId="0" borderId="5" xfId="0" applyNumberFormat="1" applyFont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center" vertical="center"/>
    </xf>
    <xf numFmtId="0" fontId="147" fillId="3" borderId="5" xfId="0" applyFont="1" applyFill="1" applyBorder="1"/>
    <xf numFmtId="0" fontId="148" fillId="3" borderId="0" xfId="0" applyFont="1" applyFill="1" applyBorder="1"/>
    <xf numFmtId="0" fontId="41" fillId="3" borderId="0" xfId="0" applyFont="1" applyFill="1" applyBorder="1"/>
    <xf numFmtId="0" fontId="49" fillId="2" borderId="36" xfId="0" applyFont="1" applyFill="1" applyBorder="1" applyAlignment="1">
      <alignment horizontal="center" vertical="center"/>
    </xf>
    <xf numFmtId="0" fontId="163" fillId="3" borderId="54" xfId="0" applyFont="1" applyFill="1" applyBorder="1" applyAlignment="1">
      <alignment horizontal="center" vertical="center" wrapText="1"/>
    </xf>
    <xf numFmtId="0" fontId="163" fillId="3" borderId="3" xfId="0" applyFont="1" applyFill="1" applyBorder="1" applyAlignment="1">
      <alignment horizontal="center" vertical="center" wrapText="1"/>
    </xf>
    <xf numFmtId="0" fontId="16" fillId="2" borderId="0" xfId="0" applyNumberFormat="1" applyFont="1" applyFill="1" applyBorder="1" applyAlignment="1">
      <alignment horizontal="center" vertical="center"/>
    </xf>
    <xf numFmtId="0" fontId="16" fillId="2" borderId="3" xfId="0" applyNumberFormat="1" applyFont="1" applyFill="1" applyBorder="1" applyAlignment="1">
      <alignment horizontal="center" vertical="center"/>
    </xf>
    <xf numFmtId="0" fontId="132" fillId="2" borderId="0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" fontId="66" fillId="2" borderId="0" xfId="0" applyNumberFormat="1" applyFont="1" applyFill="1" applyBorder="1" applyAlignment="1">
      <alignment horizontal="center" vertical="center"/>
    </xf>
    <xf numFmtId="1" fontId="74" fillId="2" borderId="3" xfId="0" applyNumberFormat="1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>
      <alignment horizontal="center" vertical="center"/>
    </xf>
    <xf numFmtId="1" fontId="16" fillId="2" borderId="3" xfId="0" applyNumberFormat="1" applyFont="1" applyFill="1" applyBorder="1" applyAlignment="1">
      <alignment horizontal="center" vertical="center"/>
    </xf>
    <xf numFmtId="1" fontId="2" fillId="2" borderId="3" xfId="0" applyNumberFormat="1" applyFont="1" applyFill="1" applyBorder="1" applyAlignment="1">
      <alignment horizontal="center" vertical="center"/>
    </xf>
    <xf numFmtId="1" fontId="0" fillId="2" borderId="38" xfId="0" applyNumberFormat="1" applyFill="1" applyBorder="1" applyAlignment="1">
      <alignment horizontal="center" vertical="center"/>
    </xf>
    <xf numFmtId="2" fontId="16" fillId="2" borderId="0" xfId="0" applyNumberFormat="1" applyFont="1" applyFill="1" applyBorder="1" applyAlignment="1">
      <alignment horizontal="center" vertical="center"/>
    </xf>
    <xf numFmtId="1" fontId="74" fillId="2" borderId="0" xfId="0" applyNumberFormat="1" applyFont="1" applyFill="1" applyBorder="1" applyAlignment="1">
      <alignment horizontal="center" vertical="center"/>
    </xf>
    <xf numFmtId="1" fontId="166" fillId="2" borderId="0" xfId="0" applyNumberFormat="1" applyFont="1" applyFill="1" applyBorder="1" applyAlignment="1">
      <alignment horizontal="center" vertical="center"/>
    </xf>
    <xf numFmtId="1" fontId="150" fillId="0" borderId="0" xfId="0" applyNumberFormat="1" applyFont="1" applyBorder="1" applyAlignment="1">
      <alignment horizontal="center" vertical="center"/>
    </xf>
    <xf numFmtId="164" fontId="85" fillId="0" borderId="0" xfId="0" applyNumberFormat="1" applyFont="1" applyBorder="1" applyAlignment="1">
      <alignment horizontal="center" vertical="center"/>
    </xf>
    <xf numFmtId="0" fontId="23" fillId="0" borderId="3" xfId="0" applyFont="1" applyFill="1" applyBorder="1" applyAlignment="1">
      <alignment horizontal="center" vertical="center"/>
    </xf>
    <xf numFmtId="2" fontId="23" fillId="0" borderId="0" xfId="0" applyNumberFormat="1" applyFont="1" applyFill="1" applyBorder="1" applyAlignment="1">
      <alignment horizontal="center" vertical="center"/>
    </xf>
    <xf numFmtId="1" fontId="16" fillId="0" borderId="3" xfId="0" applyNumberFormat="1" applyFont="1" applyFill="1" applyBorder="1" applyAlignment="1">
      <alignment horizontal="center" vertical="center"/>
    </xf>
    <xf numFmtId="1" fontId="16" fillId="0" borderId="38" xfId="0" applyNumberFormat="1" applyFont="1" applyFill="1" applyBorder="1" applyAlignment="1">
      <alignment horizontal="center" vertical="center"/>
    </xf>
    <xf numFmtId="1" fontId="16" fillId="0" borderId="38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9" fontId="23" fillId="0" borderId="1" xfId="0" applyNumberFormat="1" applyFont="1" applyFill="1" applyBorder="1"/>
    <xf numFmtId="9" fontId="221" fillId="0" borderId="67" xfId="0" applyNumberFormat="1" applyFont="1" applyBorder="1" applyAlignment="1">
      <alignment horizontal="center" vertical="center"/>
    </xf>
    <xf numFmtId="9" fontId="221" fillId="0" borderId="67" xfId="0" applyNumberFormat="1" applyFont="1" applyFill="1" applyBorder="1" applyAlignment="1">
      <alignment horizontal="center" vertical="center"/>
    </xf>
    <xf numFmtId="0" fontId="221" fillId="0" borderId="67" xfId="0" applyFont="1" applyBorder="1" applyAlignment="1">
      <alignment horizontal="center" vertical="center"/>
    </xf>
    <xf numFmtId="0" fontId="88" fillId="3" borderId="0" xfId="0" applyFont="1" applyFill="1" applyBorder="1"/>
    <xf numFmtId="0" fontId="88" fillId="3" borderId="18" xfId="0" applyFont="1" applyFill="1" applyBorder="1"/>
    <xf numFmtId="0" fontId="88" fillId="3" borderId="1" xfId="0" applyFont="1" applyFill="1" applyBorder="1"/>
    <xf numFmtId="9" fontId="87" fillId="6" borderId="79" xfId="0" applyNumberFormat="1" applyFont="1" applyFill="1" applyBorder="1" applyAlignment="1">
      <alignment horizontal="center" vertical="center"/>
    </xf>
    <xf numFmtId="9" fontId="87" fillId="0" borderId="80" xfId="0" applyNumberFormat="1" applyFont="1" applyFill="1" applyBorder="1" applyAlignment="1">
      <alignment horizontal="center" vertical="center"/>
    </xf>
    <xf numFmtId="1" fontId="87" fillId="0" borderId="18" xfId="0" applyNumberFormat="1" applyFont="1" applyBorder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0" fontId="18" fillId="3" borderId="0" xfId="0" applyFont="1" applyFill="1"/>
    <xf numFmtId="0" fontId="18" fillId="0" borderId="0" xfId="0" applyFont="1" applyAlignment="1">
      <alignment horizontal="center" vertical="center"/>
    </xf>
    <xf numFmtId="164" fontId="23" fillId="0" borderId="0" xfId="0" applyNumberFormat="1" applyFont="1" applyFill="1" applyBorder="1" applyAlignment="1">
      <alignment horizontal="center" vertical="center" wrapText="1"/>
    </xf>
    <xf numFmtId="9" fontId="23" fillId="0" borderId="0" xfId="0" applyNumberFormat="1" applyFont="1" applyBorder="1" applyAlignment="1">
      <alignment horizontal="center" vertical="center" wrapText="1"/>
    </xf>
    <xf numFmtId="2" fontId="23" fillId="0" borderId="3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9" fillId="0" borderId="81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164" fontId="52" fillId="0" borderId="3" xfId="0" applyNumberFormat="1" applyFont="1" applyBorder="1" applyAlignment="1">
      <alignment horizontal="center" vertical="center"/>
    </xf>
    <xf numFmtId="0" fontId="183" fillId="0" borderId="0" xfId="0" applyFont="1" applyAlignment="1">
      <alignment horizontal="center" vertical="center"/>
    </xf>
    <xf numFmtId="1" fontId="183" fillId="0" borderId="0" xfId="0" applyNumberFormat="1" applyFont="1" applyBorder="1" applyAlignment="1">
      <alignment horizontal="center" vertical="center"/>
    </xf>
    <xf numFmtId="164" fontId="82" fillId="0" borderId="3" xfId="0" applyNumberFormat="1" applyFont="1" applyBorder="1" applyAlignment="1">
      <alignment horizontal="center" vertical="center"/>
    </xf>
    <xf numFmtId="164" fontId="82" fillId="0" borderId="0" xfId="0" applyNumberFormat="1" applyFont="1" applyAlignment="1">
      <alignment horizontal="center" vertical="center"/>
    </xf>
    <xf numFmtId="164" fontId="19" fillId="0" borderId="82" xfId="0" applyNumberFormat="1" applyFont="1" applyBorder="1" applyAlignment="1">
      <alignment horizontal="center" vertical="center"/>
    </xf>
    <xf numFmtId="164" fontId="45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183" fillId="0" borderId="3" xfId="0" applyNumberFormat="1" applyFont="1" applyBorder="1" applyAlignment="1">
      <alignment horizontal="center" vertical="center"/>
    </xf>
    <xf numFmtId="1" fontId="183" fillId="0" borderId="0" xfId="0" applyNumberFormat="1" applyFont="1" applyAlignment="1">
      <alignment horizontal="center" vertical="center"/>
    </xf>
    <xf numFmtId="1" fontId="7" fillId="4" borderId="0" xfId="0" applyNumberFormat="1" applyFont="1" applyFill="1" applyAlignment="1">
      <alignment horizontal="center" vertical="center"/>
    </xf>
    <xf numFmtId="0" fontId="222" fillId="0" borderId="36" xfId="0" applyFont="1" applyBorder="1" applyAlignment="1">
      <alignment horizontal="center" vertical="center"/>
    </xf>
    <xf numFmtId="0" fontId="7" fillId="0" borderId="3" xfId="0" applyNumberFormat="1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223" fillId="0" borderId="0" xfId="0" applyNumberFormat="1" applyFont="1" applyAlignment="1">
      <alignment horizontal="center" vertical="center"/>
    </xf>
    <xf numFmtId="0" fontId="182" fillId="0" borderId="3" xfId="0" applyFont="1" applyBorder="1" applyAlignment="1">
      <alignment horizontal="center" vertical="center" wrapText="1"/>
    </xf>
    <xf numFmtId="164" fontId="49" fillId="0" borderId="36" xfId="0" applyNumberFormat="1" applyFont="1" applyBorder="1" applyAlignment="1">
      <alignment horizontal="center" vertical="center"/>
    </xf>
    <xf numFmtId="164" fontId="78" fillId="0" borderId="34" xfId="0" applyNumberFormat="1" applyFont="1" applyBorder="1" applyAlignment="1">
      <alignment horizontal="center" vertical="center"/>
    </xf>
    <xf numFmtId="164" fontId="78" fillId="0" borderId="18" xfId="0" applyNumberFormat="1" applyFont="1" applyBorder="1" applyAlignment="1">
      <alignment horizontal="center" vertical="center"/>
    </xf>
    <xf numFmtId="0" fontId="45" fillId="0" borderId="0" xfId="0" applyNumberFormat="1" applyFont="1" applyBorder="1" applyAlignment="1">
      <alignment horizontal="center" vertical="center"/>
    </xf>
    <xf numFmtId="164" fontId="23" fillId="0" borderId="13" xfId="0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164" fontId="46" fillId="0" borderId="0" xfId="0" applyNumberFormat="1" applyFont="1" applyBorder="1" applyAlignment="1">
      <alignment horizontal="center" vertical="center"/>
    </xf>
    <xf numFmtId="164" fontId="226" fillId="0" borderId="0" xfId="0" applyNumberFormat="1" applyFont="1" applyBorder="1" applyAlignment="1">
      <alignment horizontal="center" vertical="center"/>
    </xf>
    <xf numFmtId="164" fontId="226" fillId="0" borderId="0" xfId="0" applyNumberFormat="1" applyFont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0" fontId="121" fillId="0" borderId="6" xfId="0" applyFont="1" applyBorder="1" applyAlignment="1">
      <alignment horizontal="center" vertical="center"/>
    </xf>
    <xf numFmtId="164" fontId="121" fillId="0" borderId="6" xfId="0" applyNumberFormat="1" applyFont="1" applyBorder="1" applyAlignment="1">
      <alignment horizontal="center" vertical="center"/>
    </xf>
    <xf numFmtId="1" fontId="121" fillId="0" borderId="6" xfId="0" applyNumberFormat="1" applyFont="1" applyBorder="1" applyAlignment="1">
      <alignment horizontal="center" vertical="center"/>
    </xf>
    <xf numFmtId="0" fontId="121" fillId="0" borderId="83" xfId="0" applyFont="1" applyBorder="1" applyAlignment="1">
      <alignment horizontal="center" vertical="center"/>
    </xf>
    <xf numFmtId="164" fontId="121" fillId="0" borderId="83" xfId="0" applyNumberFormat="1" applyFont="1" applyBorder="1" applyAlignment="1">
      <alignment horizontal="center" vertical="center"/>
    </xf>
    <xf numFmtId="0" fontId="53" fillId="3" borderId="0" xfId="0" applyFont="1" applyFill="1" applyBorder="1"/>
    <xf numFmtId="9" fontId="53" fillId="3" borderId="18" xfId="0" applyNumberFormat="1" applyFont="1" applyFill="1" applyBorder="1" applyAlignment="1">
      <alignment horizontal="center" vertical="center"/>
    </xf>
    <xf numFmtId="1" fontId="53" fillId="3" borderId="1" xfId="0" applyNumberFormat="1" applyFont="1" applyFill="1" applyBorder="1" applyAlignment="1">
      <alignment horizontal="center" vertical="center"/>
    </xf>
    <xf numFmtId="0" fontId="53" fillId="0" borderId="0" xfId="0" applyFont="1" applyBorder="1" applyAlignment="1">
      <alignment horizontal="center" vertical="center"/>
    </xf>
    <xf numFmtId="164" fontId="53" fillId="2" borderId="0" xfId="0" applyNumberFormat="1" applyFont="1" applyFill="1" applyBorder="1" applyAlignment="1">
      <alignment horizontal="center" vertical="center"/>
    </xf>
    <xf numFmtId="164" fontId="53" fillId="2" borderId="1" xfId="0" applyNumberFormat="1" applyFont="1" applyFill="1" applyBorder="1" applyAlignment="1">
      <alignment horizontal="center" vertical="center"/>
    </xf>
    <xf numFmtId="1" fontId="53" fillId="0" borderId="0" xfId="0" applyNumberFormat="1" applyFont="1" applyBorder="1" applyAlignment="1">
      <alignment horizontal="center" vertical="center"/>
    </xf>
    <xf numFmtId="0" fontId="53" fillId="0" borderId="0" xfId="0" applyFont="1"/>
    <xf numFmtId="164" fontId="78" fillId="0" borderId="3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center" vertical="center"/>
    </xf>
    <xf numFmtId="0" fontId="7" fillId="0" borderId="38" xfId="0" applyNumberFormat="1" applyFont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164" fontId="7" fillId="2" borderId="0" xfId="0" applyNumberFormat="1" applyFont="1" applyFill="1" applyBorder="1" applyAlignment="1">
      <alignment horizontal="center" vertical="center"/>
    </xf>
    <xf numFmtId="164" fontId="223" fillId="0" borderId="0" xfId="0" applyNumberFormat="1" applyFont="1" applyBorder="1" applyAlignment="1">
      <alignment horizontal="center" vertical="center"/>
    </xf>
    <xf numFmtId="1" fontId="182" fillId="0" borderId="0" xfId="0" applyNumberFormat="1" applyFont="1" applyBorder="1" applyAlignment="1">
      <alignment horizontal="center" vertical="center"/>
    </xf>
    <xf numFmtId="0" fontId="49" fillId="0" borderId="84" xfId="0" applyFont="1" applyBorder="1" applyAlignment="1">
      <alignment horizontal="center" vertical="center"/>
    </xf>
    <xf numFmtId="0" fontId="78" fillId="0" borderId="49" xfId="0" applyFont="1" applyBorder="1" applyAlignment="1">
      <alignment horizontal="center" vertical="center"/>
    </xf>
    <xf numFmtId="9" fontId="7" fillId="0" borderId="33" xfId="0" applyNumberFormat="1" applyFont="1" applyBorder="1" applyAlignment="1">
      <alignment horizontal="center" vertical="center"/>
    </xf>
    <xf numFmtId="9" fontId="7" fillId="0" borderId="49" xfId="0" applyNumberFormat="1" applyFont="1" applyFill="1" applyBorder="1" applyAlignment="1">
      <alignment horizontal="center" vertical="center"/>
    </xf>
    <xf numFmtId="9" fontId="0" fillId="0" borderId="33" xfId="0" applyNumberFormat="1" applyBorder="1" applyAlignment="1">
      <alignment horizontal="center" vertical="center"/>
    </xf>
    <xf numFmtId="9" fontId="0" fillId="0" borderId="49" xfId="0" applyNumberFormat="1" applyFill="1" applyBorder="1" applyAlignment="1">
      <alignment horizontal="center" vertical="center"/>
    </xf>
    <xf numFmtId="9" fontId="23" fillId="0" borderId="76" xfId="0" applyNumberFormat="1" applyFont="1" applyBorder="1" applyAlignment="1">
      <alignment horizontal="center" vertical="center"/>
    </xf>
    <xf numFmtId="164" fontId="0" fillId="0" borderId="49" xfId="0" applyNumberForma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0" fontId="78" fillId="0" borderId="33" xfId="0" applyFont="1" applyBorder="1" applyAlignment="1">
      <alignment horizontal="center" vertical="center"/>
    </xf>
    <xf numFmtId="164" fontId="8" fillId="0" borderId="0" xfId="0" applyNumberFormat="1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4" fillId="3" borderId="0" xfId="0" applyFont="1" applyFill="1" applyBorder="1" applyAlignment="1">
      <alignment horizontal="center" vertical="center"/>
    </xf>
    <xf numFmtId="1" fontId="65" fillId="3" borderId="18" xfId="0" applyNumberFormat="1" applyFont="1" applyFill="1" applyBorder="1" applyAlignment="1">
      <alignment horizontal="center" vertical="center"/>
    </xf>
    <xf numFmtId="164" fontId="56" fillId="0" borderId="0" xfId="0" applyNumberFormat="1" applyFont="1" applyBorder="1" applyAlignment="1">
      <alignment horizontal="center" vertical="center"/>
    </xf>
    <xf numFmtId="164" fontId="86" fillId="0" borderId="0" xfId="0" applyNumberFormat="1" applyFont="1" applyBorder="1" applyAlignment="1">
      <alignment horizontal="center" vertical="center"/>
    </xf>
    <xf numFmtId="9" fontId="88" fillId="0" borderId="0" xfId="0" applyNumberFormat="1" applyFont="1" applyAlignment="1">
      <alignment horizontal="center" vertical="center"/>
    </xf>
    <xf numFmtId="1" fontId="56" fillId="0" borderId="0" xfId="0" applyNumberFormat="1" applyFont="1" applyBorder="1" applyAlignment="1">
      <alignment horizontal="center" vertical="center"/>
    </xf>
    <xf numFmtId="0" fontId="80" fillId="0" borderId="0" xfId="0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149" fillId="0" borderId="25" xfId="0" applyNumberFormat="1" applyFont="1" applyBorder="1" applyAlignment="1">
      <alignment horizontal="center" vertical="center"/>
    </xf>
    <xf numFmtId="1" fontId="90" fillId="0" borderId="25" xfId="0" applyNumberFormat="1" applyFont="1" applyFill="1" applyBorder="1" applyAlignment="1">
      <alignment horizontal="center" vertical="center"/>
    </xf>
    <xf numFmtId="164" fontId="23" fillId="0" borderId="10" xfId="0" applyNumberFormat="1" applyFont="1" applyFill="1" applyBorder="1" applyAlignment="1">
      <alignment horizontal="center" vertical="center"/>
    </xf>
    <xf numFmtId="2" fontId="88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0" fontId="115" fillId="0" borderId="0" xfId="0" applyFont="1" applyBorder="1" applyAlignment="1">
      <alignment horizontal="center" vertical="center" wrapText="1"/>
    </xf>
    <xf numFmtId="1" fontId="115" fillId="0" borderId="0" xfId="0" applyNumberFormat="1" applyFont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Border="1"/>
    <xf numFmtId="2" fontId="87" fillId="0" borderId="0" xfId="0" applyNumberFormat="1" applyFont="1" applyBorder="1" applyAlignment="1">
      <alignment horizontal="center" vertical="center"/>
    </xf>
    <xf numFmtId="1" fontId="87" fillId="0" borderId="67" xfId="0" applyNumberFormat="1" applyFont="1" applyBorder="1" applyAlignment="1">
      <alignment horizontal="center" vertical="center"/>
    </xf>
    <xf numFmtId="9" fontId="88" fillId="0" borderId="3" xfId="0" applyNumberFormat="1" applyFont="1" applyBorder="1" applyAlignment="1">
      <alignment horizontal="center" vertical="center"/>
    </xf>
    <xf numFmtId="2" fontId="88" fillId="0" borderId="10" xfId="0" applyNumberFormat="1" applyFont="1" applyBorder="1" applyAlignment="1">
      <alignment horizontal="center" vertical="center"/>
    </xf>
    <xf numFmtId="1" fontId="88" fillId="0" borderId="10" xfId="0" applyNumberFormat="1" applyFont="1" applyBorder="1" applyAlignment="1">
      <alignment horizontal="center" vertical="center"/>
    </xf>
    <xf numFmtId="1" fontId="88" fillId="0" borderId="68" xfId="0" applyNumberFormat="1" applyFont="1" applyBorder="1" applyAlignment="1">
      <alignment horizontal="center" vertical="center"/>
    </xf>
    <xf numFmtId="9" fontId="145" fillId="0" borderId="11" xfId="0" applyNumberFormat="1" applyFont="1" applyBorder="1" applyAlignment="1">
      <alignment horizontal="center" vertical="center"/>
    </xf>
    <xf numFmtId="164" fontId="87" fillId="0" borderId="48" xfId="0" applyNumberFormat="1" applyFont="1" applyBorder="1" applyAlignment="1">
      <alignment horizontal="center" vertical="center"/>
    </xf>
    <xf numFmtId="164" fontId="88" fillId="0" borderId="18" xfId="0" applyNumberFormat="1" applyFont="1" applyFill="1" applyBorder="1" applyAlignment="1">
      <alignment horizontal="center" vertical="center"/>
    </xf>
    <xf numFmtId="165" fontId="88" fillId="0" borderId="0" xfId="0" applyNumberFormat="1" applyFont="1" applyFill="1" applyBorder="1" applyAlignment="1">
      <alignment horizontal="center" vertical="center"/>
    </xf>
    <xf numFmtId="165" fontId="88" fillId="2" borderId="0" xfId="0" applyNumberFormat="1" applyFont="1" applyFill="1" applyBorder="1" applyAlignment="1">
      <alignment horizontal="center" vertical="center"/>
    </xf>
    <xf numFmtId="0" fontId="88" fillId="0" borderId="0" xfId="0" applyFont="1"/>
    <xf numFmtId="164" fontId="16" fillId="0" borderId="20" xfId="0" applyNumberFormat="1" applyFont="1" applyBorder="1" applyAlignment="1">
      <alignment horizontal="center" vertical="center"/>
    </xf>
    <xf numFmtId="0" fontId="16" fillId="2" borderId="54" xfId="0" applyFont="1" applyFill="1" applyBorder="1" applyAlignment="1">
      <alignment horizontal="center" vertical="center"/>
    </xf>
    <xf numFmtId="164" fontId="5" fillId="2" borderId="54" xfId="0" applyNumberFormat="1" applyFont="1" applyFill="1" applyBorder="1" applyAlignment="1">
      <alignment horizontal="center" vertical="center"/>
    </xf>
    <xf numFmtId="0" fontId="74" fillId="0" borderId="3" xfId="0" applyFont="1" applyBorder="1" applyAlignment="1">
      <alignment horizontal="center" vertical="center" wrapText="1"/>
    </xf>
    <xf numFmtId="164" fontId="63" fillId="2" borderId="3" xfId="0" applyNumberFormat="1" applyFont="1" applyFill="1" applyBorder="1" applyAlignment="1">
      <alignment horizontal="center" vertical="center"/>
    </xf>
    <xf numFmtId="164" fontId="78" fillId="0" borderId="85" xfId="0" applyNumberFormat="1" applyFont="1" applyBorder="1" applyAlignment="1">
      <alignment horizontal="center" vertical="center"/>
    </xf>
    <xf numFmtId="0" fontId="135" fillId="2" borderId="3" xfId="0" applyFont="1" applyFill="1" applyBorder="1" applyAlignment="1">
      <alignment horizontal="center" vertical="center"/>
    </xf>
    <xf numFmtId="164" fontId="23" fillId="0" borderId="55" xfId="0" applyNumberFormat="1" applyFont="1" applyBorder="1" applyAlignment="1">
      <alignment horizontal="center" vertical="center"/>
    </xf>
    <xf numFmtId="164" fontId="5" fillId="2" borderId="0" xfId="0" applyNumberFormat="1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0" fillId="0" borderId="86" xfId="0" applyNumberFormat="1" applyBorder="1" applyAlignment="1">
      <alignment horizontal="center" vertical="center"/>
    </xf>
    <xf numFmtId="1" fontId="16" fillId="0" borderId="87" xfId="0" applyNumberFormat="1" applyFont="1" applyBorder="1" applyAlignment="1">
      <alignment horizontal="center" vertical="center"/>
    </xf>
    <xf numFmtId="164" fontId="23" fillId="2" borderId="55" xfId="0" applyNumberFormat="1" applyFont="1" applyFill="1" applyBorder="1" applyAlignment="1">
      <alignment horizontal="center" vertical="center"/>
    </xf>
    <xf numFmtId="9" fontId="16" fillId="2" borderId="0" xfId="0" applyNumberFormat="1" applyFont="1" applyFill="1" applyBorder="1" applyAlignment="1">
      <alignment horizontal="center" vertical="center"/>
    </xf>
    <xf numFmtId="9" fontId="0" fillId="2" borderId="86" xfId="0" applyNumberFormat="1" applyFill="1" applyBorder="1" applyAlignment="1">
      <alignment horizontal="center" vertical="center"/>
    </xf>
    <xf numFmtId="0" fontId="16" fillId="2" borderId="10" xfId="0" applyFont="1" applyFill="1" applyBorder="1" applyAlignment="1">
      <alignment horizontal="center" vertical="center"/>
    </xf>
    <xf numFmtId="164" fontId="23" fillId="0" borderId="56" xfId="0" applyNumberFormat="1" applyFont="1" applyBorder="1" applyAlignment="1">
      <alignment horizontal="center" vertical="center"/>
    </xf>
    <xf numFmtId="164" fontId="5" fillId="2" borderId="10" xfId="0" applyNumberFormat="1" applyFont="1" applyFill="1" applyBorder="1" applyAlignment="1">
      <alignment horizontal="center" vertical="center"/>
    </xf>
    <xf numFmtId="9" fontId="16" fillId="0" borderId="10" xfId="0" applyNumberFormat="1" applyFont="1" applyFill="1" applyBorder="1" applyAlignment="1">
      <alignment horizontal="center" vertical="center"/>
    </xf>
    <xf numFmtId="9" fontId="0" fillId="0" borderId="88" xfId="0" applyNumberFormat="1" applyBorder="1" applyAlignment="1">
      <alignment horizontal="center" vertical="center"/>
    </xf>
    <xf numFmtId="1" fontId="23" fillId="0" borderId="10" xfId="0" applyNumberFormat="1" applyFont="1" applyBorder="1" applyAlignment="1">
      <alignment horizontal="center" vertical="center"/>
    </xf>
    <xf numFmtId="0" fontId="121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177" fillId="0" borderId="0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 wrapText="1"/>
    </xf>
    <xf numFmtId="1" fontId="63" fillId="0" borderId="0" xfId="0" applyNumberFormat="1" applyFont="1" applyFill="1" applyBorder="1" applyAlignment="1">
      <alignment horizontal="center" vertical="center"/>
    </xf>
    <xf numFmtId="1" fontId="36" fillId="0" borderId="0" xfId="0" applyNumberFormat="1" applyFont="1" applyFill="1" applyBorder="1" applyAlignment="1">
      <alignment horizontal="center" vertical="center"/>
    </xf>
    <xf numFmtId="0" fontId="36" fillId="0" borderId="0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164" fontId="10" fillId="0" borderId="0" xfId="0" applyNumberFormat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64" fontId="53" fillId="0" borderId="13" xfId="0" applyNumberFormat="1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" fontId="25" fillId="0" borderId="13" xfId="0" applyNumberFormat="1" applyFont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1" fontId="167" fillId="0" borderId="3" xfId="0" applyNumberFormat="1" applyFont="1" applyBorder="1" applyAlignment="1">
      <alignment horizontal="center" vertical="center"/>
    </xf>
    <xf numFmtId="0" fontId="158" fillId="2" borderId="54" xfId="0" applyFont="1" applyFill="1" applyBorder="1" applyAlignment="1">
      <alignment horizontal="center" vertical="center"/>
    </xf>
    <xf numFmtId="0" fontId="161" fillId="2" borderId="3" xfId="0" applyFont="1" applyFill="1" applyBorder="1" applyAlignment="1">
      <alignment horizontal="center" vertical="center"/>
    </xf>
    <xf numFmtId="1" fontId="23" fillId="2" borderId="7" xfId="0" applyNumberFormat="1" applyFont="1" applyFill="1" applyBorder="1" applyAlignment="1">
      <alignment horizontal="center" vertical="center"/>
    </xf>
    <xf numFmtId="164" fontId="14" fillId="0" borderId="0" xfId="0" applyNumberFormat="1" applyFont="1" applyBorder="1" applyAlignment="1">
      <alignment horizontal="center" vertical="center"/>
    </xf>
    <xf numFmtId="164" fontId="192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" fontId="7" fillId="0" borderId="38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0" fontId="0" fillId="2" borderId="54" xfId="0" applyFill="1" applyBorder="1" applyAlignment="1">
      <alignment horizontal="center" vertical="center"/>
    </xf>
    <xf numFmtId="0" fontId="30" fillId="2" borderId="0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center" vertical="center"/>
    </xf>
    <xf numFmtId="164" fontId="23" fillId="2" borderId="3" xfId="0" applyNumberFormat="1" applyFont="1" applyFill="1" applyBorder="1" applyAlignment="1">
      <alignment horizontal="center" vertical="center"/>
    </xf>
    <xf numFmtId="164" fontId="23" fillId="2" borderId="16" xfId="0" applyNumberFormat="1" applyFont="1" applyFill="1" applyBorder="1" applyAlignment="1">
      <alignment horizontal="center" vertical="center"/>
    </xf>
    <xf numFmtId="164" fontId="23" fillId="2" borderId="38" xfId="0" applyNumberFormat="1" applyFont="1" applyFill="1" applyBorder="1" applyAlignment="1">
      <alignment horizontal="center" vertical="center"/>
    </xf>
    <xf numFmtId="1" fontId="6" fillId="2" borderId="0" xfId="0" applyNumberFormat="1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/>
    </xf>
    <xf numFmtId="0" fontId="3" fillId="0" borderId="0" xfId="0" applyFont="1"/>
    <xf numFmtId="164" fontId="23" fillId="0" borderId="2" xfId="0" applyNumberFormat="1" applyFont="1" applyBorder="1" applyAlignment="1">
      <alignment horizontal="center" vertical="center"/>
    </xf>
    <xf numFmtId="1" fontId="10" fillId="0" borderId="0" xfId="0" applyNumberFormat="1" applyFont="1" applyBorder="1" applyAlignment="1">
      <alignment horizontal="center" vertical="center"/>
    </xf>
    <xf numFmtId="1" fontId="7" fillId="0" borderId="3" xfId="0" applyNumberFormat="1" applyFont="1" applyFill="1" applyBorder="1" applyAlignment="1">
      <alignment horizontal="center" vertical="center"/>
    </xf>
    <xf numFmtId="164" fontId="16" fillId="0" borderId="13" xfId="0" applyNumberFormat="1" applyFont="1" applyBorder="1" applyAlignment="1">
      <alignment horizontal="center" vertical="center"/>
    </xf>
    <xf numFmtId="9" fontId="7" fillId="0" borderId="49" xfId="0" applyNumberFormat="1" applyFont="1" applyBorder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  <xf numFmtId="1" fontId="14" fillId="3" borderId="3" xfId="0" applyNumberFormat="1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1" fontId="23" fillId="3" borderId="38" xfId="0" applyNumberFormat="1" applyFont="1" applyFill="1" applyBorder="1" applyAlignment="1">
      <alignment horizontal="center" vertical="center"/>
    </xf>
    <xf numFmtId="164" fontId="0" fillId="3" borderId="0" xfId="0" applyNumberFormat="1" applyFill="1" applyBorder="1" applyAlignment="1">
      <alignment horizontal="center" vertical="center"/>
    </xf>
    <xf numFmtId="164" fontId="192" fillId="3" borderId="0" xfId="0" applyNumberFormat="1" applyFont="1" applyFill="1" applyBorder="1" applyAlignment="1">
      <alignment horizontal="center" vertical="center"/>
    </xf>
    <xf numFmtId="0" fontId="163" fillId="3" borderId="0" xfId="0" applyFont="1" applyFill="1" applyBorder="1" applyAlignment="1">
      <alignment horizontal="center" vertical="center" wrapText="1"/>
    </xf>
    <xf numFmtId="164" fontId="16" fillId="0" borderId="4" xfId="0" applyNumberFormat="1" applyFont="1" applyBorder="1" applyAlignment="1">
      <alignment horizontal="center" vertical="center"/>
    </xf>
    <xf numFmtId="164" fontId="16" fillId="0" borderId="7" xfId="0" applyNumberFormat="1" applyFont="1" applyBorder="1" applyAlignment="1">
      <alignment horizontal="center" vertical="center"/>
    </xf>
    <xf numFmtId="164" fontId="16" fillId="2" borderId="7" xfId="0" applyNumberFormat="1" applyFont="1" applyFill="1" applyBorder="1" applyAlignment="1">
      <alignment horizontal="center" vertical="center"/>
    </xf>
    <xf numFmtId="1" fontId="16" fillId="0" borderId="7" xfId="0" applyNumberFormat="1" applyFont="1" applyBorder="1" applyAlignment="1">
      <alignment horizontal="center" vertical="center"/>
    </xf>
    <xf numFmtId="1" fontId="16" fillId="2" borderId="7" xfId="0" applyNumberFormat="1" applyFont="1" applyFill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7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9" fontId="7" fillId="0" borderId="89" xfId="0" applyNumberFormat="1" applyFont="1" applyBorder="1" applyAlignment="1">
      <alignment horizontal="center" vertical="center"/>
    </xf>
    <xf numFmtId="0" fontId="14" fillId="2" borderId="7" xfId="0" applyNumberFormat="1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0" borderId="7" xfId="0" applyBorder="1"/>
    <xf numFmtId="1" fontId="14" fillId="3" borderId="7" xfId="0" applyNumberFormat="1" applyFont="1" applyFill="1" applyBorder="1" applyAlignment="1">
      <alignment horizontal="center" vertical="center"/>
    </xf>
    <xf numFmtId="0" fontId="7" fillId="0" borderId="7" xfId="0" applyNumberFormat="1" applyFont="1" applyFill="1" applyBorder="1" applyAlignment="1">
      <alignment horizontal="center" vertical="center"/>
    </xf>
    <xf numFmtId="0" fontId="0" fillId="0" borderId="90" xfId="0" applyNumberFormat="1" applyFill="1" applyBorder="1" applyAlignment="1">
      <alignment horizontal="center" vertical="center"/>
    </xf>
    <xf numFmtId="0" fontId="0" fillId="2" borderId="7" xfId="0" applyNumberFormat="1" applyFill="1" applyBorder="1" applyAlignment="1">
      <alignment horizontal="center" vertical="center"/>
    </xf>
    <xf numFmtId="9" fontId="7" fillId="0" borderId="7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8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horizontal="center" vertical="center"/>
    </xf>
    <xf numFmtId="164" fontId="1" fillId="3" borderId="0" xfId="0" applyNumberFormat="1" applyFont="1" applyFill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164" fontId="1" fillId="3" borderId="3" xfId="0" applyNumberFormat="1" applyFont="1" applyFill="1" applyBorder="1" applyAlignment="1">
      <alignment horizontal="center" vertical="center"/>
    </xf>
    <xf numFmtId="164" fontId="1" fillId="0" borderId="82" xfId="0" applyNumberFormat="1" applyFont="1" applyBorder="1" applyAlignment="1">
      <alignment horizontal="center" vertical="center"/>
    </xf>
    <xf numFmtId="1" fontId="23" fillId="0" borderId="3" xfId="0" applyNumberFormat="1" applyFont="1" applyBorder="1" applyAlignment="1">
      <alignment horizontal="center" vertical="center"/>
    </xf>
    <xf numFmtId="0" fontId="23" fillId="0" borderId="0" xfId="0" applyNumberFormat="1" applyFont="1" applyBorder="1" applyAlignment="1">
      <alignment horizontal="center" vertical="center"/>
    </xf>
    <xf numFmtId="0" fontId="23" fillId="0" borderId="3" xfId="0" applyNumberFormat="1" applyFont="1" applyBorder="1" applyAlignment="1">
      <alignment horizontal="center" vertical="center"/>
    </xf>
    <xf numFmtId="9" fontId="23" fillId="0" borderId="33" xfId="0" applyNumberFormat="1" applyFont="1" applyBorder="1" applyAlignment="1">
      <alignment horizontal="center" vertical="center"/>
    </xf>
    <xf numFmtId="9" fontId="23" fillId="0" borderId="49" xfId="0" applyNumberFormat="1" applyFont="1" applyBorder="1" applyAlignment="1">
      <alignment horizontal="center" vertical="center"/>
    </xf>
    <xf numFmtId="164" fontId="23" fillId="0" borderId="7" xfId="0" applyNumberFormat="1" applyFont="1" applyBorder="1" applyAlignment="1">
      <alignment horizontal="center" vertical="center"/>
    </xf>
    <xf numFmtId="0" fontId="23" fillId="0" borderId="7" xfId="0" applyNumberFormat="1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9" fontId="23" fillId="0" borderId="89" xfId="0" applyNumberFormat="1" applyFont="1" applyBorder="1" applyAlignment="1">
      <alignment horizontal="center" vertical="center"/>
    </xf>
    <xf numFmtId="0" fontId="23" fillId="2" borderId="0" xfId="0" applyNumberFormat="1" applyFont="1" applyFill="1" applyBorder="1" applyAlignment="1">
      <alignment horizontal="center" vertical="center"/>
    </xf>
    <xf numFmtId="0" fontId="23" fillId="2" borderId="3" xfId="0" applyNumberFormat="1" applyFont="1" applyFill="1" applyBorder="1" applyAlignment="1">
      <alignment horizontal="center" vertical="center"/>
    </xf>
    <xf numFmtId="0" fontId="23" fillId="2" borderId="7" xfId="0" applyNumberFormat="1" applyFont="1" applyFill="1" applyBorder="1" applyAlignment="1">
      <alignment horizontal="center" vertical="center"/>
    </xf>
    <xf numFmtId="9" fontId="23" fillId="0" borderId="49" xfId="0" applyNumberFormat="1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3" fillId="0" borderId="7" xfId="0" applyNumberFormat="1" applyFont="1" applyFill="1" applyBorder="1" applyAlignment="1">
      <alignment horizontal="center" vertical="center"/>
    </xf>
    <xf numFmtId="0" fontId="23" fillId="0" borderId="0" xfId="0" applyFont="1" applyBorder="1"/>
    <xf numFmtId="1" fontId="23" fillId="3" borderId="0" xfId="0" applyNumberFormat="1" applyFont="1" applyFill="1" applyBorder="1" applyAlignment="1">
      <alignment horizontal="center" vertical="center"/>
    </xf>
    <xf numFmtId="0" fontId="23" fillId="0" borderId="9" xfId="0" applyNumberFormat="1" applyFont="1" applyFill="1" applyBorder="1" applyAlignment="1">
      <alignment horizontal="center" vertical="center"/>
    </xf>
    <xf numFmtId="0" fontId="23" fillId="0" borderId="9" xfId="0" applyNumberFormat="1" applyFont="1" applyBorder="1" applyAlignment="1">
      <alignment horizontal="center" vertical="center"/>
    </xf>
    <xf numFmtId="0" fontId="23" fillId="0" borderId="3" xfId="0" applyFont="1" applyBorder="1"/>
    <xf numFmtId="1" fontId="23" fillId="3" borderId="3" xfId="0" applyNumberFormat="1" applyFont="1" applyFill="1" applyBorder="1" applyAlignment="1">
      <alignment horizontal="center" vertic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0" xfId="0" applyFont="1"/>
    <xf numFmtId="164" fontId="23" fillId="3" borderId="0" xfId="0" applyNumberFormat="1" applyFont="1" applyFill="1" applyBorder="1" applyAlignment="1">
      <alignment horizontal="center" vertical="center"/>
    </xf>
    <xf numFmtId="0" fontId="23" fillId="0" borderId="1" xfId="0" applyNumberFormat="1" applyFont="1" applyBorder="1" applyAlignment="1">
      <alignment horizontal="center" vertical="center"/>
    </xf>
    <xf numFmtId="164" fontId="23" fillId="3" borderId="3" xfId="0" applyNumberFormat="1" applyFont="1" applyFill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172" fillId="0" borderId="0" xfId="0" applyNumberFormat="1" applyFont="1" applyBorder="1" applyAlignment="1">
      <alignment horizontal="center" vertical="center"/>
    </xf>
    <xf numFmtId="0" fontId="23" fillId="0" borderId="67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9" fontId="21" fillId="0" borderId="67" xfId="0" applyNumberFormat="1" applyFont="1" applyFill="1" applyBorder="1" applyAlignment="1">
      <alignment horizontal="center" vertical="center"/>
    </xf>
    <xf numFmtId="1" fontId="21" fillId="0" borderId="67" xfId="0" applyNumberFormat="1" applyFont="1" applyFill="1" applyBorder="1" applyAlignment="1">
      <alignment horizontal="center" vertical="center"/>
    </xf>
    <xf numFmtId="165" fontId="23" fillId="0" borderId="68" xfId="0" applyNumberFormat="1" applyFont="1" applyFill="1" applyBorder="1" applyAlignment="1">
      <alignment horizontal="center" vertical="center"/>
    </xf>
    <xf numFmtId="1" fontId="23" fillId="0" borderId="10" xfId="0" applyNumberFormat="1" applyFont="1" applyFill="1" applyBorder="1" applyAlignment="1">
      <alignment horizontal="center" vertical="center"/>
    </xf>
    <xf numFmtId="9" fontId="23" fillId="0" borderId="68" xfId="0" applyNumberFormat="1" applyFont="1" applyFill="1" applyBorder="1" applyAlignment="1">
      <alignment horizontal="center" vertical="center"/>
    </xf>
    <xf numFmtId="164" fontId="23" fillId="0" borderId="68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64" fontId="211" fillId="0" borderId="25" xfId="0" applyNumberFormat="1" applyFont="1" applyBorder="1" applyAlignment="1">
      <alignment horizontal="center" vertical="center"/>
    </xf>
    <xf numFmtId="164" fontId="211" fillId="0" borderId="69" xfId="0" applyNumberFormat="1" applyFont="1" applyBorder="1" applyAlignment="1">
      <alignment horizontal="center" vertical="center"/>
    </xf>
    <xf numFmtId="2" fontId="211" fillId="0" borderId="25" xfId="0" applyNumberFormat="1" applyFont="1" applyBorder="1" applyAlignment="1">
      <alignment horizontal="center" vertical="center"/>
    </xf>
    <xf numFmtId="9" fontId="211" fillId="0" borderId="3" xfId="0" applyNumberFormat="1" applyFont="1" applyBorder="1" applyAlignment="1">
      <alignment horizontal="center" vertical="center"/>
    </xf>
    <xf numFmtId="1" fontId="211" fillId="0" borderId="25" xfId="0" applyNumberFormat="1" applyFont="1" applyBorder="1" applyAlignment="1">
      <alignment horizontal="center" vertical="center"/>
    </xf>
    <xf numFmtId="1" fontId="211" fillId="0" borderId="69" xfId="0" applyNumberFormat="1" applyFont="1" applyBorder="1" applyAlignment="1">
      <alignment horizontal="center" vertical="center"/>
    </xf>
    <xf numFmtId="9" fontId="211" fillId="0" borderId="48" xfId="0" applyNumberFormat="1" applyFont="1" applyBorder="1" applyAlignment="1">
      <alignment horizontal="center" vertical="center"/>
    </xf>
    <xf numFmtId="164" fontId="89" fillId="0" borderId="25" xfId="0" applyNumberFormat="1" applyFont="1" applyBorder="1" applyAlignment="1">
      <alignment horizontal="center" vertical="center"/>
    </xf>
    <xf numFmtId="164" fontId="149" fillId="0" borderId="69" xfId="0" applyNumberFormat="1" applyFont="1" applyBorder="1" applyAlignment="1">
      <alignment horizontal="center" vertical="center"/>
    </xf>
    <xf numFmtId="164" fontId="89" fillId="0" borderId="69" xfId="0" applyNumberFormat="1" applyFont="1" applyBorder="1" applyAlignment="1">
      <alignment horizontal="center" vertical="center"/>
    </xf>
    <xf numFmtId="164" fontId="89" fillId="0" borderId="48" xfId="0" applyNumberFormat="1" applyFont="1" applyBorder="1" applyAlignment="1">
      <alignment horizontal="center" vertical="center"/>
    </xf>
    <xf numFmtId="9" fontId="90" fillId="0" borderId="69" xfId="0" applyNumberFormat="1" applyFont="1" applyFill="1" applyBorder="1" applyAlignment="1">
      <alignment horizontal="center" vertical="center"/>
    </xf>
    <xf numFmtId="1" fontId="90" fillId="0" borderId="69" xfId="0" applyNumberFormat="1" applyFont="1" applyFill="1" applyBorder="1" applyAlignment="1">
      <alignment horizontal="center" vertical="center"/>
    </xf>
    <xf numFmtId="164" fontId="90" fillId="0" borderId="48" xfId="0" applyNumberFormat="1" applyFont="1" applyFill="1" applyBorder="1" applyAlignment="1">
      <alignment horizontal="center" vertical="center"/>
    </xf>
    <xf numFmtId="1" fontId="134" fillId="0" borderId="25" xfId="0" applyNumberFormat="1" applyFont="1" applyBorder="1" applyAlignment="1">
      <alignment horizontal="center" vertical="center"/>
    </xf>
    <xf numFmtId="9" fontId="134" fillId="0" borderId="25" xfId="0" applyNumberFormat="1" applyFont="1" applyBorder="1" applyAlignment="1">
      <alignment horizontal="center" vertical="center"/>
    </xf>
    <xf numFmtId="164" fontId="134" fillId="0" borderId="69" xfId="0" applyNumberFormat="1" applyFont="1" applyBorder="1" applyAlignment="1">
      <alignment horizontal="center" vertical="center"/>
    </xf>
    <xf numFmtId="9" fontId="134" fillId="0" borderId="69" xfId="0" applyNumberFormat="1" applyFont="1" applyBorder="1" applyAlignment="1">
      <alignment horizontal="center" vertical="center"/>
    </xf>
    <xf numFmtId="9" fontId="231" fillId="0" borderId="69" xfId="0" applyNumberFormat="1" applyFont="1" applyBorder="1" applyAlignment="1">
      <alignment horizontal="center" vertical="center"/>
    </xf>
    <xf numFmtId="20" fontId="91" fillId="0" borderId="25" xfId="0" applyNumberFormat="1" applyFont="1" applyBorder="1" applyAlignment="1">
      <alignment horizontal="center" vertical="center"/>
    </xf>
    <xf numFmtId="20" fontId="92" fillId="0" borderId="23" xfId="0" applyNumberFormat="1" applyFont="1" applyBorder="1" applyAlignment="1">
      <alignment horizontal="center" vertical="center"/>
    </xf>
    <xf numFmtId="20" fontId="118" fillId="0" borderId="25" xfId="0" applyNumberFormat="1" applyFont="1" applyBorder="1" applyAlignment="1">
      <alignment horizontal="center" vertical="center"/>
    </xf>
    <xf numFmtId="20" fontId="94" fillId="0" borderId="23" xfId="0" applyNumberFormat="1" applyFont="1" applyBorder="1" applyAlignment="1">
      <alignment horizontal="center" vertical="center"/>
    </xf>
    <xf numFmtId="20" fontId="122" fillId="0" borderId="58" xfId="0" applyNumberFormat="1" applyFont="1" applyBorder="1" applyAlignment="1">
      <alignment horizontal="center" vertical="center"/>
    </xf>
    <xf numFmtId="0" fontId="31" fillId="0" borderId="0" xfId="1" applyFill="1" applyAlignment="1" applyProtection="1">
      <alignment horizontal="center" vertical="center"/>
    </xf>
    <xf numFmtId="164" fontId="23" fillId="0" borderId="47" xfId="0" applyNumberFormat="1" applyFont="1" applyFill="1" applyBorder="1" applyAlignment="1">
      <alignment horizontal="center" vertical="center"/>
    </xf>
    <xf numFmtId="164" fontId="16" fillId="0" borderId="38" xfId="0" applyNumberFormat="1" applyFont="1" applyBorder="1" applyAlignment="1">
      <alignment horizontal="center" vertical="center"/>
    </xf>
    <xf numFmtId="0" fontId="7" fillId="0" borderId="38" xfId="0" applyFont="1" applyFill="1" applyBorder="1" applyAlignment="1">
      <alignment horizontal="center" vertical="center"/>
    </xf>
    <xf numFmtId="0" fontId="0" fillId="2" borderId="38" xfId="0" applyFill="1" applyBorder="1" applyAlignment="1">
      <alignment horizontal="center" vertical="center"/>
    </xf>
    <xf numFmtId="0" fontId="23" fillId="0" borderId="38" xfId="0" applyNumberFormat="1" applyFont="1" applyBorder="1" applyAlignment="1">
      <alignment horizontal="center" vertical="center"/>
    </xf>
    <xf numFmtId="0" fontId="23" fillId="0" borderId="38" xfId="0" applyFont="1" applyBorder="1" applyAlignment="1">
      <alignment horizontal="center" vertical="center"/>
    </xf>
    <xf numFmtId="0" fontId="23" fillId="2" borderId="38" xfId="0" applyNumberFormat="1" applyFont="1" applyFill="1" applyBorder="1" applyAlignment="1">
      <alignment horizontal="center" vertical="center"/>
    </xf>
    <xf numFmtId="0" fontId="0" fillId="0" borderId="38" xfId="0" applyBorder="1"/>
    <xf numFmtId="1" fontId="14" fillId="3" borderId="38" xfId="0" applyNumberFormat="1" applyFont="1" applyFill="1" applyBorder="1" applyAlignment="1">
      <alignment horizontal="center" vertical="center"/>
    </xf>
    <xf numFmtId="0" fontId="0" fillId="0" borderId="91" xfId="0" applyNumberFormat="1" applyBorder="1" applyAlignment="1">
      <alignment horizontal="center" vertical="center"/>
    </xf>
    <xf numFmtId="0" fontId="0" fillId="2" borderId="38" xfId="0" applyNumberFormat="1" applyFill="1" applyBorder="1" applyAlignment="1">
      <alignment horizontal="center" vertical="center"/>
    </xf>
    <xf numFmtId="164" fontId="16" fillId="0" borderId="37" xfId="0" applyNumberFormat="1" applyFont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left" vertical="center"/>
    </xf>
    <xf numFmtId="164" fontId="120" fillId="0" borderId="62" xfId="0" applyNumberFormat="1" applyFont="1" applyFill="1" applyBorder="1" applyAlignment="1">
      <alignment horizontal="center" vertical="center"/>
    </xf>
    <xf numFmtId="164" fontId="234" fillId="0" borderId="0" xfId="0" applyNumberFormat="1" applyFont="1" applyBorder="1" applyAlignment="1">
      <alignment horizontal="center" vertical="center"/>
    </xf>
    <xf numFmtId="164" fontId="234" fillId="0" borderId="67" xfId="0" applyNumberFormat="1" applyFont="1" applyBorder="1" applyAlignment="1">
      <alignment horizontal="center" vertical="center"/>
    </xf>
    <xf numFmtId="164" fontId="232" fillId="0" borderId="0" xfId="0" applyNumberFormat="1" applyFont="1" applyBorder="1" applyAlignment="1">
      <alignment horizontal="center" vertical="center"/>
    </xf>
    <xf numFmtId="164" fontId="232" fillId="0" borderId="67" xfId="0" applyNumberFormat="1" applyFont="1" applyBorder="1" applyAlignment="1">
      <alignment horizontal="center" vertical="center"/>
    </xf>
    <xf numFmtId="164" fontId="235" fillId="0" borderId="25" xfId="0" applyNumberFormat="1" applyFont="1" applyBorder="1" applyAlignment="1">
      <alignment horizontal="center" vertical="center"/>
    </xf>
    <xf numFmtId="164" fontId="235" fillId="0" borderId="69" xfId="0" applyNumberFormat="1" applyFont="1" applyBorder="1" applyAlignment="1">
      <alignment horizontal="center" vertical="center"/>
    </xf>
    <xf numFmtId="164" fontId="234" fillId="0" borderId="10" xfId="0" applyNumberFormat="1" applyFont="1" applyBorder="1" applyAlignment="1">
      <alignment horizontal="center" vertical="center"/>
    </xf>
    <xf numFmtId="164" fontId="234" fillId="0" borderId="68" xfId="0" applyNumberFormat="1" applyFont="1" applyBorder="1" applyAlignment="1">
      <alignment horizontal="center" vertical="center"/>
    </xf>
    <xf numFmtId="164" fontId="56" fillId="0" borderId="67" xfId="0" applyNumberFormat="1" applyFont="1" applyBorder="1" applyAlignment="1">
      <alignment horizontal="center" vertical="center"/>
    </xf>
    <xf numFmtId="9" fontId="0" fillId="0" borderId="83" xfId="0" applyNumberFormat="1" applyBorder="1" applyAlignment="1">
      <alignment horizontal="center" vertical="center"/>
    </xf>
    <xf numFmtId="0" fontId="133" fillId="0" borderId="92" xfId="0" applyFont="1" applyBorder="1" applyAlignment="1">
      <alignment horizontal="center" vertical="center"/>
    </xf>
    <xf numFmtId="0" fontId="133" fillId="0" borderId="93" xfId="0" applyFont="1" applyBorder="1" applyAlignment="1">
      <alignment horizontal="center" vertical="center"/>
    </xf>
    <xf numFmtId="0" fontId="133" fillId="0" borderId="93" xfId="0" applyFont="1" applyBorder="1"/>
    <xf numFmtId="0" fontId="133" fillId="0" borderId="93" xfId="0" applyNumberFormat="1" applyFont="1" applyBorder="1" applyAlignment="1">
      <alignment horizontal="center" vertical="center"/>
    </xf>
    <xf numFmtId="0" fontId="132" fillId="0" borderId="93" xfId="0" applyFont="1" applyBorder="1" applyAlignment="1">
      <alignment horizontal="center" vertical="center"/>
    </xf>
    <xf numFmtId="1" fontId="132" fillId="0" borderId="94" xfId="0" applyNumberFormat="1" applyFont="1" applyBorder="1" applyAlignment="1">
      <alignment horizontal="center" vertical="center"/>
    </xf>
    <xf numFmtId="9" fontId="0" fillId="0" borderId="10" xfId="0" applyNumberFormat="1" applyBorder="1" applyAlignment="1">
      <alignment horizontal="center" vertical="center"/>
    </xf>
    <xf numFmtId="164" fontId="133" fillId="0" borderId="95" xfId="0" applyNumberFormat="1" applyFont="1" applyBorder="1" applyAlignment="1">
      <alignment horizontal="center" vertical="center"/>
    </xf>
    <xf numFmtId="9" fontId="15" fillId="0" borderId="68" xfId="0" applyNumberFormat="1" applyFont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164" fontId="73" fillId="0" borderId="3" xfId="0" applyNumberFormat="1" applyFont="1" applyBorder="1" applyAlignment="1">
      <alignment horizontal="center" vertical="center"/>
    </xf>
    <xf numFmtId="164" fontId="75" fillId="0" borderId="2" xfId="0" applyNumberFormat="1" applyFont="1" applyBorder="1" applyAlignment="1">
      <alignment horizontal="center" vertical="center"/>
    </xf>
    <xf numFmtId="1" fontId="181" fillId="0" borderId="3" xfId="0" applyNumberFormat="1" applyFont="1" applyBorder="1" applyAlignment="1">
      <alignment horizontal="center" vertical="center"/>
    </xf>
    <xf numFmtId="1" fontId="24" fillId="0" borderId="3" xfId="0" applyNumberFormat="1" applyFont="1" applyBorder="1" applyAlignment="1">
      <alignment horizontal="center" vertical="center"/>
    </xf>
    <xf numFmtId="1" fontId="100" fillId="0" borderId="3" xfId="0" applyNumberFormat="1" applyFont="1" applyBorder="1" applyAlignment="1">
      <alignment horizontal="center" vertical="center"/>
    </xf>
    <xf numFmtId="1" fontId="160" fillId="0" borderId="2" xfId="0" applyNumberFormat="1" applyFont="1" applyBorder="1" applyAlignment="1">
      <alignment horizontal="center" vertical="center"/>
    </xf>
    <xf numFmtId="1" fontId="216" fillId="0" borderId="3" xfId="0" applyNumberFormat="1" applyFont="1" applyBorder="1" applyAlignment="1">
      <alignment horizontal="center" vertical="center"/>
    </xf>
    <xf numFmtId="1" fontId="218" fillId="0" borderId="3" xfId="0" applyNumberFormat="1" applyFont="1" applyBorder="1" applyAlignment="1">
      <alignment horizontal="center" vertical="center"/>
    </xf>
    <xf numFmtId="1" fontId="11" fillId="0" borderId="3" xfId="0" applyNumberFormat="1" applyFont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2" xfId="0" applyNumberFormat="1" applyFont="1" applyBorder="1" applyAlignment="1">
      <alignment horizontal="center" vertical="center"/>
    </xf>
    <xf numFmtId="164" fontId="145" fillId="0" borderId="3" xfId="0" applyNumberFormat="1" applyFont="1" applyBorder="1" applyAlignment="1">
      <alignment horizontal="center" vertical="center"/>
    </xf>
    <xf numFmtId="9" fontId="145" fillId="0" borderId="2" xfId="0" applyNumberFormat="1" applyFont="1" applyBorder="1" applyAlignment="1">
      <alignment horizontal="center" vertical="center"/>
    </xf>
    <xf numFmtId="164" fontId="147" fillId="0" borderId="3" xfId="0" applyNumberFormat="1" applyFont="1" applyBorder="1" applyAlignment="1">
      <alignment horizontal="center" vertical="center"/>
    </xf>
    <xf numFmtId="164" fontId="148" fillId="0" borderId="3" xfId="0" applyNumberFormat="1" applyFont="1" applyBorder="1" applyAlignment="1">
      <alignment horizontal="center" vertical="center"/>
    </xf>
    <xf numFmtId="164" fontId="41" fillId="0" borderId="3" xfId="0" applyNumberFormat="1" applyFont="1" applyBorder="1" applyAlignment="1">
      <alignment horizontal="center" vertical="center"/>
    </xf>
    <xf numFmtId="164" fontId="23" fillId="0" borderId="83" xfId="0" applyNumberFormat="1" applyFont="1" applyFill="1" applyBorder="1" applyAlignment="1">
      <alignment horizontal="center" vertical="center"/>
    </xf>
    <xf numFmtId="164" fontId="133" fillId="0" borderId="2" xfId="0" applyNumberFormat="1" applyFont="1" applyBorder="1" applyAlignment="1">
      <alignment horizontal="center" vertical="center"/>
    </xf>
    <xf numFmtId="164" fontId="75" fillId="0" borderId="3" xfId="0" applyNumberFormat="1" applyFont="1" applyBorder="1" applyAlignment="1">
      <alignment horizontal="center" vertical="center"/>
    </xf>
    <xf numFmtId="164" fontId="11" fillId="0" borderId="3" xfId="0" applyNumberFormat="1" applyFont="1" applyBorder="1" applyAlignment="1">
      <alignment horizontal="center" vertical="center"/>
    </xf>
    <xf numFmtId="9" fontId="145" fillId="0" borderId="3" xfId="0" applyNumberFormat="1" applyFont="1" applyBorder="1" applyAlignment="1">
      <alignment horizontal="center" vertical="center"/>
    </xf>
    <xf numFmtId="9" fontId="7" fillId="0" borderId="2" xfId="0" applyNumberFormat="1" applyFont="1" applyFill="1" applyBorder="1" applyAlignment="1">
      <alignment horizontal="center" vertical="center"/>
    </xf>
    <xf numFmtId="20" fontId="55" fillId="0" borderId="3" xfId="0" applyNumberFormat="1" applyFont="1" applyBorder="1" applyAlignment="1">
      <alignment horizontal="center" vertical="center"/>
    </xf>
    <xf numFmtId="20" fontId="54" fillId="0" borderId="3" xfId="0" applyNumberFormat="1" applyFont="1" applyBorder="1" applyAlignment="1">
      <alignment horizontal="center" vertical="center"/>
    </xf>
    <xf numFmtId="20" fontId="181" fillId="0" borderId="3" xfId="0" applyNumberFormat="1" applyFont="1" applyBorder="1" applyAlignment="1">
      <alignment horizontal="center" vertical="center"/>
    </xf>
    <xf numFmtId="20" fontId="24" fillId="0" borderId="3" xfId="0" applyNumberFormat="1" applyFont="1" applyBorder="1" applyAlignment="1">
      <alignment horizontal="center" vertical="center"/>
    </xf>
    <xf numFmtId="20" fontId="53" fillId="0" borderId="32" xfId="0" applyNumberFormat="1" applyFont="1" applyBorder="1" applyAlignment="1">
      <alignment horizontal="center" vertical="center"/>
    </xf>
    <xf numFmtId="164" fontId="76" fillId="0" borderId="48" xfId="0" applyNumberFormat="1" applyFont="1" applyBorder="1" applyAlignment="1">
      <alignment horizontal="center" vertical="center"/>
    </xf>
    <xf numFmtId="1" fontId="214" fillId="0" borderId="25" xfId="0" applyNumberFormat="1" applyFont="1" applyBorder="1" applyAlignment="1">
      <alignment horizontal="center" vertical="center"/>
    </xf>
    <xf numFmtId="1" fontId="215" fillId="0" borderId="48" xfId="0" applyNumberFormat="1" applyFont="1" applyBorder="1" applyAlignment="1">
      <alignment horizontal="center" vertical="center"/>
    </xf>
    <xf numFmtId="1" fontId="217" fillId="0" borderId="25" xfId="0" applyNumberFormat="1" applyFont="1" applyBorder="1" applyAlignment="1">
      <alignment horizontal="center" vertical="center"/>
    </xf>
    <xf numFmtId="1" fontId="219" fillId="0" borderId="25" xfId="0" applyNumberFormat="1" applyFont="1" applyBorder="1" applyAlignment="1">
      <alignment horizontal="center" vertical="center"/>
    </xf>
    <xf numFmtId="164" fontId="122" fillId="0" borderId="48" xfId="0" applyNumberFormat="1" applyFont="1" applyBorder="1" applyAlignment="1">
      <alignment horizontal="center" vertical="center"/>
    </xf>
    <xf numFmtId="164" fontId="212" fillId="0" borderId="25" xfId="0" applyNumberFormat="1" applyFont="1" applyBorder="1" applyAlignment="1">
      <alignment horizontal="center" vertical="center"/>
    </xf>
    <xf numFmtId="164" fontId="59" fillId="0" borderId="48" xfId="0" applyNumberFormat="1" applyFont="1" applyBorder="1" applyAlignment="1">
      <alignment horizontal="center" vertical="center"/>
    </xf>
    <xf numFmtId="164" fontId="90" fillId="0" borderId="96" xfId="0" applyNumberFormat="1" applyFont="1" applyFill="1" applyBorder="1" applyAlignment="1">
      <alignment horizontal="center" vertical="center"/>
    </xf>
    <xf numFmtId="164" fontId="95" fillId="0" borderId="25" xfId="0" applyNumberFormat="1" applyFont="1" applyBorder="1" applyAlignment="1">
      <alignment horizontal="center" vertical="center"/>
    </xf>
    <xf numFmtId="9" fontId="48" fillId="0" borderId="48" xfId="0" applyNumberFormat="1" applyFont="1" applyFill="1" applyBorder="1" applyAlignment="1">
      <alignment horizontal="center" vertical="center"/>
    </xf>
    <xf numFmtId="20" fontId="92" fillId="0" borderId="25" xfId="0" applyNumberFormat="1" applyFont="1" applyBorder="1" applyAlignment="1">
      <alignment horizontal="center" vertical="center"/>
    </xf>
    <xf numFmtId="20" fontId="94" fillId="0" borderId="25" xfId="0" applyNumberFormat="1" applyFont="1" applyBorder="1" applyAlignment="1">
      <alignment horizontal="center" vertical="center"/>
    </xf>
    <xf numFmtId="164" fontId="91" fillId="0" borderId="97" xfId="0" applyNumberFormat="1" applyFont="1" applyBorder="1" applyAlignment="1">
      <alignment horizontal="center" vertical="center"/>
    </xf>
    <xf numFmtId="164" fontId="92" fillId="0" borderId="97" xfId="0" applyNumberFormat="1" applyFont="1" applyBorder="1" applyAlignment="1">
      <alignment horizontal="center" vertical="center"/>
    </xf>
    <xf numFmtId="164" fontId="93" fillId="0" borderId="97" xfId="0" applyNumberFormat="1" applyFont="1" applyBorder="1" applyAlignment="1">
      <alignment horizontal="center" vertical="center"/>
    </xf>
    <xf numFmtId="164" fontId="76" fillId="0" borderId="98" xfId="0" applyNumberFormat="1" applyFont="1" applyBorder="1" applyAlignment="1">
      <alignment horizontal="center" vertical="center"/>
    </xf>
    <xf numFmtId="164" fontId="95" fillId="0" borderId="97" xfId="0" applyNumberFormat="1" applyFont="1" applyBorder="1" applyAlignment="1">
      <alignment horizontal="center" vertical="center"/>
    </xf>
    <xf numFmtId="164" fontId="59" fillId="0" borderId="98" xfId="0" applyNumberFormat="1" applyFont="1" applyBorder="1" applyAlignment="1">
      <alignment horizontal="center" vertical="center"/>
    </xf>
    <xf numFmtId="164" fontId="211" fillId="0" borderId="97" xfId="0" applyNumberFormat="1" applyFont="1" applyBorder="1" applyAlignment="1">
      <alignment horizontal="center" vertical="center"/>
    </xf>
    <xf numFmtId="9" fontId="211" fillId="0" borderId="98" xfId="0" applyNumberFormat="1" applyFont="1" applyBorder="1" applyAlignment="1">
      <alignment horizontal="center" vertical="center"/>
    </xf>
    <xf numFmtId="164" fontId="149" fillId="0" borderId="97" xfId="0" applyNumberFormat="1" applyFont="1" applyBorder="1" applyAlignment="1">
      <alignment horizontal="center" vertical="center"/>
    </xf>
    <xf numFmtId="164" fontId="89" fillId="0" borderId="97" xfId="0" applyNumberFormat="1" applyFont="1" applyBorder="1" applyAlignment="1">
      <alignment horizontal="center" vertical="center"/>
    </xf>
    <xf numFmtId="164" fontId="212" fillId="0" borderId="97" xfId="0" applyNumberFormat="1" applyFont="1" applyBorder="1" applyAlignment="1">
      <alignment horizontal="center" vertical="center"/>
    </xf>
    <xf numFmtId="164" fontId="134" fillId="0" borderId="98" xfId="0" applyNumberFormat="1" applyFont="1" applyBorder="1" applyAlignment="1">
      <alignment horizontal="center" vertical="center"/>
    </xf>
    <xf numFmtId="164" fontId="76" fillId="0" borderId="97" xfId="0" applyNumberFormat="1" applyFont="1" applyBorder="1" applyAlignment="1">
      <alignment horizontal="center" vertical="center"/>
    </xf>
    <xf numFmtId="164" fontId="122" fillId="0" borderId="98" xfId="0" applyNumberFormat="1" applyFont="1" applyBorder="1" applyAlignment="1">
      <alignment horizontal="center" vertical="center"/>
    </xf>
    <xf numFmtId="9" fontId="48" fillId="0" borderId="98" xfId="0" applyNumberFormat="1" applyFont="1" applyFill="1" applyBorder="1" applyAlignment="1">
      <alignment horizontal="center" vertical="center"/>
    </xf>
    <xf numFmtId="20" fontId="91" fillId="0" borderId="97" xfId="0" applyNumberFormat="1" applyFont="1" applyBorder="1" applyAlignment="1">
      <alignment horizontal="center" vertical="center"/>
    </xf>
    <xf numFmtId="20" fontId="92" fillId="0" borderId="97" xfId="0" applyNumberFormat="1" applyFont="1" applyBorder="1" applyAlignment="1">
      <alignment horizontal="center" vertical="center"/>
    </xf>
    <xf numFmtId="20" fontId="118" fillId="0" borderId="97" xfId="0" applyNumberFormat="1" applyFont="1" applyBorder="1" applyAlignment="1">
      <alignment horizontal="center" vertical="center"/>
    </xf>
    <xf numFmtId="20" fontId="94" fillId="0" borderId="97" xfId="0" applyNumberFormat="1" applyFont="1" applyBorder="1" applyAlignment="1">
      <alignment horizontal="center" vertical="center"/>
    </xf>
    <xf numFmtId="20" fontId="122" fillId="0" borderId="99" xfId="0" applyNumberFormat="1" applyFont="1" applyBorder="1" applyAlignment="1">
      <alignment horizontal="center" vertical="center"/>
    </xf>
    <xf numFmtId="1" fontId="54" fillId="0" borderId="1" xfId="0" applyNumberFormat="1" applyFont="1" applyBorder="1" applyAlignment="1">
      <alignment horizontal="center" vertical="center"/>
    </xf>
    <xf numFmtId="1" fontId="54" fillId="0" borderId="2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3" xfId="0" applyFont="1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0" fontId="28" fillId="0" borderId="48" xfId="0" applyFont="1" applyBorder="1" applyAlignment="1">
      <alignment horizontal="center" vertical="center"/>
    </xf>
    <xf numFmtId="0" fontId="25" fillId="0" borderId="100" xfId="0" applyFont="1" applyBorder="1" applyAlignment="1">
      <alignment horizontal="center" vertical="center"/>
    </xf>
    <xf numFmtId="1" fontId="55" fillId="0" borderId="101" xfId="0" applyNumberFormat="1" applyFont="1" applyBorder="1" applyAlignment="1">
      <alignment horizontal="center" vertical="center"/>
    </xf>
    <xf numFmtId="1" fontId="55" fillId="0" borderId="10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201" fillId="0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78" fillId="0" borderId="0" xfId="0" applyFont="1" applyFill="1" applyBorder="1" applyAlignment="1">
      <alignment horizontal="center" vertical="center" wrapText="1"/>
    </xf>
    <xf numFmtId="0" fontId="54" fillId="0" borderId="0" xfId="0" applyFont="1" applyFill="1" applyBorder="1" applyAlignment="1">
      <alignment horizontal="center" vertical="center" wrapText="1"/>
    </xf>
    <xf numFmtId="1" fontId="121" fillId="0" borderId="2" xfId="0" applyNumberFormat="1" applyFont="1" applyBorder="1" applyAlignment="1">
      <alignment horizontal="center" vertical="center"/>
    </xf>
    <xf numFmtId="0" fontId="21" fillId="0" borderId="103" xfId="0" applyFont="1" applyFill="1" applyBorder="1" applyAlignment="1">
      <alignment horizontal="center" vertical="center" wrapText="1"/>
    </xf>
    <xf numFmtId="0" fontId="201" fillId="0" borderId="104" xfId="0" applyFont="1" applyFill="1" applyBorder="1" applyAlignment="1">
      <alignment horizontal="center" vertical="center" wrapText="1"/>
    </xf>
    <xf numFmtId="0" fontId="0" fillId="0" borderId="48" xfId="0" applyFill="1" applyBorder="1" applyAlignment="1">
      <alignment horizontal="center" vertical="center"/>
    </xf>
    <xf numFmtId="164" fontId="2" fillId="0" borderId="32" xfId="0" applyNumberFormat="1" applyFont="1" applyFill="1" applyBorder="1" applyAlignment="1">
      <alignment horizontal="center" vertical="center"/>
    </xf>
    <xf numFmtId="0" fontId="2" fillId="0" borderId="58" xfId="0" applyFont="1" applyFill="1" applyBorder="1" applyAlignment="1">
      <alignment horizontal="center" vertical="center"/>
    </xf>
    <xf numFmtId="0" fontId="2" fillId="0" borderId="99" xfId="0" applyFont="1" applyFill="1" applyBorder="1" applyAlignment="1">
      <alignment horizontal="center" vertical="center"/>
    </xf>
    <xf numFmtId="9" fontId="211" fillId="0" borderId="25" xfId="0" applyNumberFormat="1" applyFont="1" applyBorder="1" applyAlignment="1">
      <alignment horizontal="center" vertical="center"/>
    </xf>
    <xf numFmtId="9" fontId="211" fillId="0" borderId="97" xfId="0" applyNumberFormat="1" applyFont="1" applyBorder="1" applyAlignment="1">
      <alignment horizontal="center" vertical="center"/>
    </xf>
    <xf numFmtId="164" fontId="90" fillId="0" borderId="105" xfId="0" applyNumberFormat="1" applyFont="1" applyFill="1" applyBorder="1" applyAlignment="1">
      <alignment horizontal="center" vertical="center"/>
    </xf>
    <xf numFmtId="164" fontId="122" fillId="0" borderId="97" xfId="0" applyNumberFormat="1" applyFont="1" applyBorder="1" applyAlignment="1">
      <alignment horizontal="center" vertical="center"/>
    </xf>
    <xf numFmtId="1" fontId="157" fillId="0" borderId="0" xfId="0" applyNumberFormat="1" applyFont="1" applyBorder="1" applyAlignment="1">
      <alignment horizontal="center" vertical="center" wrapText="1"/>
    </xf>
    <xf numFmtId="1" fontId="156" fillId="0" borderId="0" xfId="0" applyNumberFormat="1" applyFont="1" applyFill="1" applyBorder="1" applyAlignment="1">
      <alignment horizontal="center" vertical="center" wrapText="1"/>
    </xf>
    <xf numFmtId="1" fontId="11" fillId="0" borderId="0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100" fillId="0" borderId="0" xfId="0" applyNumberFormat="1" applyFont="1" applyFill="1" applyBorder="1" applyAlignment="1">
      <alignment horizontal="center" vertical="center"/>
    </xf>
    <xf numFmtId="1" fontId="160" fillId="0" borderId="1" xfId="0" applyNumberFormat="1" applyFont="1" applyFill="1" applyBorder="1" applyAlignment="1">
      <alignment horizontal="center" vertical="center"/>
    </xf>
    <xf numFmtId="1" fontId="216" fillId="0" borderId="0" xfId="0" applyNumberFormat="1" applyFont="1" applyFill="1" applyBorder="1" applyAlignment="1">
      <alignment horizontal="center" vertical="center"/>
    </xf>
    <xf numFmtId="1" fontId="118" fillId="0" borderId="97" xfId="0" applyNumberFormat="1" applyFont="1" applyBorder="1" applyAlignment="1">
      <alignment horizontal="center" vertical="center"/>
    </xf>
    <xf numFmtId="1" fontId="94" fillId="0" borderId="97" xfId="0" applyNumberFormat="1" applyFont="1" applyBorder="1" applyAlignment="1">
      <alignment horizontal="center" vertical="center"/>
    </xf>
    <xf numFmtId="1" fontId="214" fillId="0" borderId="97" xfId="0" applyNumberFormat="1" applyFont="1" applyBorder="1" applyAlignment="1">
      <alignment horizontal="center" vertical="center"/>
    </xf>
    <xf numFmtId="1" fontId="215" fillId="0" borderId="98" xfId="0" applyNumberFormat="1" applyFont="1" applyBorder="1" applyAlignment="1">
      <alignment horizontal="center" vertical="center"/>
    </xf>
    <xf numFmtId="1" fontId="217" fillId="0" borderId="97" xfId="0" applyNumberFormat="1" applyFont="1" applyBorder="1" applyAlignment="1">
      <alignment horizontal="center" vertical="center"/>
    </xf>
    <xf numFmtId="1" fontId="219" fillId="0" borderId="97" xfId="0" applyNumberFormat="1" applyFont="1" applyBorder="1" applyAlignment="1">
      <alignment horizontal="center" vertical="center"/>
    </xf>
    <xf numFmtId="1" fontId="95" fillId="0" borderId="97" xfId="0" applyNumberFormat="1" applyFont="1" applyBorder="1" applyAlignment="1">
      <alignment horizontal="center" vertical="center"/>
    </xf>
    <xf numFmtId="1" fontId="59" fillId="0" borderId="98" xfId="0" applyNumberFormat="1" applyFont="1" applyBorder="1" applyAlignment="1">
      <alignment horizontal="center" vertical="center"/>
    </xf>
    <xf numFmtId="1" fontId="145" fillId="0" borderId="2" xfId="0" applyNumberFormat="1" applyFont="1" applyBorder="1" applyAlignment="1">
      <alignment horizontal="center" vertical="center"/>
    </xf>
    <xf numFmtId="1" fontId="211" fillId="0" borderId="48" xfId="0" applyNumberFormat="1" applyFont="1" applyBorder="1" applyAlignment="1">
      <alignment horizontal="center" vertical="center"/>
    </xf>
    <xf numFmtId="1" fontId="145" fillId="2" borderId="1" xfId="0" applyNumberFormat="1" applyFont="1" applyFill="1" applyBorder="1" applyAlignment="1">
      <alignment horizontal="center" vertical="center"/>
    </xf>
    <xf numFmtId="1" fontId="145" fillId="0" borderId="1" xfId="0" applyNumberFormat="1" applyFont="1" applyFill="1" applyBorder="1" applyAlignment="1">
      <alignment horizontal="center" vertical="center"/>
    </xf>
    <xf numFmtId="1" fontId="211" fillId="0" borderId="98" xfId="0" applyNumberFormat="1" applyFont="1" applyBorder="1" applyAlignment="1">
      <alignment horizontal="center" vertical="center"/>
    </xf>
    <xf numFmtId="0" fontId="21" fillId="0" borderId="3" xfId="0" applyFont="1" applyFill="1" applyBorder="1" applyAlignment="1">
      <alignment horizontal="center" vertical="center" wrapText="1"/>
    </xf>
    <xf numFmtId="0" fontId="195" fillId="2" borderId="106" xfId="0" applyFont="1" applyFill="1" applyBorder="1" applyAlignment="1">
      <alignment horizontal="center" vertical="center" wrapText="1"/>
    </xf>
    <xf numFmtId="0" fontId="195" fillId="2" borderId="107" xfId="0" applyFont="1" applyFill="1" applyBorder="1" applyAlignment="1">
      <alignment horizontal="center" vertical="center" wrapText="1"/>
    </xf>
    <xf numFmtId="9" fontId="88" fillId="0" borderId="10" xfId="0" applyNumberFormat="1" applyFont="1" applyBorder="1" applyAlignment="1">
      <alignment horizontal="center" vertical="center"/>
    </xf>
    <xf numFmtId="164" fontId="88" fillId="0" borderId="108" xfId="0" applyNumberFormat="1" applyFont="1" applyBorder="1" applyAlignment="1">
      <alignment horizontal="center" vertical="center"/>
    </xf>
    <xf numFmtId="164" fontId="88" fillId="0" borderId="108" xfId="0" applyNumberFormat="1" applyFont="1" applyFill="1" applyBorder="1" applyAlignment="1">
      <alignment horizontal="center" vertical="center"/>
    </xf>
    <xf numFmtId="9" fontId="145" fillId="0" borderId="109" xfId="0" applyNumberFormat="1" applyFont="1" applyBorder="1" applyAlignment="1">
      <alignment horizontal="center" vertical="center"/>
    </xf>
    <xf numFmtId="164" fontId="88" fillId="0" borderId="110" xfId="0" applyNumberFormat="1" applyFont="1" applyBorder="1" applyAlignment="1">
      <alignment horizontal="center" vertical="center"/>
    </xf>
    <xf numFmtId="164" fontId="88" fillId="0" borderId="7" xfId="0" applyNumberFormat="1" applyFont="1" applyBorder="1" applyAlignment="1">
      <alignment horizontal="center" vertical="center"/>
    </xf>
    <xf numFmtId="1" fontId="88" fillId="0" borderId="7" xfId="0" applyNumberFormat="1" applyFont="1" applyBorder="1" applyAlignment="1">
      <alignment horizontal="center" vertical="center"/>
    </xf>
    <xf numFmtId="1" fontId="88" fillId="0" borderId="67" xfId="0" applyNumberFormat="1" applyFont="1" applyFill="1" applyBorder="1" applyAlignment="1">
      <alignment horizontal="center" vertical="center"/>
    </xf>
    <xf numFmtId="9" fontId="88" fillId="0" borderId="109" xfId="0" applyNumberFormat="1" applyFont="1" applyBorder="1" applyAlignment="1">
      <alignment horizontal="center" vertical="center"/>
    </xf>
    <xf numFmtId="9" fontId="88" fillId="0" borderId="109" xfId="0" applyNumberFormat="1" applyFont="1" applyFill="1" applyBorder="1" applyAlignment="1">
      <alignment horizontal="center" vertical="center"/>
    </xf>
    <xf numFmtId="9" fontId="88" fillId="0" borderId="7" xfId="0" applyNumberFormat="1" applyFont="1" applyBorder="1" applyAlignment="1">
      <alignment horizontal="center" vertical="center"/>
    </xf>
    <xf numFmtId="0" fontId="145" fillId="0" borderId="0" xfId="0" applyFont="1" applyBorder="1" applyAlignment="1">
      <alignment horizontal="center" vertical="center"/>
    </xf>
    <xf numFmtId="1" fontId="236" fillId="0" borderId="0" xfId="0" applyNumberFormat="1" applyFont="1" applyBorder="1" applyAlignment="1">
      <alignment horizontal="center" vertical="center"/>
    </xf>
    <xf numFmtId="164" fontId="40" fillId="0" borderId="0" xfId="0" applyNumberFormat="1" applyFont="1" applyFill="1" applyBorder="1" applyAlignment="1">
      <alignment horizontal="center" vertical="center"/>
    </xf>
    <xf numFmtId="9" fontId="87" fillId="0" borderId="0" xfId="0" applyNumberFormat="1" applyFont="1" applyFill="1" applyBorder="1" applyAlignment="1">
      <alignment horizontal="center" vertical="center"/>
    </xf>
    <xf numFmtId="9" fontId="87" fillId="0" borderId="18" xfId="0" applyNumberFormat="1" applyFont="1" applyFill="1" applyBorder="1" applyAlignment="1">
      <alignment horizontal="left" vertical="center"/>
    </xf>
    <xf numFmtId="9" fontId="78" fillId="0" borderId="0" xfId="0" applyNumberFormat="1" applyFont="1" applyBorder="1" applyAlignment="1">
      <alignment horizontal="center" vertical="center"/>
    </xf>
    <xf numFmtId="164" fontId="238" fillId="0" borderId="0" xfId="0" applyNumberFormat="1" applyFont="1" applyBorder="1" applyAlignment="1">
      <alignment horizontal="center" vertical="center"/>
    </xf>
    <xf numFmtId="1" fontId="238" fillId="0" borderId="0" xfId="0" applyNumberFormat="1" applyFont="1" applyBorder="1" applyAlignment="1">
      <alignment horizontal="center" vertical="center"/>
    </xf>
    <xf numFmtId="164" fontId="238" fillId="0" borderId="3" xfId="0" applyNumberFormat="1" applyFont="1" applyBorder="1" applyAlignment="1">
      <alignment horizontal="center" vertical="center"/>
    </xf>
    <xf numFmtId="1" fontId="238" fillId="0" borderId="3" xfId="0" applyNumberFormat="1" applyFont="1" applyBorder="1" applyAlignment="1">
      <alignment horizontal="center" vertical="center"/>
    </xf>
    <xf numFmtId="9" fontId="238" fillId="0" borderId="0" xfId="0" applyNumberFormat="1" applyFont="1" applyBorder="1" applyAlignment="1">
      <alignment horizontal="center" vertical="center"/>
    </xf>
    <xf numFmtId="0" fontId="238" fillId="0" borderId="0" xfId="0" applyNumberFormat="1" applyFont="1" applyBorder="1" applyAlignment="1">
      <alignment horizontal="center" vertical="center"/>
    </xf>
    <xf numFmtId="9" fontId="238" fillId="0" borderId="3" xfId="0" applyNumberFormat="1" applyFont="1" applyBorder="1" applyAlignment="1">
      <alignment horizontal="center" vertical="center"/>
    </xf>
    <xf numFmtId="0" fontId="238" fillId="0" borderId="3" xfId="0" applyNumberFormat="1" applyFont="1" applyBorder="1" applyAlignment="1">
      <alignment horizontal="center" vertical="center"/>
    </xf>
    <xf numFmtId="0" fontId="238" fillId="0" borderId="0" xfId="0" applyFont="1" applyAlignment="1">
      <alignment horizontal="center" vertical="center"/>
    </xf>
    <xf numFmtId="0" fontId="238" fillId="0" borderId="0" xfId="0" applyFont="1" applyFill="1" applyBorder="1" applyAlignment="1">
      <alignment horizontal="center" vertical="center"/>
    </xf>
    <xf numFmtId="0" fontId="238" fillId="0" borderId="0" xfId="0" applyFont="1" applyBorder="1" applyAlignment="1">
      <alignment horizontal="center" vertical="center"/>
    </xf>
    <xf numFmtId="0" fontId="238" fillId="0" borderId="3" xfId="0" applyFont="1" applyFill="1" applyBorder="1" applyAlignment="1">
      <alignment horizontal="center" vertical="center"/>
    </xf>
    <xf numFmtId="164" fontId="238" fillId="0" borderId="0" xfId="0" applyNumberFormat="1" applyFont="1" applyFill="1" applyBorder="1" applyAlignment="1">
      <alignment horizontal="center" vertical="center"/>
    </xf>
    <xf numFmtId="1" fontId="238" fillId="0" borderId="0" xfId="0" applyNumberFormat="1" applyFont="1" applyFill="1" applyBorder="1" applyAlignment="1">
      <alignment horizontal="center" vertical="center"/>
    </xf>
    <xf numFmtId="167" fontId="29" fillId="0" borderId="0" xfId="0" applyNumberFormat="1" applyFont="1" applyAlignment="1">
      <alignment horizontal="center" vertical="center"/>
    </xf>
    <xf numFmtId="164" fontId="55" fillId="0" borderId="111" xfId="0" quotePrefix="1" applyNumberFormat="1" applyFont="1" applyBorder="1" applyAlignment="1">
      <alignment horizontal="center" vertical="center"/>
    </xf>
    <xf numFmtId="49" fontId="185" fillId="0" borderId="0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49" fontId="88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229" fillId="3" borderId="0" xfId="0" applyFont="1" applyFill="1" applyBorder="1" applyAlignment="1">
      <alignment horizontal="center" vertical="center" wrapText="1"/>
    </xf>
    <xf numFmtId="0" fontId="229" fillId="3" borderId="3" xfId="0" applyFont="1" applyFill="1" applyBorder="1" applyAlignment="1">
      <alignment horizontal="center" vertical="center" wrapText="1"/>
    </xf>
    <xf numFmtId="164" fontId="13" fillId="3" borderId="0" xfId="0" applyNumberFormat="1" applyFont="1" applyFill="1" applyBorder="1" applyAlignment="1">
      <alignment horizontal="center" vertical="center"/>
    </xf>
    <xf numFmtId="1" fontId="13" fillId="3" borderId="0" xfId="0" applyNumberFormat="1" applyFont="1" applyFill="1" applyBorder="1" applyAlignment="1">
      <alignment horizontal="center" vertical="center"/>
    </xf>
    <xf numFmtId="20" fontId="23" fillId="0" borderId="5" xfId="0" applyNumberFormat="1" applyFont="1" applyFill="1" applyBorder="1" applyAlignment="1">
      <alignment horizontal="center" vertical="center"/>
    </xf>
    <xf numFmtId="20" fontId="23" fillId="0" borderId="0" xfId="0" applyNumberFormat="1" applyFont="1" applyBorder="1" applyAlignment="1">
      <alignment horizontal="center" vertical="center"/>
    </xf>
    <xf numFmtId="20" fontId="23" fillId="0" borderId="0" xfId="0" applyNumberFormat="1" applyFont="1" applyFill="1" applyBorder="1" applyAlignment="1">
      <alignment horizontal="center" vertical="center"/>
    </xf>
    <xf numFmtId="20" fontId="23" fillId="0" borderId="0" xfId="0" applyNumberFormat="1" applyFont="1" applyAlignment="1">
      <alignment horizontal="center" vertical="center"/>
    </xf>
    <xf numFmtId="20" fontId="23" fillId="0" borderId="3" xfId="0" applyNumberFormat="1" applyFont="1" applyFill="1" applyBorder="1" applyAlignment="1">
      <alignment horizontal="center" vertical="center"/>
    </xf>
    <xf numFmtId="20" fontId="23" fillId="0" borderId="3" xfId="0" applyNumberFormat="1" applyFont="1" applyBorder="1" applyAlignment="1">
      <alignment horizontal="center" vertical="center"/>
    </xf>
    <xf numFmtId="20" fontId="23" fillId="0" borderId="4" xfId="0" applyNumberFormat="1" applyFont="1" applyBorder="1" applyAlignment="1">
      <alignment horizontal="center" vertical="center"/>
    </xf>
    <xf numFmtId="20" fontId="23" fillId="0" borderId="7" xfId="0" applyNumberFormat="1" applyFont="1" applyBorder="1" applyAlignment="1">
      <alignment horizontal="center" vertical="center"/>
    </xf>
    <xf numFmtId="20" fontId="23" fillId="0" borderId="38" xfId="0" applyNumberFormat="1" applyFont="1" applyFill="1" applyBorder="1" applyAlignment="1">
      <alignment horizontal="center" vertical="center"/>
    </xf>
    <xf numFmtId="20" fontId="23" fillId="0" borderId="38" xfId="0" applyNumberFormat="1" applyFont="1" applyBorder="1" applyAlignment="1">
      <alignment horizontal="center" vertical="center"/>
    </xf>
    <xf numFmtId="0" fontId="49" fillId="0" borderId="0" xfId="0" applyFont="1" applyBorder="1" applyAlignment="1">
      <alignment horizontal="center" vertical="center"/>
    </xf>
    <xf numFmtId="20" fontId="23" fillId="0" borderId="7" xfId="0" applyNumberFormat="1" applyFont="1" applyFill="1" applyBorder="1" applyAlignment="1">
      <alignment horizontal="center" vertical="center"/>
    </xf>
    <xf numFmtId="164" fontId="53" fillId="0" borderId="1" xfId="0" applyNumberFormat="1" applyFont="1" applyFill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39" fillId="0" borderId="36" xfId="0" applyFont="1" applyBorder="1" applyAlignment="1">
      <alignment horizontal="center" vertical="center"/>
    </xf>
    <xf numFmtId="1" fontId="121" fillId="0" borderId="1" xfId="0" applyNumberFormat="1" applyFont="1" applyFill="1" applyBorder="1" applyAlignment="1">
      <alignment horizontal="center" vertical="center"/>
    </xf>
    <xf numFmtId="1" fontId="121" fillId="0" borderId="2" xfId="0" applyNumberFormat="1" applyFont="1" applyFill="1" applyBorder="1" applyAlignment="1">
      <alignment horizontal="center" vertical="center"/>
    </xf>
    <xf numFmtId="1" fontId="121" fillId="0" borderId="20" xfId="0" applyNumberFormat="1" applyFont="1" applyFill="1" applyBorder="1" applyAlignment="1">
      <alignment horizontal="center" vertical="center"/>
    </xf>
    <xf numFmtId="0" fontId="23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/>
    </xf>
    <xf numFmtId="164" fontId="2" fillId="0" borderId="5" xfId="0" applyNumberFormat="1" applyFont="1" applyFill="1" applyBorder="1" applyAlignment="1">
      <alignment horizontal="center" vertical="center"/>
    </xf>
    <xf numFmtId="164" fontId="2" fillId="0" borderId="13" xfId="0" applyNumberFormat="1" applyFont="1" applyFill="1" applyBorder="1" applyAlignment="1">
      <alignment horizontal="center" vertical="center"/>
    </xf>
    <xf numFmtId="0" fontId="23" fillId="0" borderId="3" xfId="0" applyFont="1" applyBorder="1" applyAlignment="1">
      <alignment horizontal="center"/>
    </xf>
    <xf numFmtId="3" fontId="23" fillId="0" borderId="0" xfId="0" applyNumberFormat="1" applyFont="1" applyBorder="1" applyAlignment="1">
      <alignment horizontal="center" vertical="center"/>
    </xf>
    <xf numFmtId="3" fontId="23" fillId="0" borderId="3" xfId="0" applyNumberFormat="1" applyFont="1" applyBorder="1" applyAlignment="1">
      <alignment horizontal="center" vertical="center"/>
    </xf>
    <xf numFmtId="1" fontId="21" fillId="0" borderId="0" xfId="0" applyNumberFormat="1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 wrapText="1"/>
    </xf>
    <xf numFmtId="1" fontId="30" fillId="0" borderId="0" xfId="0" applyNumberFormat="1" applyFont="1" applyBorder="1" applyAlignment="1">
      <alignment horizontal="center" vertical="center" wrapText="1"/>
    </xf>
    <xf numFmtId="9" fontId="23" fillId="0" borderId="1" xfId="0" applyNumberFormat="1" applyFont="1" applyBorder="1" applyAlignment="1">
      <alignment horizontal="center" vertical="center" wrapText="1"/>
    </xf>
    <xf numFmtId="9" fontId="23" fillId="0" borderId="2" xfId="0" applyNumberFormat="1" applyFont="1" applyBorder="1" applyAlignment="1">
      <alignment horizontal="center" vertical="center" wrapText="1"/>
    </xf>
    <xf numFmtId="9" fontId="88" fillId="0" borderId="50" xfId="0" applyNumberFormat="1" applyFont="1" applyBorder="1" applyAlignment="1">
      <alignment horizontal="center" vertical="center"/>
    </xf>
    <xf numFmtId="9" fontId="0" fillId="0" borderId="112" xfId="0" applyNumberFormat="1" applyBorder="1" applyAlignment="1">
      <alignment horizontal="center" vertical="center"/>
    </xf>
    <xf numFmtId="20" fontId="53" fillId="0" borderId="86" xfId="0" applyNumberFormat="1" applyFont="1" applyBorder="1" applyAlignment="1">
      <alignment horizontal="center" vertical="center"/>
    </xf>
    <xf numFmtId="20" fontId="122" fillId="0" borderId="113" xfId="0" applyNumberFormat="1" applyFont="1" applyBorder="1" applyAlignment="1">
      <alignment horizontal="center" vertical="center"/>
    </xf>
    <xf numFmtId="193" fontId="53" fillId="0" borderId="88" xfId="0" applyNumberFormat="1" applyFont="1" applyBorder="1" applyAlignment="1">
      <alignment horizontal="center" vertical="center"/>
    </xf>
    <xf numFmtId="1" fontId="23" fillId="0" borderId="114" xfId="0" applyNumberFormat="1" applyFont="1" applyBorder="1" applyAlignment="1">
      <alignment horizontal="center" vertical="center"/>
    </xf>
    <xf numFmtId="1" fontId="23" fillId="0" borderId="114" xfId="0" applyNumberFormat="1" applyFont="1" applyFill="1" applyBorder="1" applyAlignment="1">
      <alignment horizontal="center" vertical="center"/>
    </xf>
    <xf numFmtId="0" fontId="23" fillId="0" borderId="114" xfId="0" applyFont="1" applyBorder="1" applyAlignment="1">
      <alignment horizontal="center" vertical="center"/>
    </xf>
    <xf numFmtId="1" fontId="21" fillId="0" borderId="114" xfId="0" applyNumberFormat="1" applyFont="1" applyBorder="1" applyAlignment="1">
      <alignment horizontal="center" vertical="center"/>
    </xf>
    <xf numFmtId="1" fontId="90" fillId="0" borderId="115" xfId="0" applyNumberFormat="1" applyFont="1" applyBorder="1" applyAlignment="1">
      <alignment horizontal="center" vertical="center"/>
    </xf>
    <xf numFmtId="164" fontId="23" fillId="0" borderId="116" xfId="0" applyNumberFormat="1" applyFont="1" applyBorder="1" applyAlignment="1">
      <alignment horizontal="center" vertical="center"/>
    </xf>
    <xf numFmtId="9" fontId="23" fillId="0" borderId="67" xfId="0" applyNumberFormat="1" applyFont="1" applyBorder="1" applyAlignment="1">
      <alignment horizontal="center" vertical="center"/>
    </xf>
    <xf numFmtId="9" fontId="21" fillId="0" borderId="67" xfId="0" applyNumberFormat="1" applyFont="1" applyBorder="1" applyAlignment="1">
      <alignment horizontal="center" vertical="center"/>
    </xf>
    <xf numFmtId="9" fontId="90" fillId="0" borderId="69" xfId="0" applyNumberFormat="1" applyFont="1" applyBorder="1" applyAlignment="1">
      <alignment horizontal="center" vertical="center"/>
    </xf>
    <xf numFmtId="1" fontId="0" fillId="0" borderId="0" xfId="0" applyNumberFormat="1" applyBorder="1" applyAlignment="1">
      <alignment horizontal="left" vertical="center"/>
    </xf>
    <xf numFmtId="9" fontId="23" fillId="0" borderId="117" xfId="0" applyNumberFormat="1" applyFont="1" applyBorder="1" applyAlignment="1">
      <alignment horizontal="center" vertical="center"/>
    </xf>
    <xf numFmtId="9" fontId="23" fillId="0" borderId="117" xfId="0" applyNumberFormat="1" applyFont="1" applyFill="1" applyBorder="1" applyAlignment="1">
      <alignment horizontal="center" vertical="center"/>
    </xf>
    <xf numFmtId="9" fontId="21" fillId="0" borderId="117" xfId="0" applyNumberFormat="1" applyFont="1" applyBorder="1" applyAlignment="1">
      <alignment horizontal="center" vertical="center"/>
    </xf>
    <xf numFmtId="9" fontId="90" fillId="0" borderId="118" xfId="0" applyNumberFormat="1" applyFont="1" applyBorder="1" applyAlignment="1">
      <alignment horizontal="center" vertical="center"/>
    </xf>
    <xf numFmtId="9" fontId="23" fillId="0" borderId="68" xfId="0" applyNumberFormat="1" applyFont="1" applyBorder="1" applyAlignment="1">
      <alignment horizontal="center" vertical="center"/>
    </xf>
    <xf numFmtId="9" fontId="23" fillId="0" borderId="119" xfId="0" applyNumberFormat="1" applyFont="1" applyBorder="1" applyAlignment="1">
      <alignment horizontal="center" vertical="center"/>
    </xf>
    <xf numFmtId="1" fontId="23" fillId="0" borderId="120" xfId="0" applyNumberFormat="1" applyFont="1" applyBorder="1" applyAlignment="1">
      <alignment horizontal="center" vertical="center"/>
    </xf>
    <xf numFmtId="1" fontId="21" fillId="0" borderId="120" xfId="0" applyNumberFormat="1" applyFont="1" applyBorder="1" applyAlignment="1">
      <alignment horizontal="center" vertical="center"/>
    </xf>
    <xf numFmtId="1" fontId="90" fillId="0" borderId="121" xfId="0" applyNumberFormat="1" applyFont="1" applyBorder="1" applyAlignment="1">
      <alignment horizontal="center" vertical="center"/>
    </xf>
    <xf numFmtId="1" fontId="23" fillId="0" borderId="122" xfId="0" applyNumberFormat="1" applyFont="1" applyBorder="1" applyAlignment="1">
      <alignment horizontal="center" vertical="center"/>
    </xf>
    <xf numFmtId="0" fontId="180" fillId="0" borderId="85" xfId="0" applyFont="1" applyFill="1" applyBorder="1" applyAlignment="1">
      <alignment horizontal="center" vertical="center" wrapText="1"/>
    </xf>
    <xf numFmtId="1" fontId="133" fillId="0" borderId="5" xfId="0" applyNumberFormat="1" applyFont="1" applyBorder="1" applyAlignment="1">
      <alignment horizontal="center" vertical="center"/>
    </xf>
    <xf numFmtId="0" fontId="181" fillId="0" borderId="86" xfId="0" applyFont="1" applyBorder="1" applyAlignment="1">
      <alignment horizontal="center" vertical="center"/>
    </xf>
    <xf numFmtId="1" fontId="181" fillId="0" borderId="86" xfId="0" applyNumberFormat="1" applyFont="1" applyBorder="1" applyAlignment="1">
      <alignment horizontal="center" vertical="center"/>
    </xf>
    <xf numFmtId="1" fontId="133" fillId="0" borderId="5" xfId="0" applyNumberFormat="1" applyFont="1" applyFill="1" applyBorder="1" applyAlignment="1">
      <alignment horizontal="center" vertical="center"/>
    </xf>
    <xf numFmtId="1" fontId="132" fillId="0" borderId="5" xfId="0" applyNumberFormat="1" applyFont="1" applyBorder="1" applyAlignment="1">
      <alignment horizontal="center" vertical="center"/>
    </xf>
    <xf numFmtId="1" fontId="134" fillId="0" borderId="62" xfId="0" applyNumberFormat="1" applyFont="1" applyBorder="1" applyAlignment="1">
      <alignment horizontal="center" vertical="center"/>
    </xf>
    <xf numFmtId="1" fontId="118" fillId="0" borderId="113" xfId="0" applyNumberFormat="1" applyFont="1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105" fillId="0" borderId="86" xfId="0" applyFont="1" applyBorder="1" applyAlignment="1">
      <alignment horizontal="center" vertical="center"/>
    </xf>
    <xf numFmtId="1" fontId="133" fillId="0" borderId="21" xfId="0" applyNumberFormat="1" applyFont="1" applyBorder="1" applyAlignment="1">
      <alignment horizontal="center" vertical="center"/>
    </xf>
    <xf numFmtId="164" fontId="105" fillId="0" borderId="88" xfId="0" applyNumberFormat="1" applyFont="1" applyBorder="1" applyAlignment="1">
      <alignment horizontal="center" vertical="center"/>
    </xf>
    <xf numFmtId="0" fontId="14" fillId="0" borderId="65" xfId="0" applyFont="1" applyBorder="1" applyAlignment="1">
      <alignment horizontal="center" vertical="center"/>
    </xf>
    <xf numFmtId="0" fontId="69" fillId="2" borderId="0" xfId="0" applyFont="1" applyFill="1" applyBorder="1" applyAlignment="1">
      <alignment horizontal="center" vertical="center" wrapText="1"/>
    </xf>
    <xf numFmtId="0" fontId="69" fillId="3" borderId="22" xfId="0" applyFont="1" applyFill="1" applyBorder="1" applyAlignment="1">
      <alignment horizontal="center" vertical="center" wrapText="1"/>
    </xf>
    <xf numFmtId="0" fontId="23" fillId="0" borderId="123" xfId="0" applyNumberFormat="1" applyFont="1" applyBorder="1" applyAlignment="1">
      <alignment horizontal="center" vertical="center"/>
    </xf>
    <xf numFmtId="0" fontId="23" fillId="0" borderId="120" xfId="0" applyNumberFormat="1" applyFont="1" applyBorder="1" applyAlignment="1">
      <alignment horizontal="center" vertical="center"/>
    </xf>
    <xf numFmtId="1" fontId="5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6" fillId="0" borderId="12" xfId="0" applyFont="1" applyFill="1" applyBorder="1" applyAlignment="1">
      <alignment horizontal="center" vertical="center"/>
    </xf>
    <xf numFmtId="0" fontId="227" fillId="0" borderId="0" xfId="0" applyFont="1" applyBorder="1" applyAlignment="1">
      <alignment horizontal="center" vertical="center"/>
    </xf>
    <xf numFmtId="2" fontId="56" fillId="0" borderId="0" xfId="0" applyNumberFormat="1" applyFont="1" applyBorder="1" applyAlignment="1">
      <alignment horizontal="center" vertical="center"/>
    </xf>
    <xf numFmtId="0" fontId="161" fillId="0" borderId="0" xfId="0" applyFont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167" fontId="36" fillId="0" borderId="0" xfId="0" applyNumberFormat="1" applyFont="1" applyAlignment="1">
      <alignment horizontal="center" vertical="center"/>
    </xf>
    <xf numFmtId="1" fontId="243" fillId="3" borderId="0" xfId="0" applyNumberFormat="1" applyFont="1" applyFill="1" applyBorder="1" applyAlignment="1">
      <alignment horizontal="center" vertical="center"/>
    </xf>
    <xf numFmtId="2" fontId="0" fillId="0" borderId="0" xfId="0" applyNumberFormat="1"/>
    <xf numFmtId="2" fontId="0" fillId="0" borderId="10" xfId="0" applyNumberFormat="1" applyBorder="1"/>
    <xf numFmtId="0" fontId="29" fillId="0" borderId="3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2" fillId="0" borderId="5" xfId="0" applyNumberFormat="1" applyFont="1" applyBorder="1" applyAlignment="1">
      <alignment horizontal="center" vertical="center"/>
    </xf>
    <xf numFmtId="9" fontId="133" fillId="0" borderId="0" xfId="0" applyNumberFormat="1" applyFont="1" applyFill="1" applyBorder="1" applyAlignment="1">
      <alignment horizontal="center" vertical="center"/>
    </xf>
    <xf numFmtId="164" fontId="0" fillId="0" borderId="0" xfId="0" applyNumberFormat="1" applyBorder="1"/>
    <xf numFmtId="0" fontId="2" fillId="0" borderId="2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185" fillId="0" borderId="0" xfId="0" quotePrefix="1" applyNumberFormat="1" applyFont="1" applyBorder="1" applyAlignment="1">
      <alignment horizontal="center" vertical="center"/>
    </xf>
    <xf numFmtId="164" fontId="23" fillId="0" borderId="114" xfId="0" applyNumberFormat="1" applyFont="1" applyBorder="1" applyAlignment="1">
      <alignment horizontal="center" vertical="center"/>
    </xf>
    <xf numFmtId="1" fontId="7" fillId="0" borderId="67" xfId="0" applyNumberFormat="1" applyFont="1" applyBorder="1" applyAlignment="1">
      <alignment horizontal="center" vertical="center"/>
    </xf>
    <xf numFmtId="1" fontId="7" fillId="0" borderId="67" xfId="0" applyNumberFormat="1" applyFont="1" applyFill="1" applyBorder="1" applyAlignment="1">
      <alignment horizontal="center" vertical="center"/>
    </xf>
    <xf numFmtId="1" fontId="45" fillId="0" borderId="67" xfId="0" applyNumberFormat="1" applyFont="1" applyBorder="1" applyAlignment="1">
      <alignment horizontal="center" vertical="center"/>
    </xf>
    <xf numFmtId="164" fontId="48" fillId="0" borderId="124" xfId="0" applyNumberFormat="1" applyFont="1" applyFill="1" applyBorder="1" applyAlignment="1">
      <alignment horizontal="center" vertical="center"/>
    </xf>
    <xf numFmtId="164" fontId="48" fillId="0" borderId="67" xfId="0" applyNumberFormat="1" applyFont="1" applyFill="1" applyBorder="1" applyAlignment="1">
      <alignment horizontal="center" vertical="center"/>
    </xf>
    <xf numFmtId="9" fontId="7" fillId="0" borderId="67" xfId="0" applyNumberFormat="1" applyFont="1" applyBorder="1" applyAlignment="1">
      <alignment horizontal="center" vertical="center"/>
    </xf>
    <xf numFmtId="164" fontId="7" fillId="0" borderId="67" xfId="0" applyNumberFormat="1" applyFont="1" applyFill="1" applyBorder="1" applyAlignment="1">
      <alignment horizontal="center" vertical="center"/>
    </xf>
    <xf numFmtId="1" fontId="25" fillId="0" borderId="1" xfId="0" applyNumberFormat="1" applyFont="1" applyBorder="1" applyAlignment="1">
      <alignment horizontal="center" vertical="center"/>
    </xf>
    <xf numFmtId="1" fontId="28" fillId="0" borderId="2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4" fontId="25" fillId="0" borderId="0" xfId="0" applyNumberFormat="1" applyFont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36" fillId="2" borderId="0" xfId="0" applyNumberFormat="1" applyFont="1" applyFill="1" applyBorder="1" applyAlignment="1">
      <alignment horizontal="center" vertical="center"/>
    </xf>
    <xf numFmtId="0" fontId="24" fillId="0" borderId="7" xfId="0" applyFont="1" applyFill="1" applyBorder="1" applyAlignment="1">
      <alignment horizontal="center" vertical="center" wrapText="1"/>
    </xf>
    <xf numFmtId="164" fontId="121" fillId="0" borderId="0" xfId="0" applyNumberFormat="1" applyFont="1" applyAlignment="1">
      <alignment horizontal="center" vertical="center"/>
    </xf>
    <xf numFmtId="9" fontId="245" fillId="0" borderId="0" xfId="0" applyNumberFormat="1" applyFont="1" applyBorder="1" applyAlignment="1">
      <alignment horizontal="center" vertical="center"/>
    </xf>
    <xf numFmtId="164" fontId="16" fillId="0" borderId="24" xfId="0" applyNumberFormat="1" applyFont="1" applyBorder="1" applyAlignment="1">
      <alignment horizontal="left" vertical="center"/>
    </xf>
    <xf numFmtId="164" fontId="16" fillId="0" borderId="0" xfId="0" applyNumberFormat="1" applyFont="1" applyBorder="1" applyAlignment="1">
      <alignment horizontal="left" vertical="center"/>
    </xf>
    <xf numFmtId="172" fontId="32" fillId="0" borderId="5" xfId="0" applyNumberFormat="1" applyFont="1" applyBorder="1" applyAlignment="1">
      <alignment horizontal="center" vertical="center"/>
    </xf>
    <xf numFmtId="172" fontId="32" fillId="0" borderId="0" xfId="0" applyNumberFormat="1" applyFont="1" applyBorder="1" applyAlignment="1">
      <alignment horizontal="center" vertical="center"/>
    </xf>
    <xf numFmtId="167" fontId="16" fillId="0" borderId="0" xfId="0" applyNumberFormat="1" applyFont="1" applyBorder="1" applyAlignment="1">
      <alignment horizontal="center" vertical="center"/>
    </xf>
    <xf numFmtId="167" fontId="34" fillId="0" borderId="0" xfId="0" applyNumberFormat="1" applyFont="1" applyFill="1" applyBorder="1" applyAlignment="1">
      <alignment horizontal="center" vertical="center"/>
    </xf>
    <xf numFmtId="3" fontId="29" fillId="0" borderId="0" xfId="0" applyNumberFormat="1" applyFont="1" applyBorder="1" applyAlignment="1">
      <alignment horizontal="center" vertical="center"/>
    </xf>
    <xf numFmtId="1" fontId="37" fillId="0" borderId="0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172" fontId="51" fillId="0" borderId="0" xfId="0" applyNumberFormat="1" applyFont="1" applyBorder="1" applyAlignment="1">
      <alignment horizontal="center" vertical="center"/>
    </xf>
    <xf numFmtId="172" fontId="2" fillId="0" borderId="0" xfId="0" applyNumberFormat="1" applyFont="1" applyBorder="1" applyAlignment="1">
      <alignment horizontal="center" vertical="center"/>
    </xf>
    <xf numFmtId="0" fontId="16" fillId="0" borderId="125" xfId="0" applyFont="1" applyFill="1" applyBorder="1" applyAlignment="1">
      <alignment horizontal="center" vertical="center"/>
    </xf>
    <xf numFmtId="0" fontId="16" fillId="0" borderId="54" xfId="0" applyFont="1" applyFill="1" applyBorder="1" applyAlignment="1">
      <alignment horizontal="center" vertical="center"/>
    </xf>
    <xf numFmtId="172" fontId="38" fillId="0" borderId="0" xfId="0" applyNumberFormat="1" applyFont="1" applyBorder="1" applyAlignment="1">
      <alignment horizontal="center" vertical="center"/>
    </xf>
    <xf numFmtId="164" fontId="74" fillId="0" borderId="1" xfId="0" applyNumberFormat="1" applyFont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5" fillId="0" borderId="5" xfId="0" quotePrefix="1" applyFont="1" applyFill="1" applyBorder="1" applyAlignment="1">
      <alignment horizontal="center" vertical="center"/>
    </xf>
    <xf numFmtId="1" fontId="55" fillId="0" borderId="1" xfId="0" applyNumberFormat="1" applyFont="1" applyBorder="1" applyAlignment="1">
      <alignment horizontal="center" vertical="center"/>
    </xf>
    <xf numFmtId="0" fontId="28" fillId="0" borderId="13" xfId="0" quotePrefix="1" applyFont="1" applyFill="1" applyBorder="1" applyAlignment="1">
      <alignment horizontal="center" vertical="center"/>
    </xf>
    <xf numFmtId="1" fontId="54" fillId="0" borderId="3" xfId="0" applyNumberFormat="1" applyFont="1" applyBorder="1" applyAlignment="1">
      <alignment horizontal="center" vertical="center"/>
    </xf>
    <xf numFmtId="0" fontId="121" fillId="0" borderId="1" xfId="0" applyFont="1" applyBorder="1" applyAlignment="1">
      <alignment horizontal="center" vertical="center"/>
    </xf>
    <xf numFmtId="0" fontId="244" fillId="0" borderId="0" xfId="0" applyFont="1" applyFill="1" applyBorder="1" applyAlignment="1">
      <alignment horizontal="center" vertical="center" wrapText="1"/>
    </xf>
    <xf numFmtId="0" fontId="5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 wrapText="1"/>
    </xf>
    <xf numFmtId="0" fontId="121" fillId="0" borderId="14" xfId="0" applyFont="1" applyBorder="1" applyAlignment="1">
      <alignment horizontal="center" vertical="center"/>
    </xf>
    <xf numFmtId="0" fontId="121" fillId="0" borderId="37" xfId="0" applyFont="1" applyBorder="1" applyAlignment="1">
      <alignment horizontal="center" vertical="center"/>
    </xf>
    <xf numFmtId="0" fontId="30" fillId="0" borderId="0" xfId="0" applyFont="1" applyBorder="1" applyAlignment="1">
      <alignment horizontal="left" vertical="center" wrapText="1"/>
    </xf>
    <xf numFmtId="0" fontId="88" fillId="0" borderId="5" xfId="0" applyFont="1" applyBorder="1" applyAlignment="1">
      <alignment horizontal="center" vertical="center"/>
    </xf>
    <xf numFmtId="0" fontId="65" fillId="0" borderId="0" xfId="0" applyFont="1" applyBorder="1" applyAlignment="1">
      <alignment horizontal="center"/>
    </xf>
    <xf numFmtId="0" fontId="6" fillId="0" borderId="132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164" fontId="66" fillId="0" borderId="5" xfId="0" applyNumberFormat="1" applyFont="1" applyBorder="1" applyAlignment="1">
      <alignment horizontal="center" vertical="center"/>
    </xf>
    <xf numFmtId="164" fontId="66" fillId="0" borderId="0" xfId="0" applyNumberFormat="1" applyFont="1" applyBorder="1" applyAlignment="1">
      <alignment horizontal="center" vertical="center"/>
    </xf>
    <xf numFmtId="164" fontId="66" fillId="0" borderId="1" xfId="0" applyNumberFormat="1" applyFont="1" applyBorder="1" applyAlignment="1">
      <alignment horizontal="center" vertical="center"/>
    </xf>
    <xf numFmtId="0" fontId="230" fillId="0" borderId="131" xfId="0" applyFont="1" applyBorder="1" applyAlignment="1">
      <alignment horizontal="center" vertical="center" wrapText="1"/>
    </xf>
    <xf numFmtId="0" fontId="230" fillId="0" borderId="32" xfId="0" applyFont="1" applyBorder="1" applyAlignment="1">
      <alignment horizontal="center" vertical="center" wrapText="1"/>
    </xf>
    <xf numFmtId="0" fontId="229" fillId="2" borderId="54" xfId="0" applyFont="1" applyFill="1" applyBorder="1" applyAlignment="1">
      <alignment horizontal="center" vertical="center" wrapText="1"/>
    </xf>
    <xf numFmtId="0" fontId="229" fillId="2" borderId="3" xfId="0" applyFont="1" applyFill="1" applyBorder="1" applyAlignment="1">
      <alignment horizontal="center" vertical="center" wrapText="1"/>
    </xf>
    <xf numFmtId="164" fontId="66" fillId="0" borderId="0" xfId="0" applyNumberFormat="1" applyFont="1" applyFill="1" applyBorder="1" applyAlignment="1">
      <alignment horizontal="center" vertical="center"/>
    </xf>
    <xf numFmtId="164" fontId="66" fillId="0" borderId="1" xfId="0" applyNumberFormat="1" applyFont="1" applyFill="1" applyBorder="1" applyAlignment="1">
      <alignment horizontal="center" vertical="center"/>
    </xf>
    <xf numFmtId="164" fontId="6" fillId="0" borderId="132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0" fontId="6" fillId="0" borderId="129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81" xfId="0" applyFont="1" applyBorder="1" applyAlignment="1">
      <alignment horizontal="center" vertical="center"/>
    </xf>
    <xf numFmtId="1" fontId="49" fillId="0" borderId="73" xfId="0" applyNumberFormat="1" applyFont="1" applyFill="1" applyBorder="1" applyAlignment="1">
      <alignment horizontal="center" vertical="center"/>
    </xf>
    <xf numFmtId="1" fontId="49" fillId="0" borderId="133" xfId="0" applyNumberFormat="1" applyFont="1" applyFill="1" applyBorder="1" applyAlignment="1">
      <alignment horizontal="center" vertical="center"/>
    </xf>
    <xf numFmtId="1" fontId="49" fillId="0" borderId="41" xfId="0" applyNumberFormat="1" applyFont="1" applyFill="1" applyBorder="1" applyAlignment="1">
      <alignment horizontal="center" vertical="center"/>
    </xf>
    <xf numFmtId="1" fontId="49" fillId="0" borderId="2" xfId="0" applyNumberFormat="1" applyFont="1" applyFill="1" applyBorder="1" applyAlignment="1">
      <alignment horizontal="center" vertical="center"/>
    </xf>
    <xf numFmtId="0" fontId="6" fillId="0" borderId="132" xfId="0" applyFont="1" applyFill="1" applyBorder="1" applyAlignment="1">
      <alignment horizontal="center" vertical="center" wrapText="1"/>
    </xf>
    <xf numFmtId="0" fontId="6" fillId="0" borderId="19" xfId="0" applyFont="1" applyFill="1" applyBorder="1" applyAlignment="1">
      <alignment horizontal="center" vertical="center" wrapText="1"/>
    </xf>
    <xf numFmtId="0" fontId="6" fillId="0" borderId="41" xfId="0" applyFont="1" applyFill="1" applyBorder="1" applyAlignment="1">
      <alignment horizontal="center" vertical="center" wrapText="1"/>
    </xf>
    <xf numFmtId="0" fontId="6" fillId="0" borderId="132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0" borderId="41" xfId="0" applyFont="1" applyFill="1" applyBorder="1" applyAlignment="1">
      <alignment horizontal="center" vertical="center"/>
    </xf>
    <xf numFmtId="1" fontId="6" fillId="0" borderId="132" xfId="0" applyNumberFormat="1" applyFont="1" applyFill="1" applyBorder="1" applyAlignment="1">
      <alignment horizontal="center" vertical="center" wrapText="1"/>
    </xf>
    <xf numFmtId="1" fontId="6" fillId="0" borderId="19" xfId="0" applyNumberFormat="1" applyFont="1" applyFill="1" applyBorder="1" applyAlignment="1">
      <alignment horizontal="center" vertical="center" wrapText="1"/>
    </xf>
    <xf numFmtId="1" fontId="6" fillId="0" borderId="41" xfId="0" applyNumberFormat="1" applyFont="1" applyFill="1" applyBorder="1" applyAlignment="1">
      <alignment horizontal="center" vertical="center" wrapText="1"/>
    </xf>
    <xf numFmtId="0" fontId="33" fillId="0" borderId="125" xfId="0" applyFont="1" applyBorder="1" applyAlignment="1">
      <alignment horizontal="center" vertical="center"/>
    </xf>
    <xf numFmtId="0" fontId="33" fillId="0" borderId="54" xfId="0" applyFont="1" applyBorder="1" applyAlignment="1">
      <alignment horizontal="center" vertical="center"/>
    </xf>
    <xf numFmtId="0" fontId="159" fillId="0" borderId="54" xfId="0" applyFont="1" applyBorder="1" applyAlignment="1">
      <alignment horizontal="center" vertical="center"/>
    </xf>
    <xf numFmtId="0" fontId="3" fillId="0" borderId="54" xfId="0" applyFont="1" applyBorder="1" applyAlignment="1">
      <alignment horizontal="center" vertical="center"/>
    </xf>
    <xf numFmtId="0" fontId="224" fillId="0" borderId="54" xfId="0" applyFont="1" applyBorder="1" applyAlignment="1">
      <alignment horizontal="center" vertical="center" wrapText="1"/>
    </xf>
    <xf numFmtId="164" fontId="6" fillId="0" borderId="127" xfId="0" applyNumberFormat="1" applyFont="1" applyBorder="1" applyAlignment="1">
      <alignment horizontal="center" vertical="center" wrapText="1"/>
    </xf>
    <xf numFmtId="164" fontId="6" fillId="0" borderId="17" xfId="0" applyNumberFormat="1" applyFont="1" applyBorder="1" applyAlignment="1">
      <alignment horizontal="center" vertical="center" wrapText="1"/>
    </xf>
    <xf numFmtId="164" fontId="6" fillId="0" borderId="128" xfId="0" applyNumberFormat="1" applyFont="1" applyBorder="1" applyAlignment="1">
      <alignment horizontal="center" vertical="center" wrapText="1"/>
    </xf>
    <xf numFmtId="164" fontId="6" fillId="0" borderId="129" xfId="0" applyNumberFormat="1" applyFont="1" applyBorder="1" applyAlignment="1">
      <alignment horizontal="center" vertical="center"/>
    </xf>
    <xf numFmtId="164" fontId="6" fillId="0" borderId="17" xfId="0" applyNumberFormat="1" applyFont="1" applyBorder="1" applyAlignment="1">
      <alignment horizontal="center" vertical="center"/>
    </xf>
    <xf numFmtId="164" fontId="6" fillId="0" borderId="81" xfId="0" applyNumberFormat="1" applyFont="1" applyBorder="1" applyAlignment="1">
      <alignment horizontal="center" vertical="center"/>
    </xf>
    <xf numFmtId="164" fontId="6" fillId="0" borderId="81" xfId="0" applyNumberFormat="1" applyFont="1" applyBorder="1" applyAlignment="1">
      <alignment horizontal="center" vertical="center" wrapText="1"/>
    </xf>
    <xf numFmtId="164" fontId="6" fillId="0" borderId="129" xfId="0" applyNumberFormat="1" applyFont="1" applyBorder="1" applyAlignment="1">
      <alignment horizontal="center" vertical="center" wrapText="1"/>
    </xf>
    <xf numFmtId="164" fontId="6" fillId="0" borderId="130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173" fillId="0" borderId="0" xfId="0" applyFont="1" applyBorder="1" applyAlignment="1">
      <alignment horizontal="center" vertical="center" wrapText="1"/>
    </xf>
    <xf numFmtId="0" fontId="173" fillId="0" borderId="3" xfId="0" applyFont="1" applyBorder="1" applyAlignment="1">
      <alignment horizontal="center" vertical="center" wrapText="1"/>
    </xf>
    <xf numFmtId="164" fontId="229" fillId="2" borderId="0" xfId="0" applyNumberFormat="1" applyFont="1" applyFill="1" applyBorder="1" applyAlignment="1">
      <alignment horizontal="center" vertical="center" wrapText="1"/>
    </xf>
    <xf numFmtId="164" fontId="229" fillId="2" borderId="3" xfId="0" applyNumberFormat="1" applyFont="1" applyFill="1" applyBorder="1" applyAlignment="1">
      <alignment horizontal="center" vertical="center" wrapText="1"/>
    </xf>
    <xf numFmtId="164" fontId="154" fillId="0" borderId="54" xfId="0" applyNumberFormat="1" applyFont="1" applyBorder="1" applyAlignment="1">
      <alignment horizontal="center" vertical="center" wrapText="1"/>
    </xf>
    <xf numFmtId="164" fontId="154" fillId="0" borderId="126" xfId="0" applyNumberFormat="1" applyFont="1" applyBorder="1" applyAlignment="1">
      <alignment horizontal="center" vertical="center" wrapText="1"/>
    </xf>
    <xf numFmtId="164" fontId="162" fillId="0" borderId="54" xfId="0" applyNumberFormat="1" applyFont="1" applyBorder="1" applyAlignment="1">
      <alignment horizontal="center" vertical="center" wrapText="1"/>
    </xf>
    <xf numFmtId="0" fontId="230" fillId="0" borderId="0" xfId="0" applyFont="1" applyBorder="1" applyAlignment="1">
      <alignment horizontal="center" vertical="center" wrapText="1"/>
    </xf>
    <xf numFmtId="0" fontId="230" fillId="0" borderId="3" xfId="0" applyFont="1" applyBorder="1" applyAlignment="1">
      <alignment horizontal="center" vertical="center" wrapText="1"/>
    </xf>
    <xf numFmtId="0" fontId="229" fillId="2" borderId="0" xfId="0" applyFont="1" applyFill="1" applyBorder="1" applyAlignment="1">
      <alignment horizontal="center" vertical="center" wrapText="1"/>
    </xf>
    <xf numFmtId="0" fontId="163" fillId="0" borderId="54" xfId="0" applyFont="1" applyBorder="1" applyAlignment="1">
      <alignment horizontal="center" vertical="center" wrapText="1"/>
    </xf>
    <xf numFmtId="0" fontId="163" fillId="0" borderId="3" xfId="0" applyFont="1" applyBorder="1" applyAlignment="1">
      <alignment horizontal="center" vertical="center" wrapText="1"/>
    </xf>
    <xf numFmtId="164" fontId="230" fillId="0" borderId="0" xfId="0" applyNumberFormat="1" applyFont="1" applyBorder="1" applyAlignment="1">
      <alignment horizontal="center" vertical="center" wrapText="1"/>
    </xf>
    <xf numFmtId="164" fontId="230" fillId="0" borderId="3" xfId="0" applyNumberFormat="1" applyFont="1" applyBorder="1" applyAlignment="1">
      <alignment horizontal="center" vertical="center" wrapText="1"/>
    </xf>
    <xf numFmtId="0" fontId="78" fillId="0" borderId="1" xfId="0" applyFont="1" applyBorder="1" applyAlignment="1">
      <alignment horizontal="center" vertical="center" wrapText="1"/>
    </xf>
    <xf numFmtId="0" fontId="78" fillId="0" borderId="2" xfId="0" applyFont="1" applyBorder="1" applyAlignment="1">
      <alignment horizontal="center" vertical="center" wrapText="1"/>
    </xf>
    <xf numFmtId="0" fontId="87" fillId="0" borderId="0" xfId="0" applyFont="1" applyBorder="1" applyAlignment="1">
      <alignment horizontal="center" vertical="center"/>
    </xf>
    <xf numFmtId="0" fontId="87" fillId="0" borderId="67" xfId="0" applyFont="1" applyBorder="1" applyAlignment="1">
      <alignment horizontal="center" vertical="center"/>
    </xf>
    <xf numFmtId="0" fontId="131" fillId="0" borderId="67" xfId="0" applyFont="1" applyBorder="1" applyAlignment="1">
      <alignment horizontal="center" vertical="center" wrapText="1"/>
    </xf>
    <xf numFmtId="0" fontId="131" fillId="0" borderId="66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5" fillId="0" borderId="0" xfId="0" applyFont="1" applyBorder="1" applyAlignment="1">
      <alignment horizontal="center" vertical="center" wrapText="1"/>
    </xf>
    <xf numFmtId="0" fontId="155" fillId="0" borderId="3" xfId="0" applyFont="1" applyBorder="1" applyAlignment="1">
      <alignment horizontal="center" vertical="center" wrapText="1"/>
    </xf>
    <xf numFmtId="0" fontId="87" fillId="0" borderId="18" xfId="0" applyFont="1" applyBorder="1" applyAlignment="1">
      <alignment horizontal="center" vertical="center" wrapText="1"/>
    </xf>
    <xf numFmtId="1" fontId="189" fillId="0" borderId="54" xfId="0" applyNumberFormat="1" applyFont="1" applyBorder="1" applyAlignment="1">
      <alignment horizontal="center" vertical="center"/>
    </xf>
    <xf numFmtId="1" fontId="189" fillId="0" borderId="133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23" fillId="0" borderId="0" xfId="0" applyFont="1" applyFill="1" applyBorder="1" applyAlignment="1">
      <alignment horizontal="center" vertical="center" wrapText="1"/>
    </xf>
    <xf numFmtId="1" fontId="119" fillId="0" borderId="18" xfId="0" applyNumberFormat="1" applyFont="1" applyBorder="1" applyAlignment="1">
      <alignment horizontal="center" vertical="center" wrapText="1"/>
    </xf>
    <xf numFmtId="0" fontId="79" fillId="0" borderId="1" xfId="0" applyFont="1" applyBorder="1" applyAlignment="1">
      <alignment horizontal="center" vertical="center" wrapText="1"/>
    </xf>
    <xf numFmtId="0" fontId="79" fillId="0" borderId="2" xfId="0" applyFont="1" applyBorder="1" applyAlignment="1">
      <alignment horizontal="center" vertical="center" wrapText="1"/>
    </xf>
    <xf numFmtId="167" fontId="42" fillId="0" borderId="54" xfId="0" applyNumberFormat="1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1" fontId="119" fillId="0" borderId="0" xfId="0" applyNumberFormat="1" applyFont="1" applyBorder="1" applyAlignment="1">
      <alignment horizontal="center" vertical="center" wrapText="1"/>
    </xf>
    <xf numFmtId="1" fontId="138" fillId="0" borderId="65" xfId="0" applyNumberFormat="1" applyFont="1" applyFill="1" applyBorder="1" applyAlignment="1">
      <alignment horizontal="center" vertical="center"/>
    </xf>
    <xf numFmtId="0" fontId="88" fillId="0" borderId="5" xfId="0" applyFont="1" applyBorder="1" applyAlignment="1">
      <alignment horizontal="center" vertical="center"/>
    </xf>
    <xf numFmtId="0" fontId="88" fillId="0" borderId="0" xfId="0" applyFont="1" applyBorder="1" applyAlignment="1">
      <alignment horizontal="center" vertical="center"/>
    </xf>
    <xf numFmtId="167" fontId="121" fillId="0" borderId="5" xfId="0" applyNumberFormat="1" applyFont="1" applyFill="1" applyBorder="1" applyAlignment="1">
      <alignment horizontal="center" vertical="center" wrapText="1"/>
    </xf>
    <xf numFmtId="0" fontId="121" fillId="0" borderId="13" xfId="0" applyFont="1" applyBorder="1" applyAlignment="1">
      <alignment horizontal="center" vertical="center" wrapText="1"/>
    </xf>
    <xf numFmtId="172" fontId="87" fillId="0" borderId="0" xfId="0" applyNumberFormat="1" applyFont="1" applyFill="1" applyBorder="1" applyAlignment="1">
      <alignment horizontal="center" vertical="center"/>
    </xf>
    <xf numFmtId="172" fontId="87" fillId="0" borderId="67" xfId="0" applyNumberFormat="1" applyFont="1" applyFill="1" applyBorder="1" applyAlignment="1">
      <alignment horizontal="center" vertical="center"/>
    </xf>
    <xf numFmtId="0" fontId="101" fillId="0" borderId="125" xfId="0" applyFont="1" applyBorder="1" applyAlignment="1">
      <alignment horizontal="center" vertical="center"/>
    </xf>
    <xf numFmtId="0" fontId="101" fillId="0" borderId="54" xfId="0" applyFont="1" applyBorder="1" applyAlignment="1">
      <alignment horizontal="center" vertical="center"/>
    </xf>
    <xf numFmtId="0" fontId="101" fillId="0" borderId="133" xfId="0" applyFont="1" applyBorder="1" applyAlignment="1">
      <alignment horizontal="center" vertical="center"/>
    </xf>
    <xf numFmtId="167" fontId="121" fillId="0" borderId="67" xfId="0" applyNumberFormat="1" applyFont="1" applyFill="1" applyBorder="1" applyAlignment="1">
      <alignment horizontal="center" vertical="center" wrapText="1"/>
    </xf>
    <xf numFmtId="0" fontId="121" fillId="0" borderId="66" xfId="0" applyFont="1" applyBorder="1" applyAlignment="1">
      <alignment horizontal="center" vertical="center" wrapText="1"/>
    </xf>
    <xf numFmtId="0" fontId="119" fillId="0" borderId="125" xfId="0" applyFont="1" applyBorder="1" applyAlignment="1">
      <alignment horizontal="center" vertical="center"/>
    </xf>
    <xf numFmtId="0" fontId="119" fillId="0" borderId="54" xfId="0" applyFont="1" applyBorder="1" applyAlignment="1">
      <alignment horizontal="center" vertical="center"/>
    </xf>
    <xf numFmtId="0" fontId="119" fillId="0" borderId="133" xfId="0" applyFont="1" applyBorder="1" applyAlignment="1">
      <alignment horizontal="center" vertical="center"/>
    </xf>
    <xf numFmtId="0" fontId="155" fillId="0" borderId="67" xfId="0" applyFont="1" applyBorder="1" applyAlignment="1">
      <alignment horizontal="center" vertical="center" wrapText="1"/>
    </xf>
    <xf numFmtId="0" fontId="155" fillId="0" borderId="66" xfId="0" applyFont="1" applyBorder="1" applyAlignment="1">
      <alignment horizontal="center" vertical="center" wrapText="1"/>
    </xf>
    <xf numFmtId="167" fontId="121" fillId="0" borderId="66" xfId="0" applyNumberFormat="1" applyFont="1" applyFill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/>
    </xf>
    <xf numFmtId="0" fontId="34" fillId="0" borderId="131" xfId="0" applyFont="1" applyBorder="1" applyAlignment="1">
      <alignment horizontal="center" vertical="center"/>
    </xf>
    <xf numFmtId="0" fontId="193" fillId="0" borderId="54" xfId="0" applyFont="1" applyBorder="1" applyAlignment="1">
      <alignment horizontal="center" vertical="center"/>
    </xf>
    <xf numFmtId="0" fontId="193" fillId="0" borderId="133" xfId="0" applyFont="1" applyBorder="1" applyAlignment="1">
      <alignment horizontal="center" vertical="center"/>
    </xf>
    <xf numFmtId="1" fontId="50" fillId="0" borderId="0" xfId="0" applyNumberFormat="1" applyFont="1" applyBorder="1" applyAlignment="1">
      <alignment horizontal="center" vertical="center"/>
    </xf>
    <xf numFmtId="1" fontId="45" fillId="0" borderId="0" xfId="0" applyNumberFormat="1" applyFont="1" applyBorder="1" applyAlignment="1">
      <alignment horizontal="center" vertical="center" wrapText="1"/>
    </xf>
    <xf numFmtId="1" fontId="50" fillId="0" borderId="0" xfId="0" applyNumberFormat="1" applyFont="1" applyBorder="1" applyAlignment="1">
      <alignment horizontal="center" vertical="center" wrapText="1"/>
    </xf>
    <xf numFmtId="1" fontId="50" fillId="0" borderId="18" xfId="0" applyNumberFormat="1" applyFont="1" applyBorder="1" applyAlignment="1">
      <alignment horizontal="center" vertical="center" wrapText="1"/>
    </xf>
    <xf numFmtId="1" fontId="194" fillId="2" borderId="125" xfId="0" applyNumberFormat="1" applyFont="1" applyFill="1" applyBorder="1" applyAlignment="1">
      <alignment horizontal="center" vertical="center"/>
    </xf>
    <xf numFmtId="1" fontId="194" fillId="2" borderId="54" xfId="0" applyNumberFormat="1" applyFont="1" applyFill="1" applyBorder="1" applyAlignment="1">
      <alignment horizontal="center" vertical="center"/>
    </xf>
    <xf numFmtId="1" fontId="194" fillId="2" borderId="133" xfId="0" applyNumberFormat="1" applyFont="1" applyFill="1" applyBorder="1" applyAlignment="1">
      <alignment horizontal="center" vertical="center"/>
    </xf>
    <xf numFmtId="1" fontId="50" fillId="0" borderId="24" xfId="0" applyNumberFormat="1" applyFont="1" applyBorder="1" applyAlignment="1">
      <alignment horizontal="center" vertical="center"/>
    </xf>
    <xf numFmtId="167" fontId="170" fillId="0" borderId="24" xfId="0" applyNumberFormat="1" applyFont="1" applyFill="1" applyBorder="1" applyAlignment="1">
      <alignment horizontal="center" vertical="center" wrapText="1"/>
    </xf>
    <xf numFmtId="167" fontId="170" fillId="0" borderId="0" xfId="0" applyNumberFormat="1" applyFont="1" applyFill="1" applyBorder="1" applyAlignment="1">
      <alignment horizontal="center" vertical="center" wrapText="1"/>
    </xf>
    <xf numFmtId="1" fontId="6" fillId="0" borderId="0" xfId="0" applyNumberFormat="1" applyFont="1" applyAlignment="1">
      <alignment horizontal="center" vertical="center"/>
    </xf>
    <xf numFmtId="1" fontId="81" fillId="0" borderId="0" xfId="0" applyNumberFormat="1" applyFont="1" applyBorder="1" applyAlignment="1">
      <alignment horizontal="center" vertical="center" wrapText="1"/>
    </xf>
    <xf numFmtId="1" fontId="87" fillId="0" borderId="0" xfId="0" applyNumberFormat="1" applyFont="1" applyBorder="1" applyAlignment="1">
      <alignment horizontal="center" vertical="center" wrapText="1"/>
    </xf>
    <xf numFmtId="1" fontId="45" fillId="0" borderId="0" xfId="0" applyNumberFormat="1" applyFont="1" applyBorder="1" applyAlignment="1">
      <alignment horizontal="center" vertical="center"/>
    </xf>
    <xf numFmtId="1" fontId="82" fillId="0" borderId="0" xfId="0" applyNumberFormat="1" applyFont="1" applyBorder="1" applyAlignment="1">
      <alignment horizontal="center" vertical="center" wrapText="1"/>
    </xf>
    <xf numFmtId="1" fontId="20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167" fontId="21" fillId="0" borderId="0" xfId="0" applyNumberFormat="1" applyFont="1" applyFill="1" applyBorder="1" applyAlignment="1">
      <alignment horizontal="center" vertical="center"/>
    </xf>
    <xf numFmtId="167" fontId="21" fillId="0" borderId="1" xfId="0" applyNumberFormat="1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" fontId="6" fillId="0" borderId="9" xfId="0" applyNumberFormat="1" applyFont="1" applyBorder="1" applyAlignment="1">
      <alignment horizontal="center" vertical="center" wrapText="1"/>
    </xf>
    <xf numFmtId="0" fontId="28" fillId="0" borderId="67" xfId="0" applyFont="1" applyBorder="1" applyAlignment="1">
      <alignment horizontal="center" vertical="center" wrapText="1"/>
    </xf>
    <xf numFmtId="0" fontId="28" fillId="0" borderId="66" xfId="0" applyFont="1" applyBorder="1" applyAlignment="1">
      <alignment horizontal="center" vertical="center" wrapText="1"/>
    </xf>
    <xf numFmtId="167" fontId="25" fillId="0" borderId="0" xfId="0" applyNumberFormat="1" applyFont="1" applyFill="1" applyBorder="1" applyAlignment="1">
      <alignment horizontal="center" vertical="center" wrapText="1"/>
    </xf>
    <xf numFmtId="0" fontId="130" fillId="0" borderId="0" xfId="0" applyFont="1" applyBorder="1" applyAlignment="1">
      <alignment horizontal="center" vertical="center" wrapText="1"/>
    </xf>
    <xf numFmtId="0" fontId="130" fillId="0" borderId="3" xfId="0" applyFont="1" applyBorder="1" applyAlignment="1">
      <alignment horizontal="center" vertical="center" wrapText="1"/>
    </xf>
    <xf numFmtId="167" fontId="132" fillId="0" borderId="1" xfId="0" applyNumberFormat="1" applyFont="1" applyFill="1" applyBorder="1" applyAlignment="1">
      <alignment horizontal="center" vertical="center" wrapText="1"/>
    </xf>
    <xf numFmtId="167" fontId="132" fillId="0" borderId="2" xfId="0" applyNumberFormat="1" applyFont="1" applyFill="1" applyBorder="1" applyAlignment="1">
      <alignment horizontal="center" vertical="center" wrapText="1"/>
    </xf>
    <xf numFmtId="167" fontId="72" fillId="0" borderId="52" xfId="0" applyNumberFormat="1" applyFont="1" applyFill="1" applyBorder="1" applyAlignment="1">
      <alignment horizontal="center" vertical="center" wrapText="1"/>
    </xf>
    <xf numFmtId="0" fontId="73" fillId="0" borderId="138" xfId="0" applyFont="1" applyBorder="1" applyAlignment="1">
      <alignment horizontal="center" vertical="center" wrapText="1"/>
    </xf>
    <xf numFmtId="0" fontId="72" fillId="0" borderId="3" xfId="0" applyFont="1" applyBorder="1" applyAlignment="1">
      <alignment horizontal="center" vertical="center" wrapText="1"/>
    </xf>
    <xf numFmtId="172" fontId="171" fillId="0" borderId="0" xfId="0" applyNumberFormat="1" applyFont="1" applyFill="1" applyBorder="1" applyAlignment="1">
      <alignment horizontal="center" vertical="center" wrapText="1"/>
    </xf>
    <xf numFmtId="172" fontId="171" fillId="0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" fontId="16" fillId="0" borderId="0" xfId="0" applyNumberFormat="1" applyFont="1" applyBorder="1" applyAlignment="1">
      <alignment horizontal="center" vertical="center"/>
    </xf>
    <xf numFmtId="1" fontId="139" fillId="0" borderId="43" xfId="0" applyNumberFormat="1" applyFont="1" applyBorder="1" applyAlignment="1">
      <alignment horizontal="center" vertical="center"/>
    </xf>
    <xf numFmtId="1" fontId="139" fillId="0" borderId="0" xfId="0" applyNumberFormat="1" applyFont="1" applyBorder="1" applyAlignment="1">
      <alignment horizontal="center" vertical="center"/>
    </xf>
    <xf numFmtId="167" fontId="74" fillId="0" borderId="0" xfId="0" applyNumberFormat="1" applyFont="1" applyFill="1" applyBorder="1" applyAlignment="1">
      <alignment horizontal="center" vertical="center" wrapText="1"/>
    </xf>
    <xf numFmtId="167" fontId="74" fillId="0" borderId="67" xfId="0" applyNumberFormat="1" applyFont="1" applyFill="1" applyBorder="1" applyAlignment="1">
      <alignment horizontal="center" vertical="center" wrapText="1"/>
    </xf>
    <xf numFmtId="164" fontId="0" fillId="0" borderId="60" xfId="0" applyNumberFormat="1" applyBorder="1" applyAlignment="1">
      <alignment horizontal="center" vertical="center"/>
    </xf>
    <xf numFmtId="164" fontId="0" fillId="0" borderId="61" xfId="0" applyNumberFormat="1" applyBorder="1" applyAlignment="1">
      <alignment horizontal="center" vertical="center"/>
    </xf>
    <xf numFmtId="0" fontId="72" fillId="0" borderId="66" xfId="0" applyFont="1" applyBorder="1" applyAlignment="1">
      <alignment horizontal="center" vertical="center" wrapText="1"/>
    </xf>
    <xf numFmtId="164" fontId="74" fillId="0" borderId="17" xfId="0" applyNumberFormat="1" applyFont="1" applyBorder="1" applyAlignment="1">
      <alignment horizontal="center" vertical="center"/>
    </xf>
    <xf numFmtId="164" fontId="74" fillId="0" borderId="0" xfId="0" applyNumberFormat="1" applyFont="1" applyBorder="1" applyAlignment="1">
      <alignment horizontal="center" vertical="center"/>
    </xf>
    <xf numFmtId="0" fontId="109" fillId="0" borderId="137" xfId="0" applyFont="1" applyBorder="1" applyAlignment="1">
      <alignment horizontal="center" vertical="center"/>
    </xf>
    <xf numFmtId="0" fontId="109" fillId="0" borderId="54" xfId="0" applyFont="1" applyBorder="1" applyAlignment="1">
      <alignment horizontal="center" vertical="center"/>
    </xf>
    <xf numFmtId="0" fontId="109" fillId="0" borderId="133" xfId="0" applyFont="1" applyBorder="1" applyAlignment="1">
      <alignment horizontal="center" vertical="center"/>
    </xf>
    <xf numFmtId="164" fontId="16" fillId="0" borderId="24" xfId="0" applyNumberFormat="1" applyFont="1" applyBorder="1" applyAlignment="1">
      <alignment horizontal="left" vertical="center"/>
    </xf>
    <xf numFmtId="164" fontId="16" fillId="0" borderId="0" xfId="0" applyNumberFormat="1" applyFont="1" applyBorder="1" applyAlignment="1">
      <alignment horizontal="left" vertical="center"/>
    </xf>
    <xf numFmtId="167" fontId="28" fillId="0" borderId="24" xfId="0" applyNumberFormat="1" applyFont="1" applyFill="1" applyBorder="1" applyAlignment="1">
      <alignment horizontal="center" vertical="center" wrapText="1"/>
    </xf>
    <xf numFmtId="167" fontId="28" fillId="0" borderId="18" xfId="0" applyNumberFormat="1" applyFont="1" applyFill="1" applyBorder="1" applyAlignment="1">
      <alignment horizontal="center" vertical="center" wrapText="1"/>
    </xf>
    <xf numFmtId="1" fontId="113" fillId="0" borderId="0" xfId="0" applyNumberFormat="1" applyFont="1" applyBorder="1" applyAlignment="1">
      <alignment horizontal="center" vertical="center"/>
    </xf>
    <xf numFmtId="1" fontId="113" fillId="0" borderId="1" xfId="0" applyNumberFormat="1" applyFont="1" applyBorder="1" applyAlignment="1">
      <alignment horizontal="center" vertical="center"/>
    </xf>
    <xf numFmtId="0" fontId="202" fillId="0" borderId="17" xfId="0" applyFont="1" applyBorder="1" applyAlignment="1">
      <alignment horizontal="center" vertical="center"/>
    </xf>
    <xf numFmtId="0" fontId="202" fillId="0" borderId="0" xfId="0" applyFont="1" applyBorder="1" applyAlignment="1">
      <alignment horizontal="center" vertical="center"/>
    </xf>
    <xf numFmtId="0" fontId="202" fillId="0" borderId="1" xfId="0" applyFont="1" applyBorder="1" applyAlignment="1">
      <alignment horizontal="center" vertical="center"/>
    </xf>
    <xf numFmtId="1" fontId="123" fillId="0" borderId="0" xfId="0" applyNumberFormat="1" applyFont="1" applyBorder="1" applyAlignment="1">
      <alignment horizontal="center" vertical="center"/>
    </xf>
    <xf numFmtId="1" fontId="123" fillId="0" borderId="1" xfId="0" applyNumberFormat="1" applyFont="1" applyBorder="1" applyAlignment="1">
      <alignment horizontal="center" vertical="center"/>
    </xf>
    <xf numFmtId="0" fontId="101" fillId="0" borderId="5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1" xfId="0" applyFont="1" applyBorder="1" applyAlignment="1">
      <alignment horizontal="center" vertical="center"/>
    </xf>
    <xf numFmtId="1" fontId="34" fillId="0" borderId="43" xfId="0" applyNumberFormat="1" applyFont="1" applyBorder="1" applyAlignment="1">
      <alignment horizontal="center" vertical="center"/>
    </xf>
    <xf numFmtId="1" fontId="34" fillId="0" borderId="0" xfId="0" applyNumberFormat="1" applyFont="1" applyBorder="1" applyAlignment="1">
      <alignment horizontal="center" vertical="center"/>
    </xf>
    <xf numFmtId="1" fontId="34" fillId="0" borderId="18" xfId="0" applyNumberFormat="1" applyFont="1" applyBorder="1" applyAlignment="1">
      <alignment horizontal="center" vertical="center"/>
    </xf>
    <xf numFmtId="1" fontId="34" fillId="0" borderId="0" xfId="0" applyNumberFormat="1" applyFont="1" applyFill="1" applyBorder="1" applyAlignment="1">
      <alignment horizontal="center" vertical="center"/>
    </xf>
    <xf numFmtId="1" fontId="34" fillId="0" borderId="1" xfId="0" applyNumberFormat="1" applyFont="1" applyFill="1" applyBorder="1" applyAlignment="1">
      <alignment horizontal="center" vertical="center"/>
    </xf>
    <xf numFmtId="0" fontId="121" fillId="0" borderId="1" xfId="0" applyFont="1" applyBorder="1" applyAlignment="1">
      <alignment horizontal="center" vertical="center" wrapText="1"/>
    </xf>
    <xf numFmtId="172" fontId="119" fillId="0" borderId="1" xfId="0" applyNumberFormat="1" applyFont="1" applyFill="1" applyBorder="1" applyAlignment="1">
      <alignment horizontal="center" vertical="center" wrapText="1"/>
    </xf>
    <xf numFmtId="172" fontId="119" fillId="0" borderId="2" xfId="0" applyNumberFormat="1" applyFont="1" applyFill="1" applyBorder="1" applyAlignment="1">
      <alignment horizontal="center" vertical="center" wrapText="1"/>
    </xf>
    <xf numFmtId="167" fontId="42" fillId="0" borderId="5" xfId="0" applyNumberFormat="1" applyFont="1" applyFill="1" applyBorder="1" applyAlignment="1">
      <alignment horizontal="center" vertical="center"/>
    </xf>
    <xf numFmtId="167" fontId="42" fillId="0" borderId="0" xfId="0" applyNumberFormat="1" applyFont="1" applyFill="1" applyBorder="1" applyAlignment="1">
      <alignment horizontal="center" vertical="center"/>
    </xf>
    <xf numFmtId="167" fontId="42" fillId="0" borderId="33" xfId="0" applyNumberFormat="1" applyFont="1" applyFill="1" applyBorder="1" applyAlignment="1">
      <alignment horizontal="center" vertical="center"/>
    </xf>
    <xf numFmtId="0" fontId="119" fillId="0" borderId="5" xfId="0" applyFont="1" applyBorder="1" applyAlignment="1">
      <alignment horizontal="center" vertical="center"/>
    </xf>
    <xf numFmtId="0" fontId="119" fillId="0" borderId="0" xfId="0" applyFont="1" applyBorder="1" applyAlignment="1">
      <alignment horizontal="center" vertical="center"/>
    </xf>
    <xf numFmtId="0" fontId="119" fillId="0" borderId="1" xfId="0" applyFont="1" applyBorder="1" applyAlignment="1">
      <alignment horizontal="center" vertical="center"/>
    </xf>
    <xf numFmtId="1" fontId="52" fillId="0" borderId="0" xfId="0" applyNumberFormat="1" applyFont="1" applyBorder="1" applyAlignment="1">
      <alignment horizontal="center" vertical="center" wrapText="1"/>
    </xf>
    <xf numFmtId="0" fontId="87" fillId="0" borderId="5" xfId="0" applyFont="1" applyBorder="1" applyAlignment="1">
      <alignment horizontal="center" vertical="center" wrapText="1"/>
    </xf>
    <xf numFmtId="0" fontId="87" fillId="0" borderId="0" xfId="0" applyFont="1" applyBorder="1" applyAlignment="1">
      <alignment horizontal="center" vertical="center" wrapText="1"/>
    </xf>
    <xf numFmtId="0" fontId="121" fillId="0" borderId="5" xfId="0" applyFont="1" applyBorder="1" applyAlignment="1">
      <alignment horizontal="center" vertical="center" wrapText="1"/>
    </xf>
    <xf numFmtId="0" fontId="121" fillId="0" borderId="0" xfId="0" applyFont="1" applyBorder="1" applyAlignment="1">
      <alignment horizontal="center" vertical="center" wrapText="1"/>
    </xf>
    <xf numFmtId="0" fontId="202" fillId="0" borderId="24" xfId="0" applyFont="1" applyFill="1" applyBorder="1" applyAlignment="1">
      <alignment horizontal="center" vertical="center"/>
    </xf>
    <xf numFmtId="0" fontId="202" fillId="0" borderId="0" xfId="0" applyFont="1" applyFill="1" applyBorder="1" applyAlignment="1">
      <alignment horizontal="center" vertical="center"/>
    </xf>
    <xf numFmtId="0" fontId="202" fillId="0" borderId="18" xfId="0" applyFont="1" applyFill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7" fillId="0" borderId="34" xfId="0" applyFont="1" applyBorder="1" applyAlignment="1">
      <alignment horizontal="center" vertical="center"/>
    </xf>
    <xf numFmtId="0" fontId="180" fillId="0" borderId="0" xfId="0" applyFont="1" applyBorder="1" applyAlignment="1">
      <alignment horizontal="center" vertical="center"/>
    </xf>
    <xf numFmtId="0" fontId="180" fillId="0" borderId="3" xfId="0" applyFont="1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121" fillId="0" borderId="9" xfId="0" applyFont="1" applyBorder="1" applyAlignment="1">
      <alignment horizontal="center" vertical="center"/>
    </xf>
    <xf numFmtId="0" fontId="121" fillId="0" borderId="32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64" fontId="33" fillId="0" borderId="0" xfId="0" applyNumberFormat="1" applyFont="1" applyFill="1" applyBorder="1" applyAlignment="1">
      <alignment horizontal="center" vertical="center"/>
    </xf>
    <xf numFmtId="1" fontId="113" fillId="0" borderId="0" xfId="0" applyNumberFormat="1" applyFont="1" applyFill="1" applyBorder="1" applyAlignment="1">
      <alignment horizontal="center" vertical="center"/>
    </xf>
    <xf numFmtId="1" fontId="33" fillId="0" borderId="43" xfId="0" applyNumberFormat="1" applyFont="1" applyBorder="1" applyAlignment="1">
      <alignment horizontal="center" vertical="center"/>
    </xf>
    <xf numFmtId="1" fontId="33" fillId="0" borderId="0" xfId="0" applyNumberFormat="1" applyFont="1" applyBorder="1" applyAlignment="1">
      <alignment horizontal="center" vertical="center"/>
    </xf>
    <xf numFmtId="1" fontId="33" fillId="0" borderId="18" xfId="0" applyNumberFormat="1" applyFont="1" applyBorder="1" applyAlignment="1">
      <alignment horizontal="center" vertical="center"/>
    </xf>
    <xf numFmtId="1" fontId="32" fillId="0" borderId="67" xfId="0" applyNumberFormat="1" applyFont="1" applyBorder="1" applyAlignment="1">
      <alignment horizontal="center" vertical="center"/>
    </xf>
    <xf numFmtId="1" fontId="32" fillId="0" borderId="66" xfId="0" applyNumberFormat="1" applyFont="1" applyBorder="1" applyAlignment="1">
      <alignment horizontal="center" vertical="center"/>
    </xf>
    <xf numFmtId="0" fontId="195" fillId="2" borderId="108" xfId="0" applyFont="1" applyFill="1" applyBorder="1" applyAlignment="1">
      <alignment horizontal="center" vertical="center"/>
    </xf>
    <xf numFmtId="0" fontId="195" fillId="2" borderId="71" xfId="0" applyFont="1" applyFill="1" applyBorder="1" applyAlignment="1">
      <alignment horizontal="center" vertical="center"/>
    </xf>
    <xf numFmtId="1" fontId="132" fillId="0" borderId="67" xfId="0" applyNumberFormat="1" applyFont="1" applyBorder="1" applyAlignment="1">
      <alignment horizontal="center" vertical="center" wrapText="1"/>
    </xf>
    <xf numFmtId="1" fontId="132" fillId="0" borderId="66" xfId="0" applyNumberFormat="1" applyFont="1" applyBorder="1" applyAlignment="1">
      <alignment horizontal="center" vertical="center" wrapText="1"/>
    </xf>
    <xf numFmtId="0" fontId="132" fillId="0" borderId="0" xfId="0" applyFont="1" applyBorder="1" applyAlignment="1">
      <alignment horizontal="center" vertical="center"/>
    </xf>
    <xf numFmtId="0" fontId="132" fillId="0" borderId="3" xfId="0" applyFont="1" applyBorder="1" applyAlignment="1">
      <alignment horizontal="center" vertical="center"/>
    </xf>
    <xf numFmtId="1" fontId="132" fillId="0" borderId="0" xfId="0" applyNumberFormat="1" applyFont="1" applyBorder="1" applyAlignment="1">
      <alignment horizontal="center" vertical="center"/>
    </xf>
    <xf numFmtId="1" fontId="132" fillId="0" borderId="3" xfId="0" applyNumberFormat="1" applyFont="1" applyBorder="1" applyAlignment="1">
      <alignment horizontal="center" vertical="center"/>
    </xf>
    <xf numFmtId="0" fontId="132" fillId="0" borderId="67" xfId="0" applyFont="1" applyFill="1" applyBorder="1" applyAlignment="1">
      <alignment horizontal="center" vertical="center" wrapText="1"/>
    </xf>
    <xf numFmtId="0" fontId="132" fillId="0" borderId="66" xfId="0" applyFont="1" applyFill="1" applyBorder="1" applyAlignment="1">
      <alignment horizontal="center" vertical="center" wrapText="1"/>
    </xf>
    <xf numFmtId="0" fontId="132" fillId="0" borderId="5" xfId="0" applyFont="1" applyBorder="1" applyAlignment="1">
      <alignment horizontal="center" vertical="center"/>
    </xf>
    <xf numFmtId="0" fontId="132" fillId="0" borderId="13" xfId="0" applyFont="1" applyBorder="1" applyAlignment="1">
      <alignment horizontal="center" vertical="center"/>
    </xf>
    <xf numFmtId="0" fontId="196" fillId="2" borderId="67" xfId="0" applyFont="1" applyFill="1" applyBorder="1" applyAlignment="1">
      <alignment horizontal="center" vertical="center" wrapText="1"/>
    </xf>
    <xf numFmtId="0" fontId="195" fillId="2" borderId="66" xfId="0" applyFont="1" applyFill="1" applyBorder="1" applyAlignment="1">
      <alignment horizontal="center" vertical="center" wrapText="1"/>
    </xf>
    <xf numFmtId="167" fontId="195" fillId="2" borderId="108" xfId="0" applyNumberFormat="1" applyFont="1" applyFill="1" applyBorder="1" applyAlignment="1">
      <alignment horizontal="center" vertical="center"/>
    </xf>
    <xf numFmtId="167" fontId="195" fillId="2" borderId="1" xfId="0" applyNumberFormat="1" applyFont="1" applyFill="1" applyBorder="1" applyAlignment="1">
      <alignment horizontal="center" vertical="center"/>
    </xf>
    <xf numFmtId="1" fontId="17" fillId="0" borderId="67" xfId="0" applyNumberFormat="1" applyFont="1" applyBorder="1" applyAlignment="1">
      <alignment horizontal="center" vertical="center" wrapText="1"/>
    </xf>
    <xf numFmtId="1" fontId="99" fillId="0" borderId="66" xfId="0" applyNumberFormat="1" applyFont="1" applyBorder="1" applyAlignment="1">
      <alignment horizontal="center" vertical="center" wrapText="1"/>
    </xf>
    <xf numFmtId="1" fontId="167" fillId="0" borderId="108" xfId="0" applyNumberFormat="1" applyFont="1" applyFill="1" applyBorder="1" applyAlignment="1">
      <alignment horizontal="center" vertical="center" wrapText="1"/>
    </xf>
    <xf numFmtId="1" fontId="167" fillId="0" borderId="1" xfId="0" applyNumberFormat="1" applyFont="1" applyFill="1" applyBorder="1" applyAlignment="1">
      <alignment horizontal="center" vertical="center" wrapText="1"/>
    </xf>
    <xf numFmtId="167" fontId="2" fillId="0" borderId="0" xfId="0" applyNumberFormat="1" applyFont="1" applyFill="1" applyBorder="1" applyAlignment="1">
      <alignment horizontal="center" vertical="center" wrapText="1"/>
    </xf>
    <xf numFmtId="167" fontId="2" fillId="0" borderId="1" xfId="0" applyNumberFormat="1" applyFont="1" applyFill="1" applyBorder="1" applyAlignment="1">
      <alignment horizontal="center" vertical="center" wrapText="1"/>
    </xf>
    <xf numFmtId="1" fontId="113" fillId="0" borderId="125" xfId="0" applyNumberFormat="1" applyFont="1" applyBorder="1" applyAlignment="1">
      <alignment horizontal="center" vertical="center"/>
    </xf>
    <xf numFmtId="1" fontId="113" fillId="0" borderId="54" xfId="0" applyNumberFormat="1" applyFont="1" applyBorder="1" applyAlignment="1">
      <alignment horizontal="center" vertical="center"/>
    </xf>
    <xf numFmtId="1" fontId="113" fillId="0" borderId="133" xfId="0" applyNumberFormat="1" applyFont="1" applyBorder="1" applyAlignment="1">
      <alignment horizontal="center" vertical="center"/>
    </xf>
    <xf numFmtId="1" fontId="178" fillId="0" borderId="0" xfId="0" applyNumberFormat="1" applyFont="1" applyBorder="1" applyAlignment="1">
      <alignment horizontal="center" vertical="center" wrapText="1"/>
    </xf>
    <xf numFmtId="1" fontId="178" fillId="0" borderId="3" xfId="0" applyNumberFormat="1" applyFont="1" applyBorder="1" applyAlignment="1">
      <alignment horizontal="center" vertical="center" wrapText="1"/>
    </xf>
    <xf numFmtId="1" fontId="179" fillId="0" borderId="67" xfId="0" applyNumberFormat="1" applyFont="1" applyBorder="1" applyAlignment="1">
      <alignment horizontal="center" vertical="center" wrapText="1"/>
    </xf>
    <xf numFmtId="1" fontId="179" fillId="0" borderId="66" xfId="0" applyNumberFormat="1" applyFont="1" applyBorder="1" applyAlignment="1">
      <alignment horizontal="center" vertical="center" wrapText="1"/>
    </xf>
    <xf numFmtId="1" fontId="180" fillId="0" borderId="108" xfId="0" applyNumberFormat="1" applyFont="1" applyBorder="1" applyAlignment="1">
      <alignment horizontal="center" vertical="center" wrapText="1"/>
    </xf>
    <xf numFmtId="1" fontId="99" fillId="0" borderId="71" xfId="0" applyNumberFormat="1" applyFont="1" applyBorder="1" applyAlignment="1">
      <alignment horizontal="center" vertical="center" wrapText="1"/>
    </xf>
    <xf numFmtId="0" fontId="195" fillId="2" borderId="67" xfId="0" applyFont="1" applyFill="1" applyBorder="1" applyAlignment="1">
      <alignment horizontal="center" vertical="center"/>
    </xf>
    <xf numFmtId="0" fontId="195" fillId="2" borderId="66" xfId="0" applyFont="1" applyFill="1" applyBorder="1" applyAlignment="1">
      <alignment horizontal="center" vertical="center"/>
    </xf>
    <xf numFmtId="1" fontId="195" fillId="2" borderId="67" xfId="0" applyNumberFormat="1" applyFont="1" applyFill="1" applyBorder="1" applyAlignment="1">
      <alignment horizontal="center" vertical="center"/>
    </xf>
    <xf numFmtId="1" fontId="195" fillId="2" borderId="66" xfId="0" applyNumberFormat="1" applyFont="1" applyFill="1" applyBorder="1" applyAlignment="1">
      <alignment horizontal="center" vertical="center"/>
    </xf>
    <xf numFmtId="1" fontId="195" fillId="2" borderId="108" xfId="0" applyNumberFormat="1" applyFont="1" applyFill="1" applyBorder="1" applyAlignment="1">
      <alignment horizontal="center" vertical="center" wrapText="1"/>
    </xf>
    <xf numFmtId="1" fontId="195" fillId="2" borderId="71" xfId="0" applyNumberFormat="1" applyFont="1" applyFill="1" applyBorder="1" applyAlignment="1">
      <alignment horizontal="center" vertical="center" wrapText="1"/>
    </xf>
    <xf numFmtId="1" fontId="195" fillId="2" borderId="134" xfId="0" applyNumberFormat="1" applyFont="1" applyFill="1" applyBorder="1" applyAlignment="1">
      <alignment horizontal="center" vertical="center" wrapText="1"/>
    </xf>
    <xf numFmtId="1" fontId="195" fillId="2" borderId="135" xfId="0" applyNumberFormat="1" applyFont="1" applyFill="1" applyBorder="1" applyAlignment="1">
      <alignment horizontal="center" vertical="center" wrapText="1"/>
    </xf>
    <xf numFmtId="0" fontId="79" fillId="0" borderId="24" xfId="0" applyFont="1" applyBorder="1" applyAlignment="1">
      <alignment horizontal="center" vertical="center" wrapText="1"/>
    </xf>
    <xf numFmtId="0" fontId="79" fillId="0" borderId="136" xfId="0" applyFont="1" applyBorder="1" applyAlignment="1">
      <alignment horizontal="center" vertical="center" wrapText="1"/>
    </xf>
    <xf numFmtId="167" fontId="79" fillId="0" borderId="18" xfId="0" applyNumberFormat="1" applyFont="1" applyFill="1" applyBorder="1" applyAlignment="1">
      <alignment horizontal="center" vertical="center" wrapText="1"/>
    </xf>
    <xf numFmtId="0" fontId="79" fillId="0" borderId="34" xfId="0" applyFont="1" applyBorder="1" applyAlignment="1">
      <alignment horizontal="center" vertical="center" wrapText="1"/>
    </xf>
    <xf numFmtId="9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/>
    </xf>
    <xf numFmtId="164" fontId="23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164" fontId="23" fillId="0" borderId="0" xfId="0" applyNumberFormat="1" applyFont="1" applyFill="1" applyBorder="1" applyAlignment="1">
      <alignment horizontal="center" vertical="center" wrapText="1"/>
    </xf>
    <xf numFmtId="1" fontId="23" fillId="0" borderId="0" xfId="0" applyNumberFormat="1" applyFont="1" applyFill="1" applyBorder="1" applyAlignment="1">
      <alignment horizontal="center" vertical="center"/>
    </xf>
    <xf numFmtId="0" fontId="177" fillId="0" borderId="13" xfId="0" applyFont="1" applyFill="1" applyBorder="1" applyAlignment="1">
      <alignment horizontal="center" vertical="center" wrapText="1"/>
    </xf>
    <xf numFmtId="0" fontId="177" fillId="0" borderId="3" xfId="0" applyFont="1" applyFill="1" applyBorder="1" applyAlignment="1">
      <alignment horizontal="center" vertical="center" wrapText="1"/>
    </xf>
    <xf numFmtId="0" fontId="177" fillId="0" borderId="2" xfId="0" applyFont="1" applyFill="1" applyBorder="1" applyAlignment="1">
      <alignment horizontal="center" vertical="center" wrapText="1"/>
    </xf>
    <xf numFmtId="0" fontId="2" fillId="0" borderId="125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6" fillId="0" borderId="144" xfId="0" applyFont="1" applyBorder="1" applyAlignment="1">
      <alignment horizontal="center" vertical="center" wrapText="1"/>
    </xf>
    <xf numFmtId="0" fontId="26" fillId="0" borderId="145" xfId="0" applyFont="1" applyBorder="1" applyAlignment="1">
      <alignment horizontal="center" vertical="center" wrapText="1"/>
    </xf>
    <xf numFmtId="0" fontId="2" fillId="0" borderId="62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  <xf numFmtId="0" fontId="2" fillId="0" borderId="48" xfId="0" applyFont="1" applyBorder="1" applyAlignment="1">
      <alignment horizontal="center" vertical="center" wrapText="1"/>
    </xf>
    <xf numFmtId="0" fontId="177" fillId="0" borderId="5" xfId="0" applyFont="1" applyFill="1" applyBorder="1" applyAlignment="1">
      <alignment horizontal="center" vertical="center" wrapText="1"/>
    </xf>
    <xf numFmtId="0" fontId="177" fillId="0" borderId="0" xfId="0" applyFont="1" applyFill="1" applyBorder="1" applyAlignment="1">
      <alignment horizontal="center" vertical="center" wrapText="1"/>
    </xf>
    <xf numFmtId="0" fontId="177" fillId="0" borderId="1" xfId="0" applyFont="1" applyFill="1" applyBorder="1" applyAlignment="1">
      <alignment horizontal="center" vertical="center" wrapText="1"/>
    </xf>
    <xf numFmtId="0" fontId="17" fillId="0" borderId="141" xfId="0" applyFont="1" applyBorder="1" applyAlignment="1">
      <alignment horizontal="center" vertical="center" wrapText="1"/>
    </xf>
    <xf numFmtId="0" fontId="17" fillId="0" borderId="142" xfId="0" applyFont="1" applyBorder="1" applyAlignment="1">
      <alignment horizontal="center" vertical="center" wrapText="1"/>
    </xf>
    <xf numFmtId="164" fontId="2" fillId="0" borderId="4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132" fillId="0" borderId="5" xfId="0" applyFont="1" applyFill="1" applyBorder="1" applyAlignment="1">
      <alignment horizontal="center" vertical="center" wrapText="1"/>
    </xf>
    <xf numFmtId="0" fontId="132" fillId="0" borderId="0" xfId="0" applyFont="1" applyFill="1" applyBorder="1" applyAlignment="1">
      <alignment horizontal="center" vertical="center" wrapText="1"/>
    </xf>
    <xf numFmtId="0" fontId="132" fillId="0" borderId="1" xfId="0" applyFont="1" applyFill="1" applyBorder="1" applyAlignment="1">
      <alignment horizontal="center" vertical="center" wrapText="1"/>
    </xf>
    <xf numFmtId="0" fontId="23" fillId="0" borderId="13" xfId="0" applyFont="1" applyFill="1" applyBorder="1" applyAlignment="1">
      <alignment horizontal="center" vertical="center" wrapText="1"/>
    </xf>
    <xf numFmtId="0" fontId="23" fillId="0" borderId="3" xfId="0" applyFont="1" applyFill="1" applyBorder="1" applyAlignment="1">
      <alignment horizontal="center" vertical="center" wrapText="1"/>
    </xf>
    <xf numFmtId="0" fontId="23" fillId="0" borderId="2" xfId="0" applyFont="1" applyFill="1" applyBorder="1" applyAlignment="1">
      <alignment horizontal="center" vertical="center" wrapText="1"/>
    </xf>
    <xf numFmtId="0" fontId="26" fillId="0" borderId="141" xfId="0" applyFont="1" applyBorder="1" applyAlignment="1">
      <alignment horizontal="center" vertical="center" wrapText="1"/>
    </xf>
    <xf numFmtId="0" fontId="26" fillId="0" borderId="142" xfId="0" applyFont="1" applyBorder="1" applyAlignment="1">
      <alignment horizontal="center" vertical="center" wrapText="1"/>
    </xf>
    <xf numFmtId="1" fontId="166" fillId="0" borderId="5" xfId="0" applyNumberFormat="1" applyFont="1" applyBorder="1" applyAlignment="1">
      <alignment horizontal="center" vertical="center"/>
    </xf>
    <xf numFmtId="1" fontId="166" fillId="0" borderId="0" xfId="0" applyNumberFormat="1" applyFont="1" applyBorder="1" applyAlignment="1">
      <alignment horizontal="center" vertical="center"/>
    </xf>
    <xf numFmtId="0" fontId="30" fillId="0" borderId="5" xfId="0" applyFont="1" applyFill="1" applyBorder="1" applyAlignment="1">
      <alignment horizontal="center" vertical="center" wrapText="1"/>
    </xf>
    <xf numFmtId="0" fontId="30" fillId="0" borderId="0" xfId="0" applyFont="1" applyFill="1" applyBorder="1" applyAlignment="1">
      <alignment horizontal="center" vertical="center" wrapText="1"/>
    </xf>
    <xf numFmtId="0" fontId="30" fillId="0" borderId="1" xfId="0" applyFont="1" applyFill="1" applyBorder="1" applyAlignment="1">
      <alignment horizontal="center" vertical="center" wrapText="1"/>
    </xf>
    <xf numFmtId="0" fontId="30" fillId="0" borderId="150" xfId="0" applyFont="1" applyFill="1" applyBorder="1" applyAlignment="1">
      <alignment horizontal="center" vertical="center" wrapText="1"/>
    </xf>
    <xf numFmtId="0" fontId="30" fillId="0" borderId="151" xfId="0" applyFont="1" applyFill="1" applyBorder="1" applyAlignment="1">
      <alignment horizontal="center" vertical="center" wrapText="1"/>
    </xf>
    <xf numFmtId="0" fontId="30" fillId="0" borderId="152" xfId="0" applyFont="1" applyFill="1" applyBorder="1" applyAlignment="1">
      <alignment horizontal="center" vertical="center" wrapText="1"/>
    </xf>
    <xf numFmtId="0" fontId="30" fillId="0" borderId="13" xfId="0" applyFont="1" applyFill="1" applyBorder="1" applyAlignment="1">
      <alignment horizontal="center" vertical="center" wrapText="1"/>
    </xf>
    <xf numFmtId="0" fontId="30" fillId="0" borderId="3" xfId="0" applyFont="1" applyFill="1" applyBorder="1" applyAlignment="1">
      <alignment horizontal="center" vertical="center" wrapText="1"/>
    </xf>
    <xf numFmtId="0" fontId="30" fillId="0" borderId="2" xfId="0" applyFont="1" applyFill="1" applyBorder="1" applyAlignment="1">
      <alignment horizontal="center" vertical="center" wrapText="1"/>
    </xf>
    <xf numFmtId="0" fontId="177" fillId="0" borderId="4" xfId="0" applyFont="1" applyFill="1" applyBorder="1" applyAlignment="1">
      <alignment horizontal="center" vertical="center" wrapText="1"/>
    </xf>
    <xf numFmtId="0" fontId="177" fillId="0" borderId="7" xfId="0" applyFont="1" applyFill="1" applyBorder="1" applyAlignment="1">
      <alignment horizontal="center" vertical="center" wrapText="1"/>
    </xf>
    <xf numFmtId="0" fontId="177" fillId="0" borderId="20" xfId="0" applyFont="1" applyFill="1" applyBorder="1" applyAlignment="1">
      <alignment horizontal="center" vertical="center" wrapText="1"/>
    </xf>
    <xf numFmtId="0" fontId="75" fillId="0" borderId="5" xfId="0" applyFont="1" applyFill="1" applyBorder="1" applyAlignment="1">
      <alignment horizontal="center" vertical="center" wrapText="1"/>
    </xf>
    <xf numFmtId="0" fontId="75" fillId="0" borderId="0" xfId="0" applyFont="1" applyFill="1" applyBorder="1" applyAlignment="1">
      <alignment horizontal="center" vertical="center" wrapText="1"/>
    </xf>
    <xf numFmtId="0" fontId="75" fillId="0" borderId="1" xfId="0" applyFont="1" applyFill="1" applyBorder="1" applyAlignment="1">
      <alignment horizontal="center" vertical="center" wrapText="1"/>
    </xf>
    <xf numFmtId="0" fontId="121" fillId="0" borderId="141" xfId="0" applyFont="1" applyBorder="1" applyAlignment="1">
      <alignment horizontal="center" vertical="center" wrapText="1"/>
    </xf>
    <xf numFmtId="0" fontId="121" fillId="0" borderId="142" xfId="0" applyFont="1" applyBorder="1" applyAlignment="1">
      <alignment horizontal="center" vertical="center" wrapText="1"/>
    </xf>
    <xf numFmtId="164" fontId="166" fillId="0" borderId="5" xfId="0" applyNumberFormat="1" applyFont="1" applyBorder="1" applyAlignment="1">
      <alignment horizontal="center" vertical="center"/>
    </xf>
    <xf numFmtId="164" fontId="166" fillId="0" borderId="0" xfId="0" applyNumberFormat="1" applyFont="1" applyBorder="1" applyAlignment="1">
      <alignment horizontal="center" vertical="center"/>
    </xf>
    <xf numFmtId="164" fontId="166" fillId="0" borderId="1" xfId="0" applyNumberFormat="1" applyFont="1" applyBorder="1" applyAlignment="1">
      <alignment horizontal="center" vertical="center"/>
    </xf>
    <xf numFmtId="164" fontId="16" fillId="0" borderId="42" xfId="0" applyNumberFormat="1" applyFont="1" applyBorder="1" applyAlignment="1">
      <alignment horizontal="center" vertical="center"/>
    </xf>
    <xf numFmtId="164" fontId="16" fillId="0" borderId="11" xfId="0" applyNumberFormat="1" applyFont="1" applyBorder="1" applyAlignment="1">
      <alignment horizontal="center" vertical="center"/>
    </xf>
    <xf numFmtId="164" fontId="16" fillId="0" borderId="19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164" fontId="135" fillId="2" borderId="0" xfId="0" applyNumberFormat="1" applyFont="1" applyFill="1" applyBorder="1" applyAlignment="1">
      <alignment horizontal="center" vertical="center" wrapText="1"/>
    </xf>
    <xf numFmtId="0" fontId="135" fillId="2" borderId="54" xfId="0" applyFont="1" applyFill="1" applyBorder="1" applyAlignment="1">
      <alignment horizontal="center" vertical="center"/>
    </xf>
    <xf numFmtId="0" fontId="135" fillId="2" borderId="131" xfId="0" applyFont="1" applyFill="1" applyBorder="1" applyAlignment="1">
      <alignment horizontal="center" vertical="center"/>
    </xf>
    <xf numFmtId="0" fontId="2" fillId="0" borderId="73" xfId="0" applyFont="1" applyBorder="1" applyAlignment="1">
      <alignment horizontal="center" vertical="center"/>
    </xf>
    <xf numFmtId="0" fontId="2" fillId="0" borderId="133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0" fillId="0" borderId="54" xfId="0" applyFont="1" applyBorder="1" applyAlignment="1">
      <alignment horizontal="center" vertical="center" wrapText="1"/>
    </xf>
    <xf numFmtId="0" fontId="40" fillId="0" borderId="3" xfId="0" applyFont="1" applyBorder="1" applyAlignment="1">
      <alignment horizontal="center" vertical="center" wrapText="1"/>
    </xf>
    <xf numFmtId="164" fontId="78" fillId="0" borderId="54" xfId="0" applyNumberFormat="1" applyFont="1" applyBorder="1" applyAlignment="1">
      <alignment horizontal="center" vertical="center"/>
    </xf>
    <xf numFmtId="164" fontId="78" fillId="0" borderId="143" xfId="0" applyNumberFormat="1" applyFont="1" applyBorder="1" applyAlignment="1">
      <alignment horizontal="center" vertical="center"/>
    </xf>
    <xf numFmtId="0" fontId="145" fillId="0" borderId="148" xfId="0" applyFont="1" applyFill="1" applyBorder="1" applyAlignment="1">
      <alignment horizontal="center" vertical="center" wrapText="1"/>
    </xf>
    <xf numFmtId="0" fontId="145" fillId="0" borderId="104" xfId="0" applyFont="1" applyFill="1" applyBorder="1" applyAlignment="1">
      <alignment horizontal="center" vertical="center" wrapText="1"/>
    </xf>
    <xf numFmtId="0" fontId="145" fillId="0" borderId="149" xfId="0" applyFont="1" applyFill="1" applyBorder="1" applyAlignment="1">
      <alignment horizontal="center" vertical="center" wrapText="1"/>
    </xf>
    <xf numFmtId="0" fontId="24" fillId="0" borderId="5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164" fontId="16" fillId="0" borderId="132" xfId="0" applyNumberFormat="1" applyFont="1" applyBorder="1" applyAlignment="1">
      <alignment horizontal="center" vertical="center"/>
    </xf>
    <xf numFmtId="164" fontId="16" fillId="0" borderId="20" xfId="0" applyNumberFormat="1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1" fontId="3" fillId="0" borderId="3" xfId="0" applyNumberFormat="1" applyFont="1" applyBorder="1" applyAlignment="1">
      <alignment horizontal="center" vertical="center"/>
    </xf>
    <xf numFmtId="1" fontId="66" fillId="0" borderId="5" xfId="0" applyNumberFormat="1" applyFont="1" applyBorder="1" applyAlignment="1">
      <alignment horizontal="center" vertical="center"/>
    </xf>
    <xf numFmtId="1" fontId="66" fillId="0" borderId="0" xfId="0" applyNumberFormat="1" applyFont="1" applyBorder="1" applyAlignment="1">
      <alignment horizontal="center" vertical="center"/>
    </xf>
    <xf numFmtId="1" fontId="66" fillId="0" borderId="1" xfId="0" applyNumberFormat="1" applyFont="1" applyBorder="1" applyAlignment="1">
      <alignment horizontal="center" vertical="center"/>
    </xf>
    <xf numFmtId="164" fontId="229" fillId="2" borderId="67" xfId="0" applyNumberFormat="1" applyFont="1" applyFill="1" applyBorder="1" applyAlignment="1">
      <alignment horizontal="center" vertical="center" wrapText="1"/>
    </xf>
    <xf numFmtId="164" fontId="229" fillId="2" borderId="66" xfId="0" applyNumberFormat="1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21" fillId="0" borderId="144" xfId="0" applyFont="1" applyBorder="1" applyAlignment="1">
      <alignment horizontal="center" vertical="center" wrapText="1"/>
    </xf>
    <xf numFmtId="0" fontId="121" fillId="0" borderId="145" xfId="0" applyFont="1" applyBorder="1" applyAlignment="1">
      <alignment horizontal="center" vertical="center" wrapText="1"/>
    </xf>
    <xf numFmtId="0" fontId="40" fillId="0" borderId="146" xfId="0" applyFont="1" applyBorder="1" applyAlignment="1">
      <alignment horizontal="center" vertical="center" wrapText="1"/>
    </xf>
    <xf numFmtId="0" fontId="40" fillId="0" borderId="147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91" fillId="0" borderId="0" xfId="0" applyFont="1" applyAlignment="1">
      <alignment horizontal="center" vertical="center"/>
    </xf>
    <xf numFmtId="0" fontId="159" fillId="0" borderId="0" xfId="0" applyFont="1" applyBorder="1" applyAlignment="1">
      <alignment horizontal="center" vertical="center"/>
    </xf>
    <xf numFmtId="0" fontId="163" fillId="0" borderId="0" xfId="0" applyFont="1" applyBorder="1" applyAlignment="1">
      <alignment horizontal="center" vertical="center" wrapText="1"/>
    </xf>
    <xf numFmtId="164" fontId="154" fillId="0" borderId="0" xfId="0" applyNumberFormat="1" applyFont="1" applyBorder="1" applyAlignment="1">
      <alignment horizontal="center" vertical="center" wrapText="1"/>
    </xf>
    <xf numFmtId="164" fontId="154" fillId="0" borderId="33" xfId="0" applyNumberFormat="1" applyFont="1" applyBorder="1" applyAlignment="1">
      <alignment horizontal="center" vertical="center" wrapText="1"/>
    </xf>
    <xf numFmtId="164" fontId="162" fillId="0" borderId="0" xfId="0" applyNumberFormat="1" applyFont="1" applyBorder="1" applyAlignment="1">
      <alignment horizontal="center" vertical="center" wrapText="1"/>
    </xf>
    <xf numFmtId="0" fontId="135" fillId="2" borderId="0" xfId="0" applyFont="1" applyFill="1" applyBorder="1" applyAlignment="1">
      <alignment horizontal="center" vertical="center" wrapText="1"/>
    </xf>
    <xf numFmtId="0" fontId="132" fillId="0" borderId="1" xfId="0" applyFont="1" applyBorder="1" applyAlignment="1">
      <alignment horizontal="center" vertical="center" wrapText="1"/>
    </xf>
    <xf numFmtId="0" fontId="224" fillId="0" borderId="0" xfId="0" applyFont="1" applyBorder="1" applyAlignment="1">
      <alignment horizontal="center" vertical="center" wrapText="1"/>
    </xf>
    <xf numFmtId="164" fontId="132" fillId="0" borderId="0" xfId="0" applyNumberFormat="1" applyFont="1" applyBorder="1" applyAlignment="1">
      <alignment horizontal="center" vertical="center" wrapText="1"/>
    </xf>
    <xf numFmtId="0" fontId="132" fillId="0" borderId="0" xfId="0" applyFont="1" applyBorder="1" applyAlignment="1">
      <alignment horizontal="center" vertical="center" wrapText="1"/>
    </xf>
    <xf numFmtId="164" fontId="166" fillId="0" borderId="0" xfId="0" applyNumberFormat="1" applyFont="1" applyFill="1" applyBorder="1" applyAlignment="1">
      <alignment horizontal="center" vertical="center"/>
    </xf>
    <xf numFmtId="164" fontId="166" fillId="0" borderId="1" xfId="0" applyNumberFormat="1" applyFont="1" applyFill="1" applyBorder="1" applyAlignment="1">
      <alignment horizontal="center" vertical="center"/>
    </xf>
    <xf numFmtId="0" fontId="78" fillId="0" borderId="5" xfId="0" applyFont="1" applyFill="1" applyBorder="1" applyAlignment="1">
      <alignment horizontal="center" vertical="center" wrapText="1"/>
    </xf>
    <xf numFmtId="0" fontId="78" fillId="0" borderId="0" xfId="0" applyFont="1" applyFill="1" applyBorder="1" applyAlignment="1">
      <alignment horizontal="center" vertical="center" wrapText="1"/>
    </xf>
    <xf numFmtId="0" fontId="78" fillId="0" borderId="1" xfId="0" applyFont="1" applyFill="1" applyBorder="1" applyAlignment="1">
      <alignment horizontal="center" vertical="center" wrapText="1"/>
    </xf>
    <xf numFmtId="0" fontId="78" fillId="0" borderId="13" xfId="0" applyFont="1" applyFill="1" applyBorder="1" applyAlignment="1">
      <alignment horizontal="center" vertical="center" wrapText="1"/>
    </xf>
    <xf numFmtId="0" fontId="78" fillId="0" borderId="3" xfId="0" applyFont="1" applyFill="1" applyBorder="1" applyAlignment="1">
      <alignment horizontal="center" vertical="center" wrapText="1"/>
    </xf>
    <xf numFmtId="0" fontId="78" fillId="0" borderId="2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62" fillId="0" borderId="5" xfId="0" applyFont="1" applyFill="1" applyBorder="1" applyAlignment="1">
      <alignment horizontal="center" vertical="center" wrapText="1"/>
    </xf>
    <xf numFmtId="0" fontId="62" fillId="0" borderId="0" xfId="0" applyFont="1" applyFill="1" applyBorder="1" applyAlignment="1">
      <alignment horizontal="center" vertical="center" wrapText="1"/>
    </xf>
    <xf numFmtId="0" fontId="62" fillId="0" borderId="1" xfId="0" applyFont="1" applyFill="1" applyBorder="1" applyAlignment="1">
      <alignment horizontal="center" vertical="center" wrapText="1"/>
    </xf>
    <xf numFmtId="0" fontId="62" fillId="0" borderId="13" xfId="0" applyFont="1" applyFill="1" applyBorder="1" applyAlignment="1">
      <alignment horizontal="center" vertical="center" wrapText="1"/>
    </xf>
    <xf numFmtId="0" fontId="62" fillId="0" borderId="3" xfId="0" applyFont="1" applyFill="1" applyBorder="1" applyAlignment="1">
      <alignment horizontal="center" vertical="center" wrapText="1"/>
    </xf>
    <xf numFmtId="0" fontId="62" fillId="0" borderId="2" xfId="0" applyFont="1" applyFill="1" applyBorder="1" applyAlignment="1">
      <alignment horizontal="center" vertical="center" wrapText="1"/>
    </xf>
    <xf numFmtId="0" fontId="54" fillId="0" borderId="5" xfId="0" applyFont="1" applyFill="1" applyBorder="1" applyAlignment="1">
      <alignment horizontal="center" vertical="center" wrapText="1"/>
    </xf>
    <xf numFmtId="0" fontId="54" fillId="0" borderId="0" xfId="0" applyFont="1" applyFill="1" applyBorder="1" applyAlignment="1">
      <alignment horizontal="center" vertical="center" wrapText="1"/>
    </xf>
    <xf numFmtId="0" fontId="54" fillId="0" borderId="1" xfId="0" applyFont="1" applyFill="1" applyBorder="1" applyAlignment="1">
      <alignment horizontal="center" vertical="center" wrapText="1"/>
    </xf>
    <xf numFmtId="0" fontId="54" fillId="0" borderId="13" xfId="0" applyFont="1" applyFill="1" applyBorder="1" applyAlignment="1">
      <alignment horizontal="center" vertical="center" wrapText="1"/>
    </xf>
    <xf numFmtId="0" fontId="54" fillId="0" borderId="3" xfId="0" applyFont="1" applyFill="1" applyBorder="1" applyAlignment="1">
      <alignment horizontal="center" vertical="center" wrapText="1"/>
    </xf>
    <xf numFmtId="0" fontId="54" fillId="0" borderId="2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177" fillId="0" borderId="62" xfId="0" applyFont="1" applyFill="1" applyBorder="1" applyAlignment="1">
      <alignment horizontal="center" vertical="center" wrapText="1"/>
    </xf>
    <xf numFmtId="0" fontId="177" fillId="0" borderId="25" xfId="0" applyFont="1" applyFill="1" applyBorder="1" applyAlignment="1">
      <alignment horizontal="center" vertical="center" wrapText="1"/>
    </xf>
    <xf numFmtId="0" fontId="177" fillId="0" borderId="48" xfId="0" applyFont="1" applyFill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55" fillId="0" borderId="5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center" vertical="center" wrapText="1"/>
    </xf>
    <xf numFmtId="0" fontId="145" fillId="0" borderId="5" xfId="0" applyFont="1" applyFill="1" applyBorder="1" applyAlignment="1">
      <alignment horizontal="center" vertical="center" wrapText="1"/>
    </xf>
    <xf numFmtId="0" fontId="145" fillId="0" borderId="0" xfId="0" applyFont="1" applyFill="1" applyBorder="1" applyAlignment="1">
      <alignment horizontal="center" vertical="center" wrapText="1"/>
    </xf>
    <xf numFmtId="0" fontId="145" fillId="0" borderId="1" xfId="0" applyFont="1" applyFill="1" applyBorder="1" applyAlignment="1">
      <alignment horizontal="center" vertical="center" wrapText="1"/>
    </xf>
    <xf numFmtId="0" fontId="23" fillId="0" borderId="5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4" fillId="0" borderId="13" xfId="0" applyFont="1" applyFill="1" applyBorder="1" applyAlignment="1">
      <alignment horizontal="center" vertical="center" wrapText="1"/>
    </xf>
    <xf numFmtId="0" fontId="24" fillId="0" borderId="3" xfId="0" applyFont="1" applyFill="1" applyBorder="1" applyAlignment="1">
      <alignment horizontal="center" vertical="center" wrapText="1"/>
    </xf>
    <xf numFmtId="0" fontId="24" fillId="0" borderId="2" xfId="0" applyFont="1" applyFill="1" applyBorder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23" fillId="0" borderId="139" xfId="0" applyFont="1" applyFill="1" applyBorder="1" applyAlignment="1">
      <alignment horizontal="center" vertical="center" wrapText="1"/>
    </xf>
    <xf numFmtId="0" fontId="23" fillId="0" borderId="103" xfId="0" applyFont="1" applyFill="1" applyBorder="1" applyAlignment="1">
      <alignment horizontal="center" vertical="center" wrapText="1"/>
    </xf>
    <xf numFmtId="0" fontId="23" fillId="0" borderId="140" xfId="0" applyFont="1" applyFill="1" applyBorder="1" applyAlignment="1">
      <alignment horizontal="center" vertical="center" wrapText="1"/>
    </xf>
    <xf numFmtId="0" fontId="121" fillId="0" borderId="86" xfId="0" applyFont="1" applyBorder="1" applyAlignment="1">
      <alignment horizontal="center" vertical="center"/>
    </xf>
    <xf numFmtId="0" fontId="121" fillId="0" borderId="85" xfId="0" applyFont="1" applyBorder="1" applyAlignment="1">
      <alignment horizontal="center" vertical="center"/>
    </xf>
    <xf numFmtId="167" fontId="21" fillId="0" borderId="86" xfId="0" applyNumberFormat="1" applyFont="1" applyFill="1" applyBorder="1" applyAlignment="1">
      <alignment horizontal="center" vertical="center"/>
    </xf>
    <xf numFmtId="0" fontId="196" fillId="2" borderId="168" xfId="0" applyFont="1" applyFill="1" applyBorder="1" applyAlignment="1">
      <alignment horizontal="center" vertical="center" wrapText="1"/>
    </xf>
    <xf numFmtId="0" fontId="195" fillId="2" borderId="106" xfId="0" applyFont="1" applyFill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 vertical="center"/>
    </xf>
    <xf numFmtId="0" fontId="2" fillId="6" borderId="182" xfId="0" applyFont="1" applyFill="1" applyBorder="1" applyAlignment="1">
      <alignment horizontal="center" vertical="center" wrapText="1"/>
    </xf>
    <xf numFmtId="0" fontId="2" fillId="6" borderId="183" xfId="0" applyFont="1" applyFill="1" applyBorder="1" applyAlignment="1">
      <alignment horizontal="center" vertical="center" wrapText="1"/>
    </xf>
    <xf numFmtId="0" fontId="2" fillId="6" borderId="184" xfId="0" applyFont="1" applyFill="1" applyBorder="1" applyAlignment="1">
      <alignment horizontal="center" vertical="center" wrapText="1"/>
    </xf>
    <xf numFmtId="0" fontId="2" fillId="6" borderId="185" xfId="0" applyFont="1" applyFill="1" applyBorder="1" applyAlignment="1">
      <alignment horizontal="center" vertical="center" wrapText="1"/>
    </xf>
    <xf numFmtId="9" fontId="0" fillId="0" borderId="13" xfId="0" applyNumberFormat="1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/>
    </xf>
    <xf numFmtId="0" fontId="193" fillId="0" borderId="125" xfId="0" applyFont="1" applyBorder="1" applyAlignment="1">
      <alignment horizontal="center" vertical="center"/>
    </xf>
    <xf numFmtId="0" fontId="193" fillId="0" borderId="143" xfId="0" applyFont="1" applyBorder="1" applyAlignment="1">
      <alignment horizontal="center" vertical="center"/>
    </xf>
    <xf numFmtId="0" fontId="34" fillId="0" borderId="143" xfId="0" applyFont="1" applyBorder="1" applyAlignment="1">
      <alignment horizontal="center" vertical="center"/>
    </xf>
    <xf numFmtId="0" fontId="87" fillId="0" borderId="108" xfId="0" applyFont="1" applyBorder="1" applyAlignment="1">
      <alignment horizontal="center" vertical="center"/>
    </xf>
    <xf numFmtId="0" fontId="98" fillId="3" borderId="5" xfId="0" applyFont="1" applyFill="1" applyBorder="1" applyAlignment="1">
      <alignment horizontal="center" vertical="center" wrapText="1"/>
    </xf>
    <xf numFmtId="0" fontId="98" fillId="3" borderId="0" xfId="0" applyFont="1" applyFill="1" applyBorder="1" applyAlignment="1">
      <alignment horizontal="center" vertical="center" wrapText="1"/>
    </xf>
    <xf numFmtId="0" fontId="98" fillId="3" borderId="150" xfId="0" applyFont="1" applyFill="1" applyBorder="1" applyAlignment="1">
      <alignment horizontal="center" vertical="center" wrapText="1"/>
    </xf>
    <xf numFmtId="0" fontId="98" fillId="3" borderId="151" xfId="0" applyFont="1" applyFill="1" applyBorder="1" applyAlignment="1">
      <alignment horizontal="center" vertical="center" wrapText="1"/>
    </xf>
    <xf numFmtId="1" fontId="55" fillId="0" borderId="24" xfId="0" applyNumberFormat="1" applyFont="1" applyBorder="1" applyAlignment="1">
      <alignment horizontal="center" vertical="center"/>
    </xf>
    <xf numFmtId="1" fontId="55" fillId="0" borderId="0" xfId="0" applyNumberFormat="1" applyFont="1" applyBorder="1" applyAlignment="1">
      <alignment horizontal="center" vertical="center"/>
    </xf>
    <xf numFmtId="0" fontId="116" fillId="0" borderId="5" xfId="0" applyFont="1" applyFill="1" applyBorder="1" applyAlignment="1">
      <alignment horizontal="center" vertical="center" wrapText="1"/>
    </xf>
    <xf numFmtId="0" fontId="116" fillId="0" borderId="0" xfId="0" applyFont="1" applyFill="1" applyBorder="1" applyAlignment="1">
      <alignment horizontal="center" vertical="center" wrapText="1"/>
    </xf>
    <xf numFmtId="0" fontId="59" fillId="0" borderId="27" xfId="0" applyFont="1" applyBorder="1" applyAlignment="1">
      <alignment horizontal="center" vertical="center"/>
    </xf>
    <xf numFmtId="0" fontId="59" fillId="0" borderId="181" xfId="0" applyFon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115" fillId="0" borderId="0" xfId="0" applyFont="1" applyFill="1" applyBorder="1" applyAlignment="1">
      <alignment horizontal="center" vertical="center"/>
    </xf>
    <xf numFmtId="0" fontId="115" fillId="0" borderId="1" xfId="0" applyFont="1" applyFill="1" applyBorder="1" applyAlignment="1">
      <alignment horizontal="center" vertical="center"/>
    </xf>
    <xf numFmtId="9" fontId="0" fillId="0" borderId="50" xfId="0" applyNumberFormat="1" applyBorder="1" applyAlignment="1">
      <alignment horizontal="center" vertical="center"/>
    </xf>
    <xf numFmtId="0" fontId="69" fillId="3" borderId="175" xfId="0" applyFont="1" applyFill="1" applyBorder="1" applyAlignment="1">
      <alignment horizontal="center" vertical="center" wrapText="1"/>
    </xf>
    <xf numFmtId="0" fontId="69" fillId="3" borderId="176" xfId="0" applyFont="1" applyFill="1" applyBorder="1" applyAlignment="1">
      <alignment horizontal="center" vertical="center" wrapText="1"/>
    </xf>
    <xf numFmtId="49" fontId="58" fillId="0" borderId="0" xfId="0" applyNumberFormat="1" applyFont="1" applyBorder="1" applyAlignment="1">
      <alignment horizontal="center" vertical="center"/>
    </xf>
    <xf numFmtId="0" fontId="64" fillId="0" borderId="5" xfId="0" applyFont="1" applyBorder="1" applyAlignment="1">
      <alignment horizontal="center" vertical="center" wrapText="1"/>
    </xf>
    <xf numFmtId="0" fontId="64" fillId="0" borderId="0" xfId="0" applyFont="1" applyAlignment="1">
      <alignment horizontal="center" vertical="center" wrapText="1"/>
    </xf>
    <xf numFmtId="0" fontId="0" fillId="0" borderId="0" xfId="0"/>
    <xf numFmtId="0" fontId="33" fillId="0" borderId="177" xfId="0" applyFont="1" applyBorder="1" applyAlignment="1">
      <alignment horizontal="center" vertical="center"/>
    </xf>
    <xf numFmtId="0" fontId="33" fillId="0" borderId="178" xfId="0" applyFont="1" applyBorder="1" applyAlignment="1">
      <alignment horizontal="center" vertical="center"/>
    </xf>
    <xf numFmtId="0" fontId="33" fillId="0" borderId="179" xfId="0" applyFont="1" applyBorder="1" applyAlignment="1">
      <alignment horizontal="center" vertical="center"/>
    </xf>
    <xf numFmtId="1" fontId="25" fillId="0" borderId="24" xfId="0" applyNumberFormat="1" applyFont="1" applyBorder="1" applyAlignment="1">
      <alignment horizontal="center" vertical="center"/>
    </xf>
    <xf numFmtId="1" fontId="25" fillId="0" borderId="0" xfId="0" applyNumberFormat="1" applyFont="1" applyBorder="1" applyAlignment="1">
      <alignment horizontal="center" vertical="center"/>
    </xf>
    <xf numFmtId="9" fontId="55" fillId="0" borderId="180" xfId="0" applyNumberFormat="1" applyFont="1" applyBorder="1" applyAlignment="1">
      <alignment horizontal="center" vertical="center"/>
    </xf>
    <xf numFmtId="9" fontId="55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1" fontId="78" fillId="0" borderId="0" xfId="0" applyNumberFormat="1" applyFont="1" applyBorder="1" applyAlignment="1">
      <alignment horizontal="center" vertical="center" wrapText="1"/>
    </xf>
    <xf numFmtId="1" fontId="78" fillId="0" borderId="1" xfId="0" applyNumberFormat="1" applyFont="1" applyBorder="1" applyAlignment="1">
      <alignment horizontal="center" vertical="center" wrapText="1"/>
    </xf>
    <xf numFmtId="1" fontId="121" fillId="0" borderId="0" xfId="0" applyNumberFormat="1" applyFont="1" applyBorder="1" applyAlignment="1">
      <alignment horizontal="center" vertical="center" wrapText="1"/>
    </xf>
    <xf numFmtId="1" fontId="121" fillId="0" borderId="1" xfId="0" applyNumberFormat="1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17" fillId="0" borderId="0" xfId="0" applyFont="1" applyAlignment="1">
      <alignment horizontal="center" vertical="center"/>
    </xf>
    <xf numFmtId="49" fontId="65" fillId="0" borderId="0" xfId="0" applyNumberFormat="1" applyFont="1" applyBorder="1" applyAlignment="1">
      <alignment horizontal="center" vertical="center"/>
    </xf>
    <xf numFmtId="49" fontId="35" fillId="0" borderId="0" xfId="0" applyNumberFormat="1" applyFont="1" applyBorder="1" applyAlignment="1">
      <alignment horizontal="center" vertical="center"/>
    </xf>
    <xf numFmtId="49" fontId="65" fillId="0" borderId="0" xfId="0" quotePrefix="1" applyNumberFormat="1" applyFont="1" applyBorder="1" applyAlignment="1">
      <alignment horizontal="center" vertical="center"/>
    </xf>
    <xf numFmtId="0" fontId="195" fillId="2" borderId="173" xfId="0" applyFont="1" applyFill="1" applyBorder="1" applyAlignment="1">
      <alignment horizontal="center" vertical="center" wrapText="1"/>
    </xf>
    <xf numFmtId="0" fontId="195" fillId="2" borderId="174" xfId="0" applyFont="1" applyFill="1" applyBorder="1" applyAlignment="1">
      <alignment horizontal="center" vertical="center" wrapText="1"/>
    </xf>
    <xf numFmtId="2" fontId="62" fillId="0" borderId="19" xfId="0" applyNumberFormat="1" applyFont="1" applyBorder="1" applyAlignment="1">
      <alignment horizontal="center" vertical="center"/>
    </xf>
    <xf numFmtId="2" fontId="62" fillId="0" borderId="1" xfId="0" applyNumberFormat="1" applyFont="1" applyBorder="1" applyAlignment="1">
      <alignment horizontal="center" vertical="center"/>
    </xf>
    <xf numFmtId="2" fontId="62" fillId="0" borderId="165" xfId="0" applyNumberFormat="1" applyFont="1" applyBorder="1" applyAlignment="1">
      <alignment horizontal="center" vertical="center"/>
    </xf>
    <xf numFmtId="2" fontId="62" fillId="0" borderId="57" xfId="0" applyNumberFormat="1" applyFont="1" applyBorder="1" applyAlignment="1">
      <alignment horizontal="center" vertical="center"/>
    </xf>
    <xf numFmtId="2" fontId="61" fillId="0" borderId="19" xfId="0" applyNumberFormat="1" applyFont="1" applyBorder="1" applyAlignment="1">
      <alignment horizontal="center" vertical="center"/>
    </xf>
    <xf numFmtId="2" fontId="61" fillId="0" borderId="1" xfId="0" applyNumberFormat="1" applyFont="1" applyBorder="1" applyAlignment="1">
      <alignment horizontal="center" vertical="center"/>
    </xf>
    <xf numFmtId="2" fontId="110" fillId="0" borderId="19" xfId="0" applyNumberFormat="1" applyFont="1" applyBorder="1" applyAlignment="1">
      <alignment horizontal="center" vertical="center"/>
    </xf>
    <xf numFmtId="2" fontId="110" fillId="0" borderId="1" xfId="0" applyNumberFormat="1" applyFont="1" applyBorder="1" applyAlignment="1">
      <alignment horizontal="center" vertical="center"/>
    </xf>
    <xf numFmtId="1" fontId="2" fillId="0" borderId="7" xfId="0" applyNumberFormat="1" applyFont="1" applyBorder="1" applyAlignment="1">
      <alignment horizontal="center" vertical="center"/>
    </xf>
    <xf numFmtId="164" fontId="32" fillId="0" borderId="42" xfId="0" applyNumberFormat="1" applyFont="1" applyBorder="1" applyAlignment="1">
      <alignment horizontal="center" vertical="center"/>
    </xf>
    <xf numFmtId="164" fontId="32" fillId="0" borderId="11" xfId="0" applyNumberFormat="1" applyFont="1" applyBorder="1" applyAlignment="1">
      <alignment horizontal="center" vertical="center"/>
    </xf>
    <xf numFmtId="2" fontId="99" fillId="3" borderId="41" xfId="0" applyNumberFormat="1" applyFont="1" applyFill="1" applyBorder="1" applyAlignment="1">
      <alignment horizontal="center" vertical="center"/>
    </xf>
    <xf numFmtId="2" fontId="99" fillId="3" borderId="2" xfId="0" applyNumberFormat="1" applyFont="1" applyFill="1" applyBorder="1" applyAlignment="1">
      <alignment horizontal="center" vertical="center"/>
    </xf>
    <xf numFmtId="164" fontId="32" fillId="0" borderId="19" xfId="0" applyNumberFormat="1" applyFont="1" applyBorder="1" applyAlignment="1">
      <alignment horizontal="center" vertical="center"/>
    </xf>
    <xf numFmtId="164" fontId="32" fillId="0" borderId="1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2" fontId="16" fillId="0" borderId="5" xfId="0" applyNumberFormat="1" applyFont="1" applyBorder="1" applyAlignment="1">
      <alignment horizontal="center" vertical="center"/>
    </xf>
    <xf numFmtId="2" fontId="16" fillId="0" borderId="1" xfId="0" applyNumberFormat="1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/>
    </xf>
    <xf numFmtId="0" fontId="33" fillId="0" borderId="20" xfId="0" applyFont="1" applyBorder="1" applyAlignment="1">
      <alignment horizontal="center" vertical="center"/>
    </xf>
    <xf numFmtId="1" fontId="70" fillId="0" borderId="13" xfId="0" applyNumberFormat="1" applyFont="1" applyBorder="1" applyAlignment="1">
      <alignment horizontal="center"/>
    </xf>
    <xf numFmtId="1" fontId="70" fillId="0" borderId="3" xfId="0" applyNumberFormat="1" applyFont="1" applyBorder="1" applyAlignment="1">
      <alignment horizontal="center"/>
    </xf>
    <xf numFmtId="2" fontId="78" fillId="0" borderId="19" xfId="0" applyNumberFormat="1" applyFont="1" applyBorder="1" applyAlignment="1">
      <alignment horizontal="center" vertical="center"/>
    </xf>
    <xf numFmtId="2" fontId="78" fillId="0" borderId="1" xfId="0" applyNumberFormat="1" applyFont="1" applyBorder="1" applyAlignment="1">
      <alignment horizontal="center" vertical="center"/>
    </xf>
    <xf numFmtId="2" fontId="113" fillId="0" borderId="41" xfId="0" applyNumberFormat="1" applyFont="1" applyBorder="1" applyAlignment="1">
      <alignment horizontal="center" vertical="center"/>
    </xf>
    <xf numFmtId="2" fontId="113" fillId="0" borderId="2" xfId="0" applyNumberFormat="1" applyFont="1" applyBorder="1" applyAlignment="1">
      <alignment horizontal="center" vertical="center"/>
    </xf>
    <xf numFmtId="1" fontId="16" fillId="0" borderId="13" xfId="0" applyNumberFormat="1" applyFont="1" applyBorder="1" applyAlignment="1">
      <alignment horizontal="center" vertical="center"/>
    </xf>
    <xf numFmtId="1" fontId="16" fillId="0" borderId="2" xfId="0" applyNumberFormat="1" applyFont="1" applyBorder="1" applyAlignment="1">
      <alignment horizontal="center" vertical="center"/>
    </xf>
    <xf numFmtId="2" fontId="16" fillId="0" borderId="4" xfId="0" applyNumberFormat="1" applyFont="1" applyBorder="1" applyAlignment="1">
      <alignment horizontal="center" vertical="center"/>
    </xf>
    <xf numFmtId="2" fontId="16" fillId="0" borderId="20" xfId="0" applyNumberFormat="1" applyFont="1" applyBorder="1" applyAlignment="1">
      <alignment horizontal="center" vertical="center"/>
    </xf>
    <xf numFmtId="0" fontId="0" fillId="0" borderId="73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164" fontId="154" fillId="0" borderId="133" xfId="0" applyNumberFormat="1" applyFont="1" applyBorder="1" applyAlignment="1">
      <alignment horizontal="center" vertical="center" wrapText="1"/>
    </xf>
    <xf numFmtId="0" fontId="33" fillId="0" borderId="133" xfId="0" applyFont="1" applyBorder="1" applyAlignment="1">
      <alignment horizontal="center" vertical="center"/>
    </xf>
    <xf numFmtId="0" fontId="160" fillId="0" borderId="133" xfId="0" applyFont="1" applyBorder="1" applyAlignment="1">
      <alignment horizontal="center" vertical="center"/>
    </xf>
    <xf numFmtId="1" fontId="0" fillId="0" borderId="131" xfId="0" applyNumberForma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0" fontId="152" fillId="0" borderId="54" xfId="0" applyFont="1" applyBorder="1" applyAlignment="1">
      <alignment horizontal="center" vertical="center" wrapText="1"/>
    </xf>
    <xf numFmtId="0" fontId="152" fillId="0" borderId="133" xfId="0" applyFont="1" applyBorder="1" applyAlignment="1">
      <alignment horizontal="center" vertical="center" wrapText="1"/>
    </xf>
    <xf numFmtId="0" fontId="119" fillId="0" borderId="1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195" fillId="2" borderId="168" xfId="0" applyFont="1" applyFill="1" applyBorder="1" applyAlignment="1">
      <alignment horizontal="center" vertical="center"/>
    </xf>
    <xf numFmtId="0" fontId="195" fillId="2" borderId="106" xfId="0" applyFont="1" applyFill="1" applyBorder="1" applyAlignment="1">
      <alignment horizontal="center" vertical="center"/>
    </xf>
    <xf numFmtId="167" fontId="195" fillId="2" borderId="168" xfId="0" applyNumberFormat="1" applyFont="1" applyFill="1" applyBorder="1" applyAlignment="1">
      <alignment horizontal="center" vertical="center"/>
    </xf>
    <xf numFmtId="167" fontId="195" fillId="2" borderId="171" xfId="0" applyNumberFormat="1" applyFont="1" applyFill="1" applyBorder="1" applyAlignment="1">
      <alignment horizontal="center" vertical="center"/>
    </xf>
    <xf numFmtId="0" fontId="78" fillId="0" borderId="109" xfId="0" applyFont="1" applyBorder="1" applyAlignment="1">
      <alignment horizontal="center" vertical="center" wrapText="1"/>
    </xf>
    <xf numFmtId="0" fontId="78" fillId="0" borderId="172" xfId="0" applyFont="1" applyBorder="1" applyAlignment="1">
      <alignment horizontal="center" vertical="center" wrapText="1"/>
    </xf>
    <xf numFmtId="1" fontId="195" fillId="2" borderId="168" xfId="0" applyNumberFormat="1" applyFont="1" applyFill="1" applyBorder="1" applyAlignment="1">
      <alignment horizontal="center" vertical="center"/>
    </xf>
    <xf numFmtId="1" fontId="195" fillId="2" borderId="106" xfId="0" applyNumberFormat="1" applyFont="1" applyFill="1" applyBorder="1" applyAlignment="1">
      <alignment horizontal="center" vertical="center"/>
    </xf>
    <xf numFmtId="1" fontId="195" fillId="2" borderId="169" xfId="0" applyNumberFormat="1" applyFont="1" applyFill="1" applyBorder="1" applyAlignment="1">
      <alignment horizontal="center" vertical="center" wrapText="1"/>
    </xf>
    <xf numFmtId="1" fontId="195" fillId="2" borderId="170" xfId="0" applyNumberFormat="1" applyFont="1" applyFill="1" applyBorder="1" applyAlignment="1">
      <alignment horizontal="center" vertical="center" wrapText="1"/>
    </xf>
    <xf numFmtId="1" fontId="195" fillId="2" borderId="168" xfId="0" applyNumberFormat="1" applyFont="1" applyFill="1" applyBorder="1" applyAlignment="1">
      <alignment horizontal="center" vertical="center" wrapText="1"/>
    </xf>
    <xf numFmtId="1" fontId="195" fillId="2" borderId="106" xfId="0" applyNumberFormat="1" applyFont="1" applyFill="1" applyBorder="1" applyAlignment="1">
      <alignment horizontal="center" vertical="center" wrapText="1"/>
    </xf>
    <xf numFmtId="0" fontId="232" fillId="0" borderId="0" xfId="0" applyFont="1" applyBorder="1" applyAlignment="1">
      <alignment horizontal="center" vertical="center" wrapText="1"/>
    </xf>
    <xf numFmtId="0" fontId="232" fillId="0" borderId="3" xfId="0" applyFont="1" applyBorder="1" applyAlignment="1">
      <alignment horizontal="center" vertical="center" wrapText="1"/>
    </xf>
    <xf numFmtId="0" fontId="232" fillId="0" borderId="67" xfId="0" applyFont="1" applyBorder="1" applyAlignment="1">
      <alignment horizontal="center" vertical="center" wrapText="1"/>
    </xf>
    <xf numFmtId="0" fontId="232" fillId="0" borderId="66" xfId="0" applyFont="1" applyBorder="1" applyAlignment="1">
      <alignment horizontal="center" vertical="center" wrapText="1"/>
    </xf>
    <xf numFmtId="2" fontId="67" fillId="0" borderId="165" xfId="0" applyNumberFormat="1" applyFont="1" applyBorder="1" applyAlignment="1">
      <alignment horizontal="center" vertical="center"/>
    </xf>
    <xf numFmtId="2" fontId="67" fillId="0" borderId="57" xfId="0" applyNumberFormat="1" applyFont="1" applyBorder="1" applyAlignment="1">
      <alignment horizontal="center" vertical="center"/>
    </xf>
    <xf numFmtId="2" fontId="62" fillId="0" borderId="166" xfId="0" applyNumberFormat="1" applyFont="1" applyBorder="1" applyAlignment="1">
      <alignment horizontal="center" vertical="center"/>
    </xf>
    <xf numFmtId="2" fontId="62" fillId="0" borderId="167" xfId="0" applyNumberFormat="1" applyFont="1" applyBorder="1" applyAlignment="1">
      <alignment horizontal="center" vertical="center"/>
    </xf>
    <xf numFmtId="1" fontId="109" fillId="0" borderId="160" xfId="0" applyNumberFormat="1" applyFont="1" applyBorder="1" applyAlignment="1">
      <alignment horizontal="center" vertical="center"/>
    </xf>
    <xf numFmtId="1" fontId="109" fillId="0" borderId="29" xfId="0" applyNumberFormat="1" applyFont="1" applyBorder="1" applyAlignment="1">
      <alignment horizontal="center" vertical="center"/>
    </xf>
    <xf numFmtId="172" fontId="32" fillId="0" borderId="5" xfId="0" applyNumberFormat="1" applyFont="1" applyBorder="1" applyAlignment="1">
      <alignment horizontal="center" vertical="center"/>
    </xf>
    <xf numFmtId="172" fontId="32" fillId="0" borderId="0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2" fontId="99" fillId="0" borderId="19" xfId="0" applyNumberFormat="1" applyFont="1" applyBorder="1" applyAlignment="1">
      <alignment horizontal="center" vertical="center"/>
    </xf>
    <xf numFmtId="2" fontId="99" fillId="0" borderId="1" xfId="0" applyNumberFormat="1" applyFont="1" applyBorder="1" applyAlignment="1">
      <alignment horizontal="center" vertical="center"/>
    </xf>
    <xf numFmtId="1" fontId="33" fillId="0" borderId="19" xfId="0" applyNumberFormat="1" applyFont="1" applyBorder="1" applyAlignment="1">
      <alignment horizontal="center" vertical="center"/>
    </xf>
    <xf numFmtId="1" fontId="33" fillId="0" borderId="42" xfId="0" applyNumberFormat="1" applyFont="1" applyBorder="1" applyAlignment="1">
      <alignment horizontal="center" vertical="center"/>
    </xf>
    <xf numFmtId="2" fontId="60" fillId="2" borderId="19" xfId="0" applyNumberFormat="1" applyFont="1" applyFill="1" applyBorder="1" applyAlignment="1">
      <alignment horizontal="center" vertical="center"/>
    </xf>
    <xf numFmtId="2" fontId="60" fillId="2" borderId="1" xfId="0" applyNumberFormat="1" applyFont="1" applyFill="1" applyBorder="1" applyAlignment="1">
      <alignment horizontal="center" vertical="center"/>
    </xf>
    <xf numFmtId="2" fontId="112" fillId="0" borderId="41" xfId="0" applyNumberFormat="1" applyFont="1" applyBorder="1" applyAlignment="1">
      <alignment horizontal="center" vertical="center"/>
    </xf>
    <xf numFmtId="2" fontId="112" fillId="0" borderId="2" xfId="0" applyNumberFormat="1" applyFont="1" applyBorder="1" applyAlignment="1">
      <alignment horizontal="center" vertical="center"/>
    </xf>
    <xf numFmtId="2" fontId="62" fillId="0" borderId="132" xfId="0" applyNumberFormat="1" applyFont="1" applyBorder="1" applyAlignment="1">
      <alignment horizontal="center" vertical="center"/>
    </xf>
    <xf numFmtId="2" fontId="62" fillId="0" borderId="20" xfId="0" applyNumberFormat="1" applyFont="1" applyBorder="1" applyAlignment="1">
      <alignment horizontal="center" vertical="center"/>
    </xf>
    <xf numFmtId="0" fontId="204" fillId="2" borderId="164" xfId="0" applyFont="1" applyFill="1" applyBorder="1" applyAlignment="1">
      <alignment horizontal="center" vertical="center" wrapText="1"/>
    </xf>
    <xf numFmtId="0" fontId="204" fillId="2" borderId="83" xfId="0" applyFont="1" applyFill="1" applyBorder="1" applyAlignment="1">
      <alignment horizontal="center" vertical="center" wrapText="1"/>
    </xf>
    <xf numFmtId="0" fontId="207" fillId="0" borderId="54" xfId="0" applyFont="1" applyBorder="1" applyAlignment="1">
      <alignment horizontal="center" vertical="center"/>
    </xf>
    <xf numFmtId="0" fontId="100" fillId="0" borderId="133" xfId="0" applyFont="1" applyBorder="1" applyAlignment="1">
      <alignment horizontal="center" vertical="center"/>
    </xf>
    <xf numFmtId="0" fontId="6" fillId="0" borderId="54" xfId="0" applyFont="1" applyBorder="1" applyAlignment="1">
      <alignment horizontal="center" vertical="center"/>
    </xf>
    <xf numFmtId="0" fontId="6" fillId="0" borderId="131" xfId="0" applyFont="1" applyBorder="1" applyAlignment="1">
      <alignment horizontal="center" vertical="center"/>
    </xf>
    <xf numFmtId="0" fontId="205" fillId="0" borderId="133" xfId="0" applyFont="1" applyBorder="1" applyAlignment="1">
      <alignment horizontal="center" vertical="center" wrapText="1"/>
    </xf>
    <xf numFmtId="0" fontId="205" fillId="0" borderId="2" xfId="0" applyFont="1" applyBorder="1" applyAlignment="1">
      <alignment horizontal="center" vertical="center" wrapText="1"/>
    </xf>
    <xf numFmtId="0" fontId="3" fillId="0" borderId="125" xfId="0" applyFont="1" applyBorder="1" applyAlignment="1">
      <alignment horizontal="center" vertical="center"/>
    </xf>
    <xf numFmtId="0" fontId="162" fillId="0" borderId="54" xfId="0" applyFont="1" applyBorder="1" applyAlignment="1">
      <alignment horizontal="center" vertical="center" wrapText="1"/>
    </xf>
    <xf numFmtId="0" fontId="162" fillId="0" borderId="133" xfId="0" applyFont="1" applyBorder="1" applyAlignment="1">
      <alignment horizontal="center" vertical="center" wrapText="1"/>
    </xf>
    <xf numFmtId="0" fontId="179" fillId="0" borderId="0" xfId="0" applyFont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 vertical="center" wrapText="1"/>
    </xf>
    <xf numFmtId="0" fontId="174" fillId="0" borderId="0" xfId="0" applyFont="1" applyBorder="1" applyAlignment="1">
      <alignment horizontal="center" vertical="center" wrapText="1"/>
    </xf>
    <xf numFmtId="0" fontId="144" fillId="0" borderId="0" xfId="0" applyFont="1" applyAlignment="1">
      <alignment horizontal="center" vertical="center" wrapText="1"/>
    </xf>
    <xf numFmtId="0" fontId="143" fillId="0" borderId="0" xfId="0" applyFont="1" applyAlignment="1">
      <alignment horizontal="center" vertical="center" wrapText="1"/>
    </xf>
    <xf numFmtId="0" fontId="119" fillId="0" borderId="0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2" fillId="0" borderId="0" xfId="0" applyFont="1" applyAlignment="1">
      <alignment horizontal="center" vertical="center"/>
    </xf>
    <xf numFmtId="1" fontId="194" fillId="2" borderId="161" xfId="0" applyNumberFormat="1" applyFont="1" applyFill="1" applyBorder="1" applyAlignment="1">
      <alignment horizontal="center" vertical="center"/>
    </xf>
    <xf numFmtId="1" fontId="194" fillId="2" borderId="162" xfId="0" applyNumberFormat="1" applyFont="1" applyFill="1" applyBorder="1" applyAlignment="1">
      <alignment horizontal="center" vertical="center"/>
    </xf>
    <xf numFmtId="1" fontId="194" fillId="2" borderId="163" xfId="0" applyNumberFormat="1" applyFont="1" applyFill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0" fontId="135" fillId="2" borderId="6" xfId="0" applyFont="1" applyFill="1" applyBorder="1" applyAlignment="1">
      <alignment horizontal="center" wrapText="1"/>
    </xf>
    <xf numFmtId="0" fontId="135" fillId="2" borderId="83" xfId="0" applyFont="1" applyFill="1" applyBorder="1" applyAlignment="1">
      <alignment horizontal="center" wrapText="1"/>
    </xf>
    <xf numFmtId="0" fontId="59" fillId="0" borderId="62" xfId="0" applyFont="1" applyBorder="1" applyAlignment="1">
      <alignment horizontal="center" vertical="center"/>
    </xf>
    <xf numFmtId="0" fontId="59" fillId="0" borderId="25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121" fillId="0" borderId="62" xfId="0" applyNumberFormat="1" applyFont="1" applyBorder="1" applyAlignment="1">
      <alignment horizontal="center" vertical="center"/>
    </xf>
    <xf numFmtId="1" fontId="121" fillId="0" borderId="48" xfId="0" applyNumberFormat="1" applyFont="1" applyBorder="1" applyAlignment="1">
      <alignment horizontal="center" vertical="center"/>
    </xf>
    <xf numFmtId="1" fontId="28" fillId="0" borderId="1" xfId="0" applyNumberFormat="1" applyFont="1" applyBorder="1" applyAlignment="1">
      <alignment horizontal="center" vertical="center"/>
    </xf>
    <xf numFmtId="1" fontId="28" fillId="0" borderId="2" xfId="0" applyNumberFormat="1" applyFont="1" applyBorder="1" applyAlignment="1">
      <alignment horizontal="center" vertical="center"/>
    </xf>
    <xf numFmtId="0" fontId="16" fillId="0" borderId="5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170" fillId="3" borderId="4" xfId="0" applyFont="1" applyFill="1" applyBorder="1" applyAlignment="1">
      <alignment horizontal="center" vertical="center" wrapText="1"/>
    </xf>
    <xf numFmtId="0" fontId="170" fillId="3" borderId="7" xfId="0" applyFont="1" applyFill="1" applyBorder="1" applyAlignment="1">
      <alignment horizontal="center" vertical="center" wrapText="1"/>
    </xf>
    <xf numFmtId="0" fontId="170" fillId="3" borderId="20" xfId="0" applyFont="1" applyFill="1" applyBorder="1" applyAlignment="1">
      <alignment horizontal="center" vertical="center" wrapText="1"/>
    </xf>
    <xf numFmtId="0" fontId="170" fillId="3" borderId="5" xfId="0" applyFont="1" applyFill="1" applyBorder="1" applyAlignment="1">
      <alignment horizontal="center" vertical="center" wrapText="1"/>
    </xf>
    <xf numFmtId="0" fontId="170" fillId="3" borderId="0" xfId="0" applyFont="1" applyFill="1" applyBorder="1" applyAlignment="1">
      <alignment horizontal="center" vertical="center" wrapText="1"/>
    </xf>
    <xf numFmtId="0" fontId="170" fillId="3" borderId="1" xfId="0" applyFont="1" applyFill="1" applyBorder="1" applyAlignment="1">
      <alignment horizontal="center" vertical="center" wrapText="1"/>
    </xf>
    <xf numFmtId="0" fontId="240" fillId="0" borderId="62" xfId="0" applyFont="1" applyBorder="1" applyAlignment="1">
      <alignment horizontal="center" vertical="center"/>
    </xf>
    <xf numFmtId="0" fontId="240" fillId="0" borderId="25" xfId="0" applyFont="1" applyBorder="1" applyAlignment="1">
      <alignment horizontal="center" vertical="center"/>
    </xf>
    <xf numFmtId="0" fontId="240" fillId="0" borderId="48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25" fillId="0" borderId="1" xfId="0" applyNumberFormat="1" applyFont="1" applyBorder="1" applyAlignment="1">
      <alignment horizontal="center" vertical="center"/>
    </xf>
    <xf numFmtId="0" fontId="33" fillId="0" borderId="160" xfId="0" applyFont="1" applyBorder="1" applyAlignment="1">
      <alignment horizontal="center" vertical="center"/>
    </xf>
    <xf numFmtId="0" fontId="33" fillId="0" borderId="28" xfId="0" applyFont="1" applyBorder="1" applyAlignment="1">
      <alignment horizontal="center" vertical="center"/>
    </xf>
    <xf numFmtId="0" fontId="33" fillId="0" borderId="30" xfId="0" applyFont="1" applyBorder="1" applyAlignment="1">
      <alignment horizontal="center" vertical="center"/>
    </xf>
    <xf numFmtId="0" fontId="132" fillId="0" borderId="9" xfId="0" applyFont="1" applyBorder="1" applyAlignment="1">
      <alignment horizontal="center" vertical="center" wrapText="1"/>
    </xf>
    <xf numFmtId="0" fontId="132" fillId="0" borderId="32" xfId="0" applyFont="1" applyBorder="1" applyAlignment="1">
      <alignment horizontal="center" vertical="center" wrapText="1"/>
    </xf>
    <xf numFmtId="0" fontId="135" fillId="2" borderId="153" xfId="0" applyFont="1" applyFill="1" applyBorder="1" applyAlignment="1">
      <alignment horizontal="center" vertical="center" wrapText="1"/>
    </xf>
    <xf numFmtId="0" fontId="135" fillId="2" borderId="83" xfId="0" applyFont="1" applyFill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" fontId="135" fillId="2" borderId="1" xfId="0" applyNumberFormat="1" applyFont="1" applyFill="1" applyBorder="1" applyAlignment="1">
      <alignment horizontal="center" vertical="center" wrapText="1"/>
    </xf>
    <xf numFmtId="1" fontId="135" fillId="2" borderId="2" xfId="0" applyNumberFormat="1" applyFont="1" applyFill="1" applyBorder="1" applyAlignment="1">
      <alignment horizontal="center" vertical="center" wrapText="1"/>
    </xf>
    <xf numFmtId="0" fontId="60" fillId="6" borderId="117" xfId="0" applyFont="1" applyFill="1" applyBorder="1" applyAlignment="1">
      <alignment horizontal="center" vertical="center" wrapText="1"/>
    </xf>
    <xf numFmtId="0" fontId="60" fillId="6" borderId="154" xfId="0" applyFont="1" applyFill="1" applyBorder="1" applyAlignment="1">
      <alignment horizontal="center" vertical="center" wrapText="1"/>
    </xf>
    <xf numFmtId="0" fontId="34" fillId="6" borderId="155" xfId="0" applyFont="1" applyFill="1" applyBorder="1" applyAlignment="1">
      <alignment horizontal="center" vertical="center"/>
    </xf>
    <xf numFmtId="0" fontId="34" fillId="6" borderId="156" xfId="0" applyFont="1" applyFill="1" applyBorder="1" applyAlignment="1">
      <alignment horizontal="center" vertical="center"/>
    </xf>
    <xf numFmtId="0" fontId="34" fillId="6" borderId="157" xfId="0" applyFont="1" applyFill="1" applyBorder="1" applyAlignment="1">
      <alignment horizontal="center" vertical="center"/>
    </xf>
    <xf numFmtId="0" fontId="2" fillId="6" borderId="158" xfId="0" applyFont="1" applyFill="1" applyBorder="1" applyAlignment="1">
      <alignment horizontal="center" vertical="center" wrapText="1"/>
    </xf>
    <xf numFmtId="0" fontId="2" fillId="6" borderId="159" xfId="0" applyFont="1" applyFill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 wrapText="1"/>
    </xf>
    <xf numFmtId="0" fontId="16" fillId="0" borderId="3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0" fontId="2" fillId="0" borderId="153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10" fillId="0" borderId="5" xfId="0" applyFont="1" applyBorder="1" applyAlignment="1">
      <alignment horizontal="center" vertical="center" wrapText="1"/>
    </xf>
    <xf numFmtId="0" fontId="210" fillId="0" borderId="0" xfId="0" applyFont="1" applyAlignment="1">
      <alignment horizontal="center" vertical="center" wrapText="1"/>
    </xf>
    <xf numFmtId="0" fontId="237" fillId="0" borderId="65" xfId="0" applyFont="1" applyFill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1502">
    <dxf>
      <font>
        <b/>
        <i val="0"/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7"/>
        </patternFill>
      </fill>
      <border>
        <left/>
        <right/>
        <top/>
        <bottom/>
      </border>
    </dxf>
    <dxf>
      <fill>
        <patternFill>
          <bgColor indexed="44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52"/>
      </font>
      <fill>
        <patternFill patternType="none">
          <bgColor indexed="65"/>
        </patternFill>
      </fill>
      <border>
        <left style="thin">
          <color indexed="8"/>
        </left>
        <right/>
        <top/>
        <bottom/>
      </border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</dxf>
    <dxf>
      <font>
        <condense val="0"/>
        <extend val="0"/>
        <color indexed="53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condense val="0"/>
        <extend val="0"/>
        <color indexed="12"/>
      </font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 style="thin">
          <color indexed="23"/>
        </right>
        <top/>
        <bottom/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  <fill>
        <patternFill>
          <bgColor indexed="44"/>
        </patternFill>
      </fill>
      <border>
        <left style="thin">
          <color indexed="23"/>
        </left>
        <right/>
        <top/>
        <bottom/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  <fill>
        <patternFill>
          <bgColor indexed="47"/>
        </patternFill>
      </fill>
      <border>
        <left/>
        <right style="thin">
          <color indexed="23"/>
        </right>
        <top/>
        <bottom/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  <fill>
        <patternFill>
          <bgColor indexed="47"/>
        </patternFill>
      </fill>
      <border>
        <left/>
        <right style="thin">
          <color indexed="23"/>
        </right>
        <top/>
        <bottom/>
      </border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 style="thin">
          <color indexed="23"/>
        </right>
        <top/>
        <bottom/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</font>
      <fill>
        <patternFill>
          <bgColor indexed="47"/>
        </patternFill>
      </fill>
      <border>
        <left/>
        <right/>
        <top/>
        <bottom/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48"/>
      </font>
      <fill>
        <patternFill>
          <bgColor indexed="4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b/>
        <i val="0"/>
        <condense val="0"/>
        <extend val="0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b/>
        <i val="0"/>
        <condense val="0"/>
        <extend val="0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b/>
        <i val="0"/>
        <condense val="0"/>
        <extend val="0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0"/>
      </font>
    </dxf>
    <dxf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>
          <bgColor indexed="4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4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9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>
          <bgColor indexed="4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>
          <bgColor indexed="4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>
          <bgColor indexed="4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</dxf>
    <dxf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22"/>
      </font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condense val="0"/>
        <extend val="0"/>
        <color indexed="55"/>
      </font>
    </dxf>
    <dxf>
      <font>
        <b/>
        <i val="0"/>
        <condense val="0"/>
        <extend val="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condense val="0"/>
        <extend val="0"/>
        <color indexed="55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9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52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4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53"/>
      </font>
      <fill>
        <patternFill>
          <bgColor indexed="4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2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7"/>
      </font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9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>
          <bgColor indexed="4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>
          <bgColor indexed="4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>
          <bgColor indexed="4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>
          <bgColor indexed="4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48"/>
      </font>
      <fill>
        <patternFill>
          <bgColor indexed="4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13"/>
      </font>
      <fill>
        <patternFill>
          <bgColor indexed="22"/>
        </patternFill>
      </fill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58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40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5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53"/>
      </font>
    </dxf>
    <dxf>
      <font>
        <b/>
        <i val="0"/>
        <condense val="0"/>
        <extend val="0"/>
        <color indexed="12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condense val="0"/>
        <extend val="0"/>
        <color indexed="55"/>
      </font>
    </dxf>
    <dxf>
      <font>
        <condense val="0"/>
        <extend val="0"/>
        <color indexed="22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23"/>
      </font>
    </dxf>
    <dxf>
      <font>
        <condense val="0"/>
        <extend val="0"/>
        <color indexed="22"/>
      </font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b/>
        <i val="0"/>
        <condense val="0"/>
        <extend val="0"/>
        <color indexed="49"/>
      </font>
    </dxf>
    <dxf>
      <font>
        <condense val="0"/>
        <extend val="0"/>
        <color indexed="55"/>
      </font>
    </dxf>
    <dxf>
      <font>
        <condense val="0"/>
        <extend val="0"/>
        <color indexed="55"/>
      </font>
    </dxf>
    <dxf>
      <font>
        <b/>
        <i val="0"/>
        <condense val="0"/>
        <extend val="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b/>
        <i val="0"/>
        <condense val="0"/>
        <extend val="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b/>
        <i val="0"/>
        <condense val="0"/>
        <extend val="0"/>
        <color indexed="48"/>
      </font>
    </dxf>
    <dxf>
      <font>
        <condense val="0"/>
        <extend val="0"/>
        <color indexed="55"/>
      </font>
    </dxf>
    <dxf>
      <font>
        <condense val="0"/>
        <extend val="0"/>
        <color indexed="55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232273838630807E-2"/>
          <c:y val="6.8870708695734056E-2"/>
          <c:w val="0.92298288508557458"/>
          <c:h val="0.81818401930532059"/>
        </c:manualLayout>
      </c:layout>
      <c:scatterChart>
        <c:scatterStyle val="lineMarker"/>
        <c:varyColors val="0"/>
        <c:ser>
          <c:idx val="0"/>
          <c:order val="0"/>
          <c:tx>
            <c:v>EGLC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-0.51646314810545579"/>
                  <c:y val="-9.8514146962958554E-3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25" b="0" i="0" u="none" strike="noStrike" baseline="0">
                      <a:solidFill>
                        <a:srgbClr val="00808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WA!$E$15:$E$26</c:f>
              <c:numCache>
                <c:formatCode>0.0</c:formatCode>
                <c:ptCount val="12"/>
                <c:pt idx="0">
                  <c:v>5.0193548387096785</c:v>
                </c:pt>
                <c:pt idx="1">
                  <c:v>4.62</c:v>
                </c:pt>
                <c:pt idx="2">
                  <c:v>4.7677419354838726</c:v>
                </c:pt>
                <c:pt idx="3">
                  <c:v>4.88</c:v>
                </c:pt>
                <c:pt idx="4">
                  <c:v>4.4483870967741925</c:v>
                </c:pt>
                <c:pt idx="5">
                  <c:v>5.403225806451613</c:v>
                </c:pt>
                <c:pt idx="6">
                  <c:v>6.0535714285714279</c:v>
                </c:pt>
                <c:pt idx="7">
                  <c:v>4.6838709677419343</c:v>
                </c:pt>
                <c:pt idx="8">
                  <c:v>4.4866666666666655</c:v>
                </c:pt>
                <c:pt idx="9">
                  <c:v>6.0451612903225795</c:v>
                </c:pt>
                <c:pt idx="10">
                  <c:v>5.1100000000000003</c:v>
                </c:pt>
              </c:numCache>
            </c:numRef>
          </c:xVal>
          <c:yVal>
            <c:numRef>
              <c:f>WA!$J$15:$J$26</c:f>
              <c:numCache>
                <c:formatCode>0.0</c:formatCode>
                <c:ptCount val="12"/>
                <c:pt idx="0">
                  <c:v>14.8</c:v>
                </c:pt>
                <c:pt idx="1">
                  <c:v>13.8</c:v>
                </c:pt>
                <c:pt idx="2">
                  <c:v>13.5</c:v>
                </c:pt>
                <c:pt idx="3">
                  <c:v>13.8</c:v>
                </c:pt>
                <c:pt idx="4">
                  <c:v>10.199999999999999</c:v>
                </c:pt>
                <c:pt idx="5">
                  <c:v>13.4</c:v>
                </c:pt>
                <c:pt idx="6">
                  <c:v>15.9</c:v>
                </c:pt>
                <c:pt idx="7">
                  <c:v>12.1</c:v>
                </c:pt>
                <c:pt idx="8">
                  <c:v>12.7</c:v>
                </c:pt>
                <c:pt idx="9">
                  <c:v>18</c:v>
                </c:pt>
                <c:pt idx="10">
                  <c:v>14.7</c:v>
                </c:pt>
              </c:numCache>
            </c:numRef>
          </c:yVal>
          <c:smooth val="0"/>
        </c:ser>
        <c:ser>
          <c:idx val="1"/>
          <c:order val="1"/>
          <c:tx>
            <c:v>EGLL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800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-0.20463285432644621"/>
                  <c:y val="1.7679419333221626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25" b="0" i="0" u="none" strike="noStrike" baseline="0">
                      <a:solidFill>
                        <a:srgbClr val="80008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WA!$E$15:$E$26</c:f>
              <c:numCache>
                <c:formatCode>0.0</c:formatCode>
                <c:ptCount val="12"/>
                <c:pt idx="0">
                  <c:v>5.0193548387096785</c:v>
                </c:pt>
                <c:pt idx="1">
                  <c:v>4.62</c:v>
                </c:pt>
                <c:pt idx="2">
                  <c:v>4.7677419354838726</c:v>
                </c:pt>
                <c:pt idx="3">
                  <c:v>4.88</c:v>
                </c:pt>
                <c:pt idx="4">
                  <c:v>4.4483870967741925</c:v>
                </c:pt>
                <c:pt idx="5">
                  <c:v>5.403225806451613</c:v>
                </c:pt>
                <c:pt idx="6">
                  <c:v>6.0535714285714279</c:v>
                </c:pt>
                <c:pt idx="7">
                  <c:v>4.6838709677419343</c:v>
                </c:pt>
                <c:pt idx="8">
                  <c:v>4.4866666666666655</c:v>
                </c:pt>
                <c:pt idx="9">
                  <c:v>6.0451612903225795</c:v>
                </c:pt>
                <c:pt idx="10">
                  <c:v>5.1100000000000003</c:v>
                </c:pt>
              </c:numCache>
            </c:numRef>
          </c:xVal>
          <c:yVal>
            <c:numRef>
              <c:f>WA!$G$15:$G$26</c:f>
              <c:numCache>
                <c:formatCode>0.0</c:formatCode>
                <c:ptCount val="12"/>
                <c:pt idx="0">
                  <c:v>14.6</c:v>
                </c:pt>
                <c:pt idx="1">
                  <c:v>14.4</c:v>
                </c:pt>
                <c:pt idx="2">
                  <c:v>13.5</c:v>
                </c:pt>
                <c:pt idx="3">
                  <c:v>13.8</c:v>
                </c:pt>
                <c:pt idx="4">
                  <c:v>10.6</c:v>
                </c:pt>
                <c:pt idx="5">
                  <c:v>13.9</c:v>
                </c:pt>
                <c:pt idx="6">
                  <c:v>16.600000000000001</c:v>
                </c:pt>
                <c:pt idx="7">
                  <c:v>12</c:v>
                </c:pt>
                <c:pt idx="8">
                  <c:v>12.8</c:v>
                </c:pt>
                <c:pt idx="9">
                  <c:v>18.3</c:v>
                </c:pt>
                <c:pt idx="10">
                  <c:v>15.3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81248"/>
        <c:axId val="106982784"/>
      </c:scatterChart>
      <c:valAx>
        <c:axId val="106981248"/>
        <c:scaling>
          <c:orientation val="minMax"/>
          <c:max val="6.5"/>
          <c:min val="4"/>
        </c:scaling>
        <c:delete val="0"/>
        <c:axPos val="b"/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982784"/>
        <c:crosses val="autoZero"/>
        <c:crossBetween val="midCat"/>
        <c:majorUnit val="0.5"/>
      </c:valAx>
      <c:valAx>
        <c:axId val="106982784"/>
        <c:scaling>
          <c:orientation val="minMax"/>
          <c:min val="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981248"/>
        <c:crosses val="autoZero"/>
        <c:crossBetween val="midCat"/>
        <c:majorUnit val="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8092909535452317"/>
          <c:y val="0.51239814031510533"/>
          <c:w val="0.80684596577017109"/>
          <c:h val="0.6666684019869417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200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Rainfall / mm  </a:t>
            </a:r>
          </a:p>
        </c:rich>
      </c:tx>
      <c:layout>
        <c:manualLayout>
          <c:xMode val="edge"/>
          <c:yMode val="edge"/>
          <c:x val="0.44924623115577889"/>
          <c:y val="2.81195079086115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155778894472363E-2"/>
          <c:y val="0.11599297012302284"/>
          <c:w val="0.93065326633165835"/>
          <c:h val="0.81019332161687174"/>
        </c:manualLayout>
      </c:layout>
      <c:barChart>
        <c:barDir val="col"/>
        <c:grouping val="clustered"/>
        <c:varyColors val="0"/>
        <c:ser>
          <c:idx val="1"/>
          <c:order val="0"/>
          <c:tx>
            <c:v>Total</c:v>
          </c:tx>
          <c:spPr>
            <a:solidFill>
              <a:srgbClr val="3366FF"/>
            </a:solidFill>
            <a:ln w="25400">
              <a:solidFill>
                <a:srgbClr val="0000FF"/>
              </a:solidFill>
              <a:prstDash val="solid"/>
            </a:ln>
          </c:spPr>
          <c:invertIfNegative val="0"/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63</c:v>
              </c:pt>
              <c:pt idx="1">
                <c:v>40</c:v>
              </c:pt>
              <c:pt idx="2">
                <c:v>51</c:v>
              </c:pt>
              <c:pt idx="3">
                <c:v>56</c:v>
              </c:pt>
              <c:pt idx="4">
                <c:v>59</c:v>
              </c:pt>
              <c:pt idx="5">
                <c:v>59</c:v>
              </c:pt>
              <c:pt idx="6">
                <c:v>47</c:v>
              </c:pt>
              <c:pt idx="7">
                <c:v>62</c:v>
              </c:pt>
              <c:pt idx="8">
                <c:v>66</c:v>
              </c:pt>
              <c:pt idx="9">
                <c:v>69</c:v>
              </c:pt>
              <c:pt idx="10">
                <c:v>64</c:v>
              </c:pt>
              <c:pt idx="11">
                <c:v>66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07350272"/>
        <c:axId val="107352064"/>
      </c:barChart>
      <c:barChart>
        <c:barDir val="col"/>
        <c:grouping val="clustered"/>
        <c:varyColors val="0"/>
        <c:ser>
          <c:idx val="0"/>
          <c:order val="1"/>
          <c:tx>
            <c:v>Days &gt;1mm</c:v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WA!$T$74:$T$85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353600"/>
        <c:axId val="107355136"/>
      </c:barChart>
      <c:catAx>
        <c:axId val="107350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352064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07352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350272"/>
        <c:crosses val="autoZero"/>
        <c:crossBetween val="between"/>
      </c:valAx>
      <c:catAx>
        <c:axId val="107353600"/>
        <c:scaling>
          <c:orientation val="minMax"/>
        </c:scaling>
        <c:delete val="1"/>
        <c:axPos val="b"/>
        <c:majorTickMark val="out"/>
        <c:minorTickMark val="none"/>
        <c:tickLblPos val="nextTo"/>
        <c:crossAx val="107355136"/>
        <c:crosses val="autoZero"/>
        <c:auto val="1"/>
        <c:lblAlgn val="ctr"/>
        <c:lblOffset val="100"/>
        <c:noMultiLvlLbl val="0"/>
      </c:catAx>
      <c:valAx>
        <c:axId val="107355136"/>
        <c:scaling>
          <c:orientation val="minMax"/>
          <c:max val="16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353600"/>
        <c:crosses val="max"/>
        <c:crossBetween val="between"/>
        <c:majorUnit val="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4.2211055276381908E-2"/>
          <c:y val="0.12478031634446397"/>
          <c:w val="0.29447236180904524"/>
          <c:h val="0.1739894551845342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3366FF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181919066523239E-2"/>
          <c:y val="8.7542375389228835E-2"/>
          <c:w val="0.91060740797734374"/>
          <c:h val="0.7609452629986814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WA!$P$33:$P$44</c:f>
              <c:numCache>
                <c:formatCode>0.0</c:formatCode>
                <c:ptCount val="12"/>
                <c:pt idx="0">
                  <c:v>5.1635594331726189</c:v>
                </c:pt>
                <c:pt idx="1">
                  <c:v>5.0311604733476791</c:v>
                </c:pt>
                <c:pt idx="2">
                  <c:v>5.097359953260149</c:v>
                </c:pt>
                <c:pt idx="3">
                  <c:v>4.8325620336102713</c:v>
                </c:pt>
                <c:pt idx="4">
                  <c:v>4.6339635938728634</c:v>
                </c:pt>
                <c:pt idx="5">
                  <c:v>4.4353651541354546</c:v>
                </c:pt>
                <c:pt idx="6">
                  <c:v>4.3029661943105157</c:v>
                </c:pt>
                <c:pt idx="7">
                  <c:v>4.0381682746606371</c:v>
                </c:pt>
                <c:pt idx="8">
                  <c:v>3.9057693148356991</c:v>
                </c:pt>
                <c:pt idx="9">
                  <c:v>4.104367754573107</c:v>
                </c:pt>
                <c:pt idx="10">
                  <c:v>4.5677641139603935</c:v>
                </c:pt>
                <c:pt idx="11">
                  <c:v>5.0311604733476791</c:v>
                </c:pt>
              </c:numCache>
            </c:numRef>
          </c: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WA!$Q$33:$Q$44</c:f>
              <c:numCache>
                <c:formatCode>0.0</c:formatCode>
                <c:ptCount val="12"/>
                <c:pt idx="0">
                  <c:v>5.1178283323706708</c:v>
                </c:pt>
                <c:pt idx="1">
                  <c:v>5.0312780070802212</c:v>
                </c:pt>
                <c:pt idx="2">
                  <c:v>5.074553169725446</c:v>
                </c:pt>
                <c:pt idx="3">
                  <c:v>4.9014525191445468</c:v>
                </c:pt>
                <c:pt idx="4">
                  <c:v>4.7716270312088742</c:v>
                </c:pt>
                <c:pt idx="5">
                  <c:v>4.6418015432731998</c:v>
                </c:pt>
                <c:pt idx="6">
                  <c:v>4.5552512179827502</c:v>
                </c:pt>
                <c:pt idx="7">
                  <c:v>4.3821505674018519</c:v>
                </c:pt>
                <c:pt idx="8">
                  <c:v>4.2956002421114032</c:v>
                </c:pt>
                <c:pt idx="9">
                  <c:v>4.4254257300470767</c:v>
                </c:pt>
                <c:pt idx="10">
                  <c:v>4.7283518685636494</c:v>
                </c:pt>
                <c:pt idx="11">
                  <c:v>5.0312780070802212</c:v>
                </c:pt>
              </c:numCache>
            </c:numRef>
          </c:val>
          <c:smooth val="0"/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WA!$R$33:$R$44</c:f>
              <c:numCache>
                <c:formatCode>0.0</c:formatCode>
                <c:ptCount val="12"/>
                <c:pt idx="0">
                  <c:v>5.1415804977832344</c:v>
                </c:pt>
                <c:pt idx="1">
                  <c:v>5.0259691070713899</c:v>
                </c:pt>
                <c:pt idx="2">
                  <c:v>5.0837748024273131</c:v>
                </c:pt>
                <c:pt idx="3">
                  <c:v>4.8525520210036275</c:v>
                </c:pt>
                <c:pt idx="4">
                  <c:v>4.6791349349358642</c:v>
                </c:pt>
                <c:pt idx="5">
                  <c:v>4.5057178488681</c:v>
                </c:pt>
                <c:pt idx="6">
                  <c:v>4.3901064581562581</c:v>
                </c:pt>
                <c:pt idx="7">
                  <c:v>4.1588836767325725</c:v>
                </c:pt>
                <c:pt idx="8">
                  <c:v>4.0432722860207306</c:v>
                </c:pt>
                <c:pt idx="9">
                  <c:v>4.2166893720884939</c:v>
                </c:pt>
                <c:pt idx="10">
                  <c:v>4.6213292395799428</c:v>
                </c:pt>
                <c:pt idx="11">
                  <c:v>5.0259691070713899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5600"/>
        <c:axId val="107387520"/>
      </c:lineChart>
      <c:catAx>
        <c:axId val="107385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387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7520"/>
        <c:scaling>
          <c:orientation val="minMax"/>
          <c:max val="5.5"/>
          <c:min val="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385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Rain</a:t>
            </a:r>
          </a:p>
        </c:rich>
      </c:tx>
      <c:layout>
        <c:manualLayout>
          <c:xMode val="edge"/>
          <c:yMode val="edge"/>
          <c:x val="0.45488487865588051"/>
          <c:y val="2.58519388954171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22526446795271E-2"/>
          <c:y val="6.9330199764982378E-2"/>
          <c:w val="0.95146235220908526"/>
          <c:h val="0.8777908343125734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DGD!$Z$4:$Z$368</c:f>
              <c:numCache>
                <c:formatCode>0.0</c:formatCode>
                <c:ptCount val="365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</c:v>
                </c:pt>
                <c:pt idx="5">
                  <c:v>10.1</c:v>
                </c:pt>
                <c:pt idx="6">
                  <c:v>9</c:v>
                </c:pt>
                <c:pt idx="7">
                  <c:v>3.5</c:v>
                </c:pt>
                <c:pt idx="8">
                  <c:v>0</c:v>
                </c:pt>
                <c:pt idx="9">
                  <c:v>0.5</c:v>
                </c:pt>
                <c:pt idx="10">
                  <c:v>6.8</c:v>
                </c:pt>
                <c:pt idx="11">
                  <c:v>6.3</c:v>
                </c:pt>
                <c:pt idx="12">
                  <c:v>3</c:v>
                </c:pt>
                <c:pt idx="13">
                  <c:v>5.5</c:v>
                </c:pt>
                <c:pt idx="14">
                  <c:v>0</c:v>
                </c:pt>
                <c:pt idx="15">
                  <c:v>1.4</c:v>
                </c:pt>
                <c:pt idx="16">
                  <c:v>16.100000000000001</c:v>
                </c:pt>
                <c:pt idx="17">
                  <c:v>7.6</c:v>
                </c:pt>
                <c:pt idx="18">
                  <c:v>0</c:v>
                </c:pt>
                <c:pt idx="19">
                  <c:v>0.1</c:v>
                </c:pt>
                <c:pt idx="20">
                  <c:v>0.3</c:v>
                </c:pt>
                <c:pt idx="21">
                  <c:v>0.3</c:v>
                </c:pt>
                <c:pt idx="22">
                  <c:v>0</c:v>
                </c:pt>
                <c:pt idx="23">
                  <c:v>0.3</c:v>
                </c:pt>
                <c:pt idx="24">
                  <c:v>0.8</c:v>
                </c:pt>
                <c:pt idx="25">
                  <c:v>0.5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12.3</c:v>
                </c:pt>
                <c:pt idx="41">
                  <c:v>1.1000000000000001</c:v>
                </c:pt>
                <c:pt idx="42">
                  <c:v>1.9</c:v>
                </c:pt>
                <c:pt idx="43">
                  <c:v>3</c:v>
                </c:pt>
                <c:pt idx="44">
                  <c:v>0</c:v>
                </c:pt>
                <c:pt idx="45">
                  <c:v>2.2000000000000002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11.2</c:v>
                </c:pt>
                <c:pt idx="50">
                  <c:v>0</c:v>
                </c:pt>
                <c:pt idx="51">
                  <c:v>0.1</c:v>
                </c:pt>
                <c:pt idx="52">
                  <c:v>0.5</c:v>
                </c:pt>
                <c:pt idx="53">
                  <c:v>3.5</c:v>
                </c:pt>
                <c:pt idx="54">
                  <c:v>0</c:v>
                </c:pt>
                <c:pt idx="55">
                  <c:v>0</c:v>
                </c:pt>
                <c:pt idx="56">
                  <c:v>5.2</c:v>
                </c:pt>
                <c:pt idx="57">
                  <c:v>2.5</c:v>
                </c:pt>
                <c:pt idx="58">
                  <c:v>0.3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</c:v>
                </c:pt>
                <c:pt idx="71">
                  <c:v>0.8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4.4000000000000004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0.5</c:v>
                </c:pt>
                <c:pt idx="88">
                  <c:v>2.2000000000000002</c:v>
                </c:pt>
                <c:pt idx="89">
                  <c:v>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1.1000000000000001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1.1000000000000001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14.5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1.1000000000000001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7.1</c:v>
                </c:pt>
                <c:pt idx="156">
                  <c:v>6</c:v>
                </c:pt>
                <c:pt idx="157">
                  <c:v>0</c:v>
                </c:pt>
                <c:pt idx="158">
                  <c:v>1.4</c:v>
                </c:pt>
                <c:pt idx="159">
                  <c:v>0.8</c:v>
                </c:pt>
                <c:pt idx="160">
                  <c:v>14.2</c:v>
                </c:pt>
                <c:pt idx="161">
                  <c:v>3.3</c:v>
                </c:pt>
                <c:pt idx="162">
                  <c:v>7.1</c:v>
                </c:pt>
                <c:pt idx="163">
                  <c:v>0.8</c:v>
                </c:pt>
                <c:pt idx="164">
                  <c:v>0</c:v>
                </c:pt>
                <c:pt idx="165">
                  <c:v>0</c:v>
                </c:pt>
                <c:pt idx="166">
                  <c:v>14.7</c:v>
                </c:pt>
                <c:pt idx="167">
                  <c:v>7.6</c:v>
                </c:pt>
                <c:pt idx="168">
                  <c:v>1.1000000000000001</c:v>
                </c:pt>
                <c:pt idx="169">
                  <c:v>0.3</c:v>
                </c:pt>
                <c:pt idx="170">
                  <c:v>2.7</c:v>
                </c:pt>
                <c:pt idx="171">
                  <c:v>0</c:v>
                </c:pt>
                <c:pt idx="172">
                  <c:v>5.2</c:v>
                </c:pt>
                <c:pt idx="173">
                  <c:v>0.1</c:v>
                </c:pt>
                <c:pt idx="174">
                  <c:v>3.3</c:v>
                </c:pt>
                <c:pt idx="175">
                  <c:v>3.3</c:v>
                </c:pt>
                <c:pt idx="176">
                  <c:v>0</c:v>
                </c:pt>
                <c:pt idx="177">
                  <c:v>0</c:v>
                </c:pt>
                <c:pt idx="178">
                  <c:v>8.5</c:v>
                </c:pt>
                <c:pt idx="179">
                  <c:v>0</c:v>
                </c:pt>
                <c:pt idx="180">
                  <c:v>0.1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4.5999999999999996</c:v>
                </c:pt>
                <c:pt idx="186">
                  <c:v>0.8</c:v>
                </c:pt>
                <c:pt idx="187">
                  <c:v>3.5</c:v>
                </c:pt>
                <c:pt idx="188">
                  <c:v>3.3</c:v>
                </c:pt>
                <c:pt idx="189">
                  <c:v>0</c:v>
                </c:pt>
                <c:pt idx="190">
                  <c:v>1.9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13.7</c:v>
                </c:pt>
                <c:pt idx="197">
                  <c:v>3.3</c:v>
                </c:pt>
                <c:pt idx="198">
                  <c:v>7.1</c:v>
                </c:pt>
                <c:pt idx="199">
                  <c:v>3</c:v>
                </c:pt>
                <c:pt idx="200">
                  <c:v>5.5</c:v>
                </c:pt>
                <c:pt idx="201">
                  <c:v>3.8</c:v>
                </c:pt>
                <c:pt idx="202">
                  <c:v>1.1000000000000001</c:v>
                </c:pt>
                <c:pt idx="203">
                  <c:v>1.1000000000000001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0.3</c:v>
                </c:pt>
                <c:pt idx="214">
                  <c:v>0</c:v>
                </c:pt>
                <c:pt idx="215">
                  <c:v>11.6</c:v>
                </c:pt>
                <c:pt idx="216">
                  <c:v>0</c:v>
                </c:pt>
                <c:pt idx="217">
                  <c:v>0.1</c:v>
                </c:pt>
                <c:pt idx="218">
                  <c:v>4.4000000000000004</c:v>
                </c:pt>
                <c:pt idx="219">
                  <c:v>0.8</c:v>
                </c:pt>
                <c:pt idx="220">
                  <c:v>0</c:v>
                </c:pt>
                <c:pt idx="221">
                  <c:v>0</c:v>
                </c:pt>
                <c:pt idx="222">
                  <c:v>4.5999999999999996</c:v>
                </c:pt>
                <c:pt idx="223">
                  <c:v>0</c:v>
                </c:pt>
                <c:pt idx="224">
                  <c:v>1.9</c:v>
                </c:pt>
                <c:pt idx="225">
                  <c:v>0</c:v>
                </c:pt>
                <c:pt idx="226">
                  <c:v>0.1</c:v>
                </c:pt>
                <c:pt idx="227">
                  <c:v>0</c:v>
                </c:pt>
                <c:pt idx="228">
                  <c:v>0.8</c:v>
                </c:pt>
                <c:pt idx="229">
                  <c:v>14.6</c:v>
                </c:pt>
                <c:pt idx="230">
                  <c:v>0</c:v>
                </c:pt>
                <c:pt idx="231">
                  <c:v>4.5999999999999996</c:v>
                </c:pt>
                <c:pt idx="232">
                  <c:v>0</c:v>
                </c:pt>
                <c:pt idx="233">
                  <c:v>0</c:v>
                </c:pt>
                <c:pt idx="234">
                  <c:v>9.8000000000000007</c:v>
                </c:pt>
                <c:pt idx="235">
                  <c:v>0.5</c:v>
                </c:pt>
                <c:pt idx="236">
                  <c:v>9.3000000000000007</c:v>
                </c:pt>
                <c:pt idx="237">
                  <c:v>8.6999999999999993</c:v>
                </c:pt>
                <c:pt idx="238">
                  <c:v>0.8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3.8</c:v>
                </c:pt>
                <c:pt idx="247">
                  <c:v>0.3</c:v>
                </c:pt>
                <c:pt idx="248">
                  <c:v>21.7</c:v>
                </c:pt>
                <c:pt idx="249">
                  <c:v>0.5</c:v>
                </c:pt>
                <c:pt idx="250">
                  <c:v>0.3</c:v>
                </c:pt>
                <c:pt idx="251">
                  <c:v>3.8</c:v>
                </c:pt>
                <c:pt idx="252">
                  <c:v>0.3</c:v>
                </c:pt>
                <c:pt idx="253">
                  <c:v>3.6</c:v>
                </c:pt>
                <c:pt idx="254">
                  <c:v>0.3</c:v>
                </c:pt>
                <c:pt idx="255">
                  <c:v>0.3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1.4</c:v>
                </c:pt>
                <c:pt idx="260">
                  <c:v>0.1</c:v>
                </c:pt>
                <c:pt idx="261">
                  <c:v>0</c:v>
                </c:pt>
                <c:pt idx="262">
                  <c:v>1.6</c:v>
                </c:pt>
                <c:pt idx="263">
                  <c:v>0.8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0.3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3.6</c:v>
                </c:pt>
                <c:pt idx="279">
                  <c:v>0.1</c:v>
                </c:pt>
                <c:pt idx="280">
                  <c:v>0.1</c:v>
                </c:pt>
                <c:pt idx="281">
                  <c:v>1.9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3.3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0.8</c:v>
                </c:pt>
                <c:pt idx="297">
                  <c:v>1.7</c:v>
                </c:pt>
                <c:pt idx="298">
                  <c:v>3.1</c:v>
                </c:pt>
                <c:pt idx="299">
                  <c:v>0.8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1.1000000000000001</c:v>
                </c:pt>
                <c:pt idx="305">
                  <c:v>0.3</c:v>
                </c:pt>
                <c:pt idx="306">
                  <c:v>6.6</c:v>
                </c:pt>
                <c:pt idx="307">
                  <c:v>13.4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1.1000000000000001</c:v>
                </c:pt>
                <c:pt idx="312">
                  <c:v>1.1000000000000001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0.5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0.3</c:v>
                </c:pt>
                <c:pt idx="331">
                  <c:v>0</c:v>
                </c:pt>
                <c:pt idx="332">
                  <c:v>0.8</c:v>
                </c:pt>
                <c:pt idx="333">
                  <c:v>0</c:v>
                </c:pt>
                <c:pt idx="334">
                  <c:v>6.1</c:v>
                </c:pt>
                <c:pt idx="335">
                  <c:v>0.3</c:v>
                </c:pt>
                <c:pt idx="336">
                  <c:v>0.5</c:v>
                </c:pt>
                <c:pt idx="337">
                  <c:v>0.3</c:v>
                </c:pt>
                <c:pt idx="338">
                  <c:v>0</c:v>
                </c:pt>
                <c:pt idx="339">
                  <c:v>0</c:v>
                </c:pt>
                <c:pt idx="340">
                  <c:v>0.3</c:v>
                </c:pt>
                <c:pt idx="341">
                  <c:v>0.8</c:v>
                </c:pt>
                <c:pt idx="342">
                  <c:v>0</c:v>
                </c:pt>
                <c:pt idx="343">
                  <c:v>0</c:v>
                </c:pt>
                <c:pt idx="344">
                  <c:v>5.6</c:v>
                </c:pt>
                <c:pt idx="345">
                  <c:v>4.9000000000000004</c:v>
                </c:pt>
                <c:pt idx="346">
                  <c:v>9.1</c:v>
                </c:pt>
                <c:pt idx="347">
                  <c:v>0.3</c:v>
                </c:pt>
                <c:pt idx="348">
                  <c:v>2.2000000000000002</c:v>
                </c:pt>
                <c:pt idx="349">
                  <c:v>6.3</c:v>
                </c:pt>
                <c:pt idx="350">
                  <c:v>0.5</c:v>
                </c:pt>
                <c:pt idx="351">
                  <c:v>0</c:v>
                </c:pt>
                <c:pt idx="352">
                  <c:v>3.6</c:v>
                </c:pt>
                <c:pt idx="353">
                  <c:v>0.9</c:v>
                </c:pt>
                <c:pt idx="354">
                  <c:v>1.7</c:v>
                </c:pt>
                <c:pt idx="355">
                  <c:v>0</c:v>
                </c:pt>
                <c:pt idx="356">
                  <c:v>4.0999999999999996</c:v>
                </c:pt>
                <c:pt idx="357">
                  <c:v>0.3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3.3</c:v>
                </c:pt>
                <c:pt idx="363">
                  <c:v>4.8</c:v>
                </c:pt>
                <c:pt idx="364">
                  <c:v>0.3</c:v>
                </c:pt>
              </c:numCache>
            </c:numRef>
          </c:xVal>
          <c:yVal>
            <c:numRef>
              <c:f>DGD!$R$4:$R$368</c:f>
              <c:numCache>
                <c:formatCode>0</c:formatCode>
                <c:ptCount val="365"/>
                <c:pt idx="0">
                  <c:v>1025</c:v>
                </c:pt>
                <c:pt idx="1">
                  <c:v>1028</c:v>
                </c:pt>
                <c:pt idx="2">
                  <c:v>1022.5</c:v>
                </c:pt>
                <c:pt idx="3">
                  <c:v>1013.5</c:v>
                </c:pt>
                <c:pt idx="4">
                  <c:v>1001.5</c:v>
                </c:pt>
                <c:pt idx="5">
                  <c:v>998</c:v>
                </c:pt>
                <c:pt idx="6">
                  <c:v>1000.000005</c:v>
                </c:pt>
                <c:pt idx="7">
                  <c:v>996.5</c:v>
                </c:pt>
                <c:pt idx="8">
                  <c:v>1011.5</c:v>
                </c:pt>
                <c:pt idx="9">
                  <c:v>1010</c:v>
                </c:pt>
                <c:pt idx="10">
                  <c:v>1007</c:v>
                </c:pt>
                <c:pt idx="11">
                  <c:v>1013</c:v>
                </c:pt>
                <c:pt idx="12">
                  <c:v>1010</c:v>
                </c:pt>
                <c:pt idx="13">
                  <c:v>1011.5</c:v>
                </c:pt>
                <c:pt idx="14">
                  <c:v>1015.5</c:v>
                </c:pt>
                <c:pt idx="15">
                  <c:v>1017</c:v>
                </c:pt>
                <c:pt idx="16">
                  <c:v>1018.5</c:v>
                </c:pt>
                <c:pt idx="17">
                  <c:v>1026.5</c:v>
                </c:pt>
                <c:pt idx="18">
                  <c:v>1034</c:v>
                </c:pt>
                <c:pt idx="19">
                  <c:v>1036.5</c:v>
                </c:pt>
                <c:pt idx="20">
                  <c:v>1039.0000049999999</c:v>
                </c:pt>
                <c:pt idx="21">
                  <c:v>1037.5</c:v>
                </c:pt>
                <c:pt idx="22">
                  <c:v>1034</c:v>
                </c:pt>
                <c:pt idx="23">
                  <c:v>1029</c:v>
                </c:pt>
                <c:pt idx="24">
                  <c:v>1017</c:v>
                </c:pt>
                <c:pt idx="25">
                  <c:v>1013</c:v>
                </c:pt>
                <c:pt idx="26">
                  <c:v>1021.5</c:v>
                </c:pt>
                <c:pt idx="27">
                  <c:v>1023.5</c:v>
                </c:pt>
                <c:pt idx="28">
                  <c:v>1023</c:v>
                </c:pt>
                <c:pt idx="29">
                  <c:v>1023.5</c:v>
                </c:pt>
                <c:pt idx="30">
                  <c:v>1025.5</c:v>
                </c:pt>
                <c:pt idx="31">
                  <c:v>1026</c:v>
                </c:pt>
                <c:pt idx="32">
                  <c:v>1024</c:v>
                </c:pt>
                <c:pt idx="33">
                  <c:v>1021.5</c:v>
                </c:pt>
                <c:pt idx="34">
                  <c:v>1016</c:v>
                </c:pt>
                <c:pt idx="35">
                  <c:v>1017.5</c:v>
                </c:pt>
                <c:pt idx="36">
                  <c:v>1019.5</c:v>
                </c:pt>
                <c:pt idx="37">
                  <c:v>1014.5</c:v>
                </c:pt>
                <c:pt idx="38">
                  <c:v>1022</c:v>
                </c:pt>
                <c:pt idx="39">
                  <c:v>1018</c:v>
                </c:pt>
                <c:pt idx="40">
                  <c:v>1012.5</c:v>
                </c:pt>
                <c:pt idx="41">
                  <c:v>1011</c:v>
                </c:pt>
                <c:pt idx="42">
                  <c:v>1011</c:v>
                </c:pt>
                <c:pt idx="43">
                  <c:v>1003</c:v>
                </c:pt>
                <c:pt idx="44">
                  <c:v>1000</c:v>
                </c:pt>
                <c:pt idx="45">
                  <c:v>993.5</c:v>
                </c:pt>
                <c:pt idx="46">
                  <c:v>995.5</c:v>
                </c:pt>
                <c:pt idx="47">
                  <c:v>1005.5</c:v>
                </c:pt>
                <c:pt idx="48">
                  <c:v>1012.5</c:v>
                </c:pt>
                <c:pt idx="49">
                  <c:v>1011</c:v>
                </c:pt>
                <c:pt idx="50">
                  <c:v>1014.5</c:v>
                </c:pt>
                <c:pt idx="51">
                  <c:v>1014</c:v>
                </c:pt>
                <c:pt idx="52">
                  <c:v>1016.5</c:v>
                </c:pt>
                <c:pt idx="53">
                  <c:v>1016.5</c:v>
                </c:pt>
                <c:pt idx="54">
                  <c:v>1020.5</c:v>
                </c:pt>
                <c:pt idx="55">
                  <c:v>1021.5</c:v>
                </c:pt>
                <c:pt idx="56">
                  <c:v>1013.5</c:v>
                </c:pt>
                <c:pt idx="57">
                  <c:v>1021.5</c:v>
                </c:pt>
                <c:pt idx="58">
                  <c:v>1030</c:v>
                </c:pt>
                <c:pt idx="59">
                  <c:v>1037</c:v>
                </c:pt>
                <c:pt idx="60">
                  <c:v>1036.5</c:v>
                </c:pt>
                <c:pt idx="61">
                  <c:v>1034.5</c:v>
                </c:pt>
                <c:pt idx="62">
                  <c:v>1033</c:v>
                </c:pt>
                <c:pt idx="63">
                  <c:v>1030.5</c:v>
                </c:pt>
                <c:pt idx="64">
                  <c:v>1032</c:v>
                </c:pt>
                <c:pt idx="65">
                  <c:v>1028.5</c:v>
                </c:pt>
                <c:pt idx="66">
                  <c:v>1020</c:v>
                </c:pt>
                <c:pt idx="67">
                  <c:v>1015.5</c:v>
                </c:pt>
                <c:pt idx="68">
                  <c:v>1012</c:v>
                </c:pt>
                <c:pt idx="69">
                  <c:v>1013</c:v>
                </c:pt>
                <c:pt idx="70">
                  <c:v>1004</c:v>
                </c:pt>
                <c:pt idx="71">
                  <c:v>1003.5</c:v>
                </c:pt>
                <c:pt idx="72">
                  <c:v>1013.5</c:v>
                </c:pt>
                <c:pt idx="73">
                  <c:v>1015</c:v>
                </c:pt>
                <c:pt idx="74">
                  <c:v>1012.5</c:v>
                </c:pt>
                <c:pt idx="75">
                  <c:v>1015.5</c:v>
                </c:pt>
                <c:pt idx="76">
                  <c:v>1024</c:v>
                </c:pt>
                <c:pt idx="77">
                  <c:v>1032.5</c:v>
                </c:pt>
                <c:pt idx="78">
                  <c:v>1032</c:v>
                </c:pt>
                <c:pt idx="79">
                  <c:v>1034.5</c:v>
                </c:pt>
                <c:pt idx="80">
                  <c:v>1038</c:v>
                </c:pt>
                <c:pt idx="81">
                  <c:v>1040</c:v>
                </c:pt>
                <c:pt idx="82">
                  <c:v>1032.5</c:v>
                </c:pt>
                <c:pt idx="83">
                  <c:v>1022</c:v>
                </c:pt>
                <c:pt idx="84">
                  <c:v>1015.5</c:v>
                </c:pt>
                <c:pt idx="85">
                  <c:v>1014</c:v>
                </c:pt>
                <c:pt idx="86">
                  <c:v>1016.5</c:v>
                </c:pt>
                <c:pt idx="87">
                  <c:v>1013.5</c:v>
                </c:pt>
                <c:pt idx="88">
                  <c:v>1011</c:v>
                </c:pt>
                <c:pt idx="89">
                  <c:v>1012</c:v>
                </c:pt>
                <c:pt idx="90">
                  <c:v>1017</c:v>
                </c:pt>
                <c:pt idx="91">
                  <c:v>1011.5</c:v>
                </c:pt>
                <c:pt idx="92">
                  <c:v>1015</c:v>
                </c:pt>
                <c:pt idx="93">
                  <c:v>1020.5</c:v>
                </c:pt>
                <c:pt idx="94">
                  <c:v>1022</c:v>
                </c:pt>
                <c:pt idx="95">
                  <c:v>1025.5</c:v>
                </c:pt>
                <c:pt idx="96">
                  <c:v>1027</c:v>
                </c:pt>
                <c:pt idx="97">
                  <c:v>1027.5</c:v>
                </c:pt>
                <c:pt idx="98">
                  <c:v>1026</c:v>
                </c:pt>
                <c:pt idx="99">
                  <c:v>1024.5</c:v>
                </c:pt>
                <c:pt idx="100">
                  <c:v>1023</c:v>
                </c:pt>
                <c:pt idx="101">
                  <c:v>1028</c:v>
                </c:pt>
                <c:pt idx="102">
                  <c:v>1024.5</c:v>
                </c:pt>
                <c:pt idx="103">
                  <c:v>1019</c:v>
                </c:pt>
                <c:pt idx="104">
                  <c:v>1020.5</c:v>
                </c:pt>
                <c:pt idx="105">
                  <c:v>1022.5</c:v>
                </c:pt>
                <c:pt idx="106">
                  <c:v>1025</c:v>
                </c:pt>
                <c:pt idx="107">
                  <c:v>1018.5</c:v>
                </c:pt>
                <c:pt idx="108">
                  <c:v>1014</c:v>
                </c:pt>
                <c:pt idx="109">
                  <c:v>1015</c:v>
                </c:pt>
                <c:pt idx="110">
                  <c:v>1013.5</c:v>
                </c:pt>
                <c:pt idx="111">
                  <c:v>1009.5</c:v>
                </c:pt>
                <c:pt idx="112">
                  <c:v>1012.5</c:v>
                </c:pt>
                <c:pt idx="113">
                  <c:v>1019</c:v>
                </c:pt>
                <c:pt idx="114">
                  <c:v>1023.5</c:v>
                </c:pt>
                <c:pt idx="115">
                  <c:v>1025</c:v>
                </c:pt>
                <c:pt idx="116">
                  <c:v>1024.5</c:v>
                </c:pt>
                <c:pt idx="117">
                  <c:v>1020</c:v>
                </c:pt>
                <c:pt idx="118">
                  <c:v>1013</c:v>
                </c:pt>
                <c:pt idx="119">
                  <c:v>1008.5</c:v>
                </c:pt>
                <c:pt idx="120">
                  <c:v>1010.5</c:v>
                </c:pt>
                <c:pt idx="121">
                  <c:v>1012.5</c:v>
                </c:pt>
                <c:pt idx="122">
                  <c:v>1017.5</c:v>
                </c:pt>
                <c:pt idx="123">
                  <c:v>1021.5</c:v>
                </c:pt>
                <c:pt idx="124">
                  <c:v>1020</c:v>
                </c:pt>
                <c:pt idx="125">
                  <c:v>1015</c:v>
                </c:pt>
                <c:pt idx="126">
                  <c:v>1011</c:v>
                </c:pt>
                <c:pt idx="127">
                  <c:v>1014</c:v>
                </c:pt>
                <c:pt idx="128">
                  <c:v>1021</c:v>
                </c:pt>
                <c:pt idx="129">
                  <c:v>1024</c:v>
                </c:pt>
                <c:pt idx="130">
                  <c:v>1022.5</c:v>
                </c:pt>
                <c:pt idx="131">
                  <c:v>1020.5</c:v>
                </c:pt>
                <c:pt idx="132">
                  <c:v>1019.5</c:v>
                </c:pt>
                <c:pt idx="133">
                  <c:v>1020</c:v>
                </c:pt>
                <c:pt idx="134">
                  <c:v>1024</c:v>
                </c:pt>
                <c:pt idx="135">
                  <c:v>1022.5</c:v>
                </c:pt>
                <c:pt idx="136">
                  <c:v>1019</c:v>
                </c:pt>
                <c:pt idx="137">
                  <c:v>1014.5</c:v>
                </c:pt>
                <c:pt idx="138">
                  <c:v>1017</c:v>
                </c:pt>
                <c:pt idx="139">
                  <c:v>1018.5</c:v>
                </c:pt>
                <c:pt idx="140">
                  <c:v>1018</c:v>
                </c:pt>
                <c:pt idx="141">
                  <c:v>1017</c:v>
                </c:pt>
                <c:pt idx="142">
                  <c:v>1019.5</c:v>
                </c:pt>
                <c:pt idx="143">
                  <c:v>1024.5</c:v>
                </c:pt>
                <c:pt idx="144">
                  <c:v>1020</c:v>
                </c:pt>
                <c:pt idx="145">
                  <c:v>1009</c:v>
                </c:pt>
                <c:pt idx="146">
                  <c:v>1015.5</c:v>
                </c:pt>
                <c:pt idx="147">
                  <c:v>1015</c:v>
                </c:pt>
                <c:pt idx="148">
                  <c:v>1012.5</c:v>
                </c:pt>
                <c:pt idx="149">
                  <c:v>1010.5</c:v>
                </c:pt>
                <c:pt idx="150">
                  <c:v>1019.5</c:v>
                </c:pt>
                <c:pt idx="151">
                  <c:v>1029.5</c:v>
                </c:pt>
                <c:pt idx="152">
                  <c:v>1032.5000005000002</c:v>
                </c:pt>
                <c:pt idx="153">
                  <c:v>1030.5</c:v>
                </c:pt>
                <c:pt idx="154">
                  <c:v>1022.5</c:v>
                </c:pt>
                <c:pt idx="155">
                  <c:v>1012.5</c:v>
                </c:pt>
                <c:pt idx="156">
                  <c:v>1006.5</c:v>
                </c:pt>
                <c:pt idx="157">
                  <c:v>1003.5</c:v>
                </c:pt>
                <c:pt idx="158">
                  <c:v>1006.5</c:v>
                </c:pt>
                <c:pt idx="159">
                  <c:v>1012</c:v>
                </c:pt>
                <c:pt idx="160">
                  <c:v>1014</c:v>
                </c:pt>
                <c:pt idx="161">
                  <c:v>1016</c:v>
                </c:pt>
                <c:pt idx="162">
                  <c:v>1013</c:v>
                </c:pt>
                <c:pt idx="163">
                  <c:v>1012.5</c:v>
                </c:pt>
                <c:pt idx="164">
                  <c:v>1017.5</c:v>
                </c:pt>
                <c:pt idx="165">
                  <c:v>1014</c:v>
                </c:pt>
                <c:pt idx="166">
                  <c:v>1011</c:v>
                </c:pt>
                <c:pt idx="167">
                  <c:v>1003</c:v>
                </c:pt>
                <c:pt idx="168">
                  <c:v>1000.5</c:v>
                </c:pt>
                <c:pt idx="169">
                  <c:v>1009.5</c:v>
                </c:pt>
                <c:pt idx="170">
                  <c:v>1011.5</c:v>
                </c:pt>
                <c:pt idx="171">
                  <c:v>1010</c:v>
                </c:pt>
                <c:pt idx="172">
                  <c:v>1009</c:v>
                </c:pt>
                <c:pt idx="173">
                  <c:v>1015.5</c:v>
                </c:pt>
                <c:pt idx="174">
                  <c:v>1022</c:v>
                </c:pt>
                <c:pt idx="175">
                  <c:v>1021</c:v>
                </c:pt>
                <c:pt idx="176">
                  <c:v>1020</c:v>
                </c:pt>
                <c:pt idx="177">
                  <c:v>1014.5</c:v>
                </c:pt>
                <c:pt idx="178">
                  <c:v>1015.5</c:v>
                </c:pt>
                <c:pt idx="179">
                  <c:v>1021</c:v>
                </c:pt>
                <c:pt idx="180">
                  <c:v>1025</c:v>
                </c:pt>
                <c:pt idx="181">
                  <c:v>1025</c:v>
                </c:pt>
                <c:pt idx="182">
                  <c:v>1020.5</c:v>
                </c:pt>
                <c:pt idx="183">
                  <c:v>1017</c:v>
                </c:pt>
                <c:pt idx="184">
                  <c:v>1017</c:v>
                </c:pt>
                <c:pt idx="185">
                  <c:v>1011.5</c:v>
                </c:pt>
                <c:pt idx="186">
                  <c:v>1005.5</c:v>
                </c:pt>
                <c:pt idx="187">
                  <c:v>1004</c:v>
                </c:pt>
                <c:pt idx="188">
                  <c:v>1005</c:v>
                </c:pt>
                <c:pt idx="189">
                  <c:v>1011.5</c:v>
                </c:pt>
                <c:pt idx="190">
                  <c:v>1018</c:v>
                </c:pt>
                <c:pt idx="191">
                  <c:v>1019</c:v>
                </c:pt>
                <c:pt idx="192">
                  <c:v>1018.5</c:v>
                </c:pt>
                <c:pt idx="193">
                  <c:v>1019</c:v>
                </c:pt>
                <c:pt idx="194">
                  <c:v>1018.5</c:v>
                </c:pt>
                <c:pt idx="195">
                  <c:v>1015</c:v>
                </c:pt>
                <c:pt idx="196">
                  <c:v>1003.5</c:v>
                </c:pt>
                <c:pt idx="197">
                  <c:v>994.5</c:v>
                </c:pt>
                <c:pt idx="198">
                  <c:v>997.5</c:v>
                </c:pt>
                <c:pt idx="199">
                  <c:v>1004</c:v>
                </c:pt>
                <c:pt idx="200">
                  <c:v>1009</c:v>
                </c:pt>
                <c:pt idx="201">
                  <c:v>1013</c:v>
                </c:pt>
                <c:pt idx="202">
                  <c:v>1016</c:v>
                </c:pt>
                <c:pt idx="203">
                  <c:v>1013.5</c:v>
                </c:pt>
                <c:pt idx="204">
                  <c:v>1010</c:v>
                </c:pt>
                <c:pt idx="205">
                  <c:v>1010</c:v>
                </c:pt>
                <c:pt idx="206">
                  <c:v>1015.5</c:v>
                </c:pt>
                <c:pt idx="207">
                  <c:v>1020.5</c:v>
                </c:pt>
                <c:pt idx="208">
                  <c:v>1022</c:v>
                </c:pt>
                <c:pt idx="209">
                  <c:v>1023.5</c:v>
                </c:pt>
                <c:pt idx="210">
                  <c:v>1021.5</c:v>
                </c:pt>
                <c:pt idx="211">
                  <c:v>1016</c:v>
                </c:pt>
                <c:pt idx="212">
                  <c:v>1013</c:v>
                </c:pt>
                <c:pt idx="213">
                  <c:v>1014</c:v>
                </c:pt>
                <c:pt idx="214">
                  <c:v>1014.5</c:v>
                </c:pt>
                <c:pt idx="215">
                  <c:v>1010.5</c:v>
                </c:pt>
                <c:pt idx="216">
                  <c:v>1011</c:v>
                </c:pt>
                <c:pt idx="217">
                  <c:v>1004.5</c:v>
                </c:pt>
                <c:pt idx="218">
                  <c:v>1002</c:v>
                </c:pt>
                <c:pt idx="219">
                  <c:v>1007.5</c:v>
                </c:pt>
                <c:pt idx="220">
                  <c:v>1020.5</c:v>
                </c:pt>
                <c:pt idx="221">
                  <c:v>1021.5</c:v>
                </c:pt>
                <c:pt idx="222">
                  <c:v>1012</c:v>
                </c:pt>
                <c:pt idx="223">
                  <c:v>1010</c:v>
                </c:pt>
                <c:pt idx="224">
                  <c:v>1007.5</c:v>
                </c:pt>
                <c:pt idx="225">
                  <c:v>1008</c:v>
                </c:pt>
                <c:pt idx="226">
                  <c:v>1014.5</c:v>
                </c:pt>
                <c:pt idx="227">
                  <c:v>1016.5</c:v>
                </c:pt>
                <c:pt idx="228">
                  <c:v>1017</c:v>
                </c:pt>
                <c:pt idx="229">
                  <c:v>1015</c:v>
                </c:pt>
                <c:pt idx="230">
                  <c:v>1017.5</c:v>
                </c:pt>
                <c:pt idx="231">
                  <c:v>1017.5</c:v>
                </c:pt>
                <c:pt idx="232">
                  <c:v>1014.5</c:v>
                </c:pt>
                <c:pt idx="233">
                  <c:v>1018.5</c:v>
                </c:pt>
                <c:pt idx="234">
                  <c:v>1014.5</c:v>
                </c:pt>
                <c:pt idx="235">
                  <c:v>1013</c:v>
                </c:pt>
                <c:pt idx="236">
                  <c:v>1010.5</c:v>
                </c:pt>
                <c:pt idx="237">
                  <c:v>1005</c:v>
                </c:pt>
                <c:pt idx="238">
                  <c:v>1011.5</c:v>
                </c:pt>
                <c:pt idx="239">
                  <c:v>1015.5</c:v>
                </c:pt>
                <c:pt idx="240">
                  <c:v>1017</c:v>
                </c:pt>
                <c:pt idx="241">
                  <c:v>1017</c:v>
                </c:pt>
                <c:pt idx="242">
                  <c:v>1015.5</c:v>
                </c:pt>
                <c:pt idx="243">
                  <c:v>1014</c:v>
                </c:pt>
                <c:pt idx="244">
                  <c:v>1011</c:v>
                </c:pt>
                <c:pt idx="245">
                  <c:v>1008.5</c:v>
                </c:pt>
                <c:pt idx="246">
                  <c:v>1006</c:v>
                </c:pt>
                <c:pt idx="247">
                  <c:v>1011.5</c:v>
                </c:pt>
                <c:pt idx="248">
                  <c:v>1008</c:v>
                </c:pt>
                <c:pt idx="249">
                  <c:v>1009.5</c:v>
                </c:pt>
                <c:pt idx="250">
                  <c:v>1009.5</c:v>
                </c:pt>
                <c:pt idx="251">
                  <c:v>1009</c:v>
                </c:pt>
                <c:pt idx="252">
                  <c:v>1006</c:v>
                </c:pt>
                <c:pt idx="253">
                  <c:v>1005</c:v>
                </c:pt>
                <c:pt idx="254">
                  <c:v>1005</c:v>
                </c:pt>
                <c:pt idx="255">
                  <c:v>1012.5</c:v>
                </c:pt>
                <c:pt idx="256">
                  <c:v>1018</c:v>
                </c:pt>
                <c:pt idx="257">
                  <c:v>1020</c:v>
                </c:pt>
                <c:pt idx="258">
                  <c:v>1014</c:v>
                </c:pt>
                <c:pt idx="259">
                  <c:v>1006.5</c:v>
                </c:pt>
                <c:pt idx="260">
                  <c:v>1005.5</c:v>
                </c:pt>
                <c:pt idx="261">
                  <c:v>1012.5</c:v>
                </c:pt>
                <c:pt idx="262">
                  <c:v>1017</c:v>
                </c:pt>
                <c:pt idx="263">
                  <c:v>1017</c:v>
                </c:pt>
                <c:pt idx="264">
                  <c:v>1019.5</c:v>
                </c:pt>
                <c:pt idx="265">
                  <c:v>1018</c:v>
                </c:pt>
                <c:pt idx="266">
                  <c:v>1015</c:v>
                </c:pt>
                <c:pt idx="267">
                  <c:v>1016.5</c:v>
                </c:pt>
                <c:pt idx="268">
                  <c:v>1021</c:v>
                </c:pt>
                <c:pt idx="269">
                  <c:v>1028</c:v>
                </c:pt>
                <c:pt idx="270">
                  <c:v>1026.5</c:v>
                </c:pt>
                <c:pt idx="271">
                  <c:v>1024</c:v>
                </c:pt>
                <c:pt idx="272">
                  <c:v>1023</c:v>
                </c:pt>
                <c:pt idx="273">
                  <c:v>1025</c:v>
                </c:pt>
                <c:pt idx="274">
                  <c:v>1023.5</c:v>
                </c:pt>
                <c:pt idx="275">
                  <c:v>1019</c:v>
                </c:pt>
                <c:pt idx="276">
                  <c:v>1019.5</c:v>
                </c:pt>
                <c:pt idx="277">
                  <c:v>1015</c:v>
                </c:pt>
                <c:pt idx="278">
                  <c:v>1009</c:v>
                </c:pt>
                <c:pt idx="279">
                  <c:v>1016.5</c:v>
                </c:pt>
                <c:pt idx="280">
                  <c:v>1021.5</c:v>
                </c:pt>
                <c:pt idx="281">
                  <c:v>1018</c:v>
                </c:pt>
                <c:pt idx="282">
                  <c:v>1017.5</c:v>
                </c:pt>
                <c:pt idx="283">
                  <c:v>1019</c:v>
                </c:pt>
                <c:pt idx="284">
                  <c:v>1021.5</c:v>
                </c:pt>
                <c:pt idx="285">
                  <c:v>1028.5</c:v>
                </c:pt>
                <c:pt idx="286">
                  <c:v>1030.5</c:v>
                </c:pt>
                <c:pt idx="287">
                  <c:v>1025.5</c:v>
                </c:pt>
                <c:pt idx="288">
                  <c:v>1023</c:v>
                </c:pt>
                <c:pt idx="289">
                  <c:v>1015.5</c:v>
                </c:pt>
                <c:pt idx="290">
                  <c:v>1009</c:v>
                </c:pt>
                <c:pt idx="291">
                  <c:v>1018</c:v>
                </c:pt>
                <c:pt idx="292">
                  <c:v>1026</c:v>
                </c:pt>
                <c:pt idx="293">
                  <c:v>1024.5</c:v>
                </c:pt>
                <c:pt idx="294">
                  <c:v>1015.5</c:v>
                </c:pt>
                <c:pt idx="295">
                  <c:v>1006.5</c:v>
                </c:pt>
                <c:pt idx="296">
                  <c:v>997.5</c:v>
                </c:pt>
                <c:pt idx="297">
                  <c:v>996</c:v>
                </c:pt>
                <c:pt idx="298">
                  <c:v>1004</c:v>
                </c:pt>
                <c:pt idx="299">
                  <c:v>1009</c:v>
                </c:pt>
                <c:pt idx="300">
                  <c:v>1018.5</c:v>
                </c:pt>
                <c:pt idx="301">
                  <c:v>1021</c:v>
                </c:pt>
                <c:pt idx="302">
                  <c:v>1018</c:v>
                </c:pt>
                <c:pt idx="303">
                  <c:v>1013</c:v>
                </c:pt>
                <c:pt idx="304">
                  <c:v>1009.5</c:v>
                </c:pt>
                <c:pt idx="305">
                  <c:v>1004</c:v>
                </c:pt>
                <c:pt idx="306">
                  <c:v>993.5</c:v>
                </c:pt>
                <c:pt idx="307">
                  <c:v>996</c:v>
                </c:pt>
                <c:pt idx="308">
                  <c:v>1010</c:v>
                </c:pt>
                <c:pt idx="309">
                  <c:v>1021.5</c:v>
                </c:pt>
                <c:pt idx="310">
                  <c:v>1020.5</c:v>
                </c:pt>
                <c:pt idx="311">
                  <c:v>1014.5</c:v>
                </c:pt>
                <c:pt idx="312">
                  <c:v>1016</c:v>
                </c:pt>
                <c:pt idx="313">
                  <c:v>1018</c:v>
                </c:pt>
                <c:pt idx="314">
                  <c:v>1017</c:v>
                </c:pt>
                <c:pt idx="315">
                  <c:v>1024</c:v>
                </c:pt>
                <c:pt idx="316">
                  <c:v>1028.0005000000001</c:v>
                </c:pt>
                <c:pt idx="317">
                  <c:v>1023.5</c:v>
                </c:pt>
                <c:pt idx="318">
                  <c:v>1018.5</c:v>
                </c:pt>
                <c:pt idx="319">
                  <c:v>1017</c:v>
                </c:pt>
                <c:pt idx="320">
                  <c:v>1018</c:v>
                </c:pt>
                <c:pt idx="321">
                  <c:v>1017.5</c:v>
                </c:pt>
                <c:pt idx="322">
                  <c:v>1017.5</c:v>
                </c:pt>
                <c:pt idx="323">
                  <c:v>1018.5</c:v>
                </c:pt>
                <c:pt idx="324">
                  <c:v>1015.5</c:v>
                </c:pt>
                <c:pt idx="325">
                  <c:v>1019.5</c:v>
                </c:pt>
                <c:pt idx="326">
                  <c:v>1026.5</c:v>
                </c:pt>
                <c:pt idx="327">
                  <c:v>1025.5</c:v>
                </c:pt>
                <c:pt idx="328">
                  <c:v>1025</c:v>
                </c:pt>
                <c:pt idx="329">
                  <c:v>1024.5</c:v>
                </c:pt>
                <c:pt idx="330">
                  <c:v>1021.5</c:v>
                </c:pt>
                <c:pt idx="331">
                  <c:v>1021</c:v>
                </c:pt>
                <c:pt idx="332">
                  <c:v>1009</c:v>
                </c:pt>
                <c:pt idx="333">
                  <c:v>1016</c:v>
                </c:pt>
                <c:pt idx="334">
                  <c:v>1007</c:v>
                </c:pt>
                <c:pt idx="335">
                  <c:v>1010</c:v>
                </c:pt>
                <c:pt idx="336">
                  <c:v>1003</c:v>
                </c:pt>
                <c:pt idx="337">
                  <c:v>1000</c:v>
                </c:pt>
                <c:pt idx="338">
                  <c:v>1004.5</c:v>
                </c:pt>
                <c:pt idx="339">
                  <c:v>1007</c:v>
                </c:pt>
                <c:pt idx="340">
                  <c:v>1011</c:v>
                </c:pt>
                <c:pt idx="341">
                  <c:v>1010.5</c:v>
                </c:pt>
                <c:pt idx="342">
                  <c:v>1010</c:v>
                </c:pt>
                <c:pt idx="343">
                  <c:v>1015</c:v>
                </c:pt>
                <c:pt idx="344">
                  <c:v>1008.5</c:v>
                </c:pt>
                <c:pt idx="345">
                  <c:v>998</c:v>
                </c:pt>
                <c:pt idx="346">
                  <c:v>990</c:v>
                </c:pt>
                <c:pt idx="347">
                  <c:v>994.5</c:v>
                </c:pt>
                <c:pt idx="348">
                  <c:v>994.5</c:v>
                </c:pt>
                <c:pt idx="349">
                  <c:v>991.5</c:v>
                </c:pt>
                <c:pt idx="350">
                  <c:v>1008.5</c:v>
                </c:pt>
                <c:pt idx="351">
                  <c:v>1016.5</c:v>
                </c:pt>
                <c:pt idx="352">
                  <c:v>1014</c:v>
                </c:pt>
                <c:pt idx="353">
                  <c:v>1015.5</c:v>
                </c:pt>
                <c:pt idx="354">
                  <c:v>1018.5</c:v>
                </c:pt>
                <c:pt idx="355">
                  <c:v>1024.5</c:v>
                </c:pt>
                <c:pt idx="356">
                  <c:v>1016</c:v>
                </c:pt>
                <c:pt idx="357">
                  <c:v>1027</c:v>
                </c:pt>
                <c:pt idx="358">
                  <c:v>1029</c:v>
                </c:pt>
                <c:pt idx="359">
                  <c:v>1032.5</c:v>
                </c:pt>
                <c:pt idx="360">
                  <c:v>1031</c:v>
                </c:pt>
                <c:pt idx="361">
                  <c:v>1023</c:v>
                </c:pt>
                <c:pt idx="362">
                  <c:v>1019.5</c:v>
                </c:pt>
                <c:pt idx="363">
                  <c:v>1014.5</c:v>
                </c:pt>
                <c:pt idx="364">
                  <c:v>1009.5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35136"/>
        <c:axId val="89036672"/>
      </c:scatterChart>
      <c:valAx>
        <c:axId val="890351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036672"/>
        <c:crosses val="autoZero"/>
        <c:crossBetween val="midCat"/>
      </c:valAx>
      <c:valAx>
        <c:axId val="89036672"/>
        <c:scaling>
          <c:orientation val="minMax"/>
          <c:max val="1041"/>
          <c:min val="9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0351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Pressure / Trinary Rain</a:t>
            </a:r>
          </a:p>
        </c:rich>
      </c:tx>
      <c:layout>
        <c:manualLayout>
          <c:xMode val="edge"/>
          <c:yMode val="edge"/>
          <c:x val="0.43159230096237972"/>
          <c:y val="2.582159624413145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204000872104852E-2"/>
          <c:y val="6.924890566418361E-2"/>
          <c:w val="0.95273689701935693"/>
          <c:h val="0.8779352785899888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DGD!$BK$4:$BK$368</c:f>
              <c:numCache>
                <c:formatCode>General</c:formatCode>
                <c:ptCount val="36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2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2</c:v>
                </c:pt>
                <c:pt idx="157">
                  <c:v>0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0</c:v>
                </c:pt>
                <c:pt idx="172">
                  <c:v>2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0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2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2</c:v>
                </c:pt>
                <c:pt idx="232">
                  <c:v>0</c:v>
                </c:pt>
                <c:pt idx="233">
                  <c:v>0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</c:v>
                </c:pt>
                <c:pt idx="247">
                  <c:v>1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1</c:v>
                </c:pt>
                <c:pt idx="261">
                  <c:v>0</c:v>
                </c:pt>
                <c:pt idx="262">
                  <c:v>2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2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2</c:v>
                </c:pt>
                <c:pt idx="349">
                  <c:v>2</c:v>
                </c:pt>
                <c:pt idx="350">
                  <c:v>1</c:v>
                </c:pt>
                <c:pt idx="351">
                  <c:v>0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2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</c:v>
                </c:pt>
                <c:pt idx="363">
                  <c:v>2</c:v>
                </c:pt>
                <c:pt idx="364">
                  <c:v>1</c:v>
                </c:pt>
              </c:numCache>
            </c:numRef>
          </c:xVal>
          <c:yVal>
            <c:numRef>
              <c:f>DGD!$R$4:$R$368</c:f>
              <c:numCache>
                <c:formatCode>0</c:formatCode>
                <c:ptCount val="365"/>
                <c:pt idx="0">
                  <c:v>1025</c:v>
                </c:pt>
                <c:pt idx="1">
                  <c:v>1028</c:v>
                </c:pt>
                <c:pt idx="2">
                  <c:v>1022.5</c:v>
                </c:pt>
                <c:pt idx="3">
                  <c:v>1013.5</c:v>
                </c:pt>
                <c:pt idx="4">
                  <c:v>1001.5</c:v>
                </c:pt>
                <c:pt idx="5">
                  <c:v>998</c:v>
                </c:pt>
                <c:pt idx="6">
                  <c:v>1000.000005</c:v>
                </c:pt>
                <c:pt idx="7">
                  <c:v>996.5</c:v>
                </c:pt>
                <c:pt idx="8">
                  <c:v>1011.5</c:v>
                </c:pt>
                <c:pt idx="9">
                  <c:v>1010</c:v>
                </c:pt>
                <c:pt idx="10">
                  <c:v>1007</c:v>
                </c:pt>
                <c:pt idx="11">
                  <c:v>1013</c:v>
                </c:pt>
                <c:pt idx="12">
                  <c:v>1010</c:v>
                </c:pt>
                <c:pt idx="13">
                  <c:v>1011.5</c:v>
                </c:pt>
                <c:pt idx="14">
                  <c:v>1015.5</c:v>
                </c:pt>
                <c:pt idx="15">
                  <c:v>1017</c:v>
                </c:pt>
                <c:pt idx="16">
                  <c:v>1018.5</c:v>
                </c:pt>
                <c:pt idx="17">
                  <c:v>1026.5</c:v>
                </c:pt>
                <c:pt idx="18">
                  <c:v>1034</c:v>
                </c:pt>
                <c:pt idx="19">
                  <c:v>1036.5</c:v>
                </c:pt>
                <c:pt idx="20">
                  <c:v>1039.0000049999999</c:v>
                </c:pt>
                <c:pt idx="21">
                  <c:v>1037.5</c:v>
                </c:pt>
                <c:pt idx="22">
                  <c:v>1034</c:v>
                </c:pt>
                <c:pt idx="23">
                  <c:v>1029</c:v>
                </c:pt>
                <c:pt idx="24">
                  <c:v>1017</c:v>
                </c:pt>
                <c:pt idx="25">
                  <c:v>1013</c:v>
                </c:pt>
                <c:pt idx="26">
                  <c:v>1021.5</c:v>
                </c:pt>
                <c:pt idx="27">
                  <c:v>1023.5</c:v>
                </c:pt>
                <c:pt idx="28">
                  <c:v>1023</c:v>
                </c:pt>
                <c:pt idx="29">
                  <c:v>1023.5</c:v>
                </c:pt>
                <c:pt idx="30">
                  <c:v>1025.5</c:v>
                </c:pt>
                <c:pt idx="31">
                  <c:v>1026</c:v>
                </c:pt>
                <c:pt idx="32">
                  <c:v>1024</c:v>
                </c:pt>
                <c:pt idx="33">
                  <c:v>1021.5</c:v>
                </c:pt>
                <c:pt idx="34">
                  <c:v>1016</c:v>
                </c:pt>
                <c:pt idx="35">
                  <c:v>1017.5</c:v>
                </c:pt>
                <c:pt idx="36">
                  <c:v>1019.5</c:v>
                </c:pt>
                <c:pt idx="37">
                  <c:v>1014.5</c:v>
                </c:pt>
                <c:pt idx="38">
                  <c:v>1022</c:v>
                </c:pt>
                <c:pt idx="39">
                  <c:v>1018</c:v>
                </c:pt>
                <c:pt idx="40">
                  <c:v>1012.5</c:v>
                </c:pt>
                <c:pt idx="41">
                  <c:v>1011</c:v>
                </c:pt>
                <c:pt idx="42">
                  <c:v>1011</c:v>
                </c:pt>
                <c:pt idx="43">
                  <c:v>1003</c:v>
                </c:pt>
                <c:pt idx="44">
                  <c:v>1000</c:v>
                </c:pt>
                <c:pt idx="45">
                  <c:v>993.5</c:v>
                </c:pt>
                <c:pt idx="46">
                  <c:v>995.5</c:v>
                </c:pt>
                <c:pt idx="47">
                  <c:v>1005.5</c:v>
                </c:pt>
                <c:pt idx="48">
                  <c:v>1012.5</c:v>
                </c:pt>
                <c:pt idx="49">
                  <c:v>1011</c:v>
                </c:pt>
                <c:pt idx="50">
                  <c:v>1014.5</c:v>
                </c:pt>
                <c:pt idx="51">
                  <c:v>1014</c:v>
                </c:pt>
                <c:pt idx="52">
                  <c:v>1016.5</c:v>
                </c:pt>
                <c:pt idx="53">
                  <c:v>1016.5</c:v>
                </c:pt>
                <c:pt idx="54">
                  <c:v>1020.5</c:v>
                </c:pt>
                <c:pt idx="55">
                  <c:v>1021.5</c:v>
                </c:pt>
                <c:pt idx="56">
                  <c:v>1013.5</c:v>
                </c:pt>
                <c:pt idx="57">
                  <c:v>1021.5</c:v>
                </c:pt>
                <c:pt idx="58">
                  <c:v>1030</c:v>
                </c:pt>
                <c:pt idx="59">
                  <c:v>1037</c:v>
                </c:pt>
                <c:pt idx="60">
                  <c:v>1036.5</c:v>
                </c:pt>
                <c:pt idx="61">
                  <c:v>1034.5</c:v>
                </c:pt>
                <c:pt idx="62">
                  <c:v>1033</c:v>
                </c:pt>
                <c:pt idx="63">
                  <c:v>1030.5</c:v>
                </c:pt>
                <c:pt idx="64">
                  <c:v>1032</c:v>
                </c:pt>
                <c:pt idx="65">
                  <c:v>1028.5</c:v>
                </c:pt>
                <c:pt idx="66">
                  <c:v>1020</c:v>
                </c:pt>
                <c:pt idx="67">
                  <c:v>1015.5</c:v>
                </c:pt>
                <c:pt idx="68">
                  <c:v>1012</c:v>
                </c:pt>
                <c:pt idx="69">
                  <c:v>1013</c:v>
                </c:pt>
                <c:pt idx="70">
                  <c:v>1004</c:v>
                </c:pt>
                <c:pt idx="71">
                  <c:v>1003.5</c:v>
                </c:pt>
                <c:pt idx="72">
                  <c:v>1013.5</c:v>
                </c:pt>
                <c:pt idx="73">
                  <c:v>1015</c:v>
                </c:pt>
                <c:pt idx="74">
                  <c:v>1012.5</c:v>
                </c:pt>
                <c:pt idx="75">
                  <c:v>1015.5</c:v>
                </c:pt>
                <c:pt idx="76">
                  <c:v>1024</c:v>
                </c:pt>
                <c:pt idx="77">
                  <c:v>1032.5</c:v>
                </c:pt>
                <c:pt idx="78">
                  <c:v>1032</c:v>
                </c:pt>
                <c:pt idx="79">
                  <c:v>1034.5</c:v>
                </c:pt>
                <c:pt idx="80">
                  <c:v>1038</c:v>
                </c:pt>
                <c:pt idx="81">
                  <c:v>1040</c:v>
                </c:pt>
                <c:pt idx="82">
                  <c:v>1032.5</c:v>
                </c:pt>
                <c:pt idx="83">
                  <c:v>1022</c:v>
                </c:pt>
                <c:pt idx="84">
                  <c:v>1015.5</c:v>
                </c:pt>
                <c:pt idx="85">
                  <c:v>1014</c:v>
                </c:pt>
                <c:pt idx="86">
                  <c:v>1016.5</c:v>
                </c:pt>
                <c:pt idx="87">
                  <c:v>1013.5</c:v>
                </c:pt>
                <c:pt idx="88">
                  <c:v>1011</c:v>
                </c:pt>
                <c:pt idx="89">
                  <c:v>1012</c:v>
                </c:pt>
                <c:pt idx="90">
                  <c:v>1017</c:v>
                </c:pt>
                <c:pt idx="91">
                  <c:v>1011.5</c:v>
                </c:pt>
                <c:pt idx="92">
                  <c:v>1015</c:v>
                </c:pt>
                <c:pt idx="93">
                  <c:v>1020.5</c:v>
                </c:pt>
                <c:pt idx="94">
                  <c:v>1022</c:v>
                </c:pt>
                <c:pt idx="95">
                  <c:v>1025.5</c:v>
                </c:pt>
                <c:pt idx="96">
                  <c:v>1027</c:v>
                </c:pt>
                <c:pt idx="97">
                  <c:v>1027.5</c:v>
                </c:pt>
                <c:pt idx="98">
                  <c:v>1026</c:v>
                </c:pt>
                <c:pt idx="99">
                  <c:v>1024.5</c:v>
                </c:pt>
                <c:pt idx="100">
                  <c:v>1023</c:v>
                </c:pt>
                <c:pt idx="101">
                  <c:v>1028</c:v>
                </c:pt>
                <c:pt idx="102">
                  <c:v>1024.5</c:v>
                </c:pt>
                <c:pt idx="103">
                  <c:v>1019</c:v>
                </c:pt>
                <c:pt idx="104">
                  <c:v>1020.5</c:v>
                </c:pt>
                <c:pt idx="105">
                  <c:v>1022.5</c:v>
                </c:pt>
                <c:pt idx="106">
                  <c:v>1025</c:v>
                </c:pt>
                <c:pt idx="107">
                  <c:v>1018.5</c:v>
                </c:pt>
                <c:pt idx="108">
                  <c:v>1014</c:v>
                </c:pt>
                <c:pt idx="109">
                  <c:v>1015</c:v>
                </c:pt>
                <c:pt idx="110">
                  <c:v>1013.5</c:v>
                </c:pt>
                <c:pt idx="111">
                  <c:v>1009.5</c:v>
                </c:pt>
                <c:pt idx="112">
                  <c:v>1012.5</c:v>
                </c:pt>
                <c:pt idx="113">
                  <c:v>1019</c:v>
                </c:pt>
                <c:pt idx="114">
                  <c:v>1023.5</c:v>
                </c:pt>
                <c:pt idx="115">
                  <c:v>1025</c:v>
                </c:pt>
                <c:pt idx="116">
                  <c:v>1024.5</c:v>
                </c:pt>
                <c:pt idx="117">
                  <c:v>1020</c:v>
                </c:pt>
                <c:pt idx="118">
                  <c:v>1013</c:v>
                </c:pt>
                <c:pt idx="119">
                  <c:v>1008.5</c:v>
                </c:pt>
                <c:pt idx="120">
                  <c:v>1010.5</c:v>
                </c:pt>
                <c:pt idx="121">
                  <c:v>1012.5</c:v>
                </c:pt>
                <c:pt idx="122">
                  <c:v>1017.5</c:v>
                </c:pt>
                <c:pt idx="123">
                  <c:v>1021.5</c:v>
                </c:pt>
                <c:pt idx="124">
                  <c:v>1020</c:v>
                </c:pt>
                <c:pt idx="125">
                  <c:v>1015</c:v>
                </c:pt>
                <c:pt idx="126">
                  <c:v>1011</c:v>
                </c:pt>
                <c:pt idx="127">
                  <c:v>1014</c:v>
                </c:pt>
                <c:pt idx="128">
                  <c:v>1021</c:v>
                </c:pt>
                <c:pt idx="129">
                  <c:v>1024</c:v>
                </c:pt>
                <c:pt idx="130">
                  <c:v>1022.5</c:v>
                </c:pt>
                <c:pt idx="131">
                  <c:v>1020.5</c:v>
                </c:pt>
                <c:pt idx="132">
                  <c:v>1019.5</c:v>
                </c:pt>
                <c:pt idx="133">
                  <c:v>1020</c:v>
                </c:pt>
                <c:pt idx="134">
                  <c:v>1024</c:v>
                </c:pt>
                <c:pt idx="135">
                  <c:v>1022.5</c:v>
                </c:pt>
                <c:pt idx="136">
                  <c:v>1019</c:v>
                </c:pt>
                <c:pt idx="137">
                  <c:v>1014.5</c:v>
                </c:pt>
                <c:pt idx="138">
                  <c:v>1017</c:v>
                </c:pt>
                <c:pt idx="139">
                  <c:v>1018.5</c:v>
                </c:pt>
                <c:pt idx="140">
                  <c:v>1018</c:v>
                </c:pt>
                <c:pt idx="141">
                  <c:v>1017</c:v>
                </c:pt>
                <c:pt idx="142">
                  <c:v>1019.5</c:v>
                </c:pt>
                <c:pt idx="143">
                  <c:v>1024.5</c:v>
                </c:pt>
                <c:pt idx="144">
                  <c:v>1020</c:v>
                </c:pt>
                <c:pt idx="145">
                  <c:v>1009</c:v>
                </c:pt>
                <c:pt idx="146">
                  <c:v>1015.5</c:v>
                </c:pt>
                <c:pt idx="147">
                  <c:v>1015</c:v>
                </c:pt>
                <c:pt idx="148">
                  <c:v>1012.5</c:v>
                </c:pt>
                <c:pt idx="149">
                  <c:v>1010.5</c:v>
                </c:pt>
                <c:pt idx="150">
                  <c:v>1019.5</c:v>
                </c:pt>
                <c:pt idx="151">
                  <c:v>1029.5</c:v>
                </c:pt>
                <c:pt idx="152">
                  <c:v>1032.5000005000002</c:v>
                </c:pt>
                <c:pt idx="153">
                  <c:v>1030.5</c:v>
                </c:pt>
                <c:pt idx="154">
                  <c:v>1022.5</c:v>
                </c:pt>
                <c:pt idx="155">
                  <c:v>1012.5</c:v>
                </c:pt>
                <c:pt idx="156">
                  <c:v>1006.5</c:v>
                </c:pt>
                <c:pt idx="157">
                  <c:v>1003.5</c:v>
                </c:pt>
                <c:pt idx="158">
                  <c:v>1006.5</c:v>
                </c:pt>
                <c:pt idx="159">
                  <c:v>1012</c:v>
                </c:pt>
                <c:pt idx="160">
                  <c:v>1014</c:v>
                </c:pt>
                <c:pt idx="161">
                  <c:v>1016</c:v>
                </c:pt>
                <c:pt idx="162">
                  <c:v>1013</c:v>
                </c:pt>
                <c:pt idx="163">
                  <c:v>1012.5</c:v>
                </c:pt>
                <c:pt idx="164">
                  <c:v>1017.5</c:v>
                </c:pt>
                <c:pt idx="165">
                  <c:v>1014</c:v>
                </c:pt>
                <c:pt idx="166">
                  <c:v>1011</c:v>
                </c:pt>
                <c:pt idx="167">
                  <c:v>1003</c:v>
                </c:pt>
                <c:pt idx="168">
                  <c:v>1000.5</c:v>
                </c:pt>
                <c:pt idx="169">
                  <c:v>1009.5</c:v>
                </c:pt>
                <c:pt idx="170">
                  <c:v>1011.5</c:v>
                </c:pt>
                <c:pt idx="171">
                  <c:v>1010</c:v>
                </c:pt>
                <c:pt idx="172">
                  <c:v>1009</c:v>
                </c:pt>
                <c:pt idx="173">
                  <c:v>1015.5</c:v>
                </c:pt>
                <c:pt idx="174">
                  <c:v>1022</c:v>
                </c:pt>
                <c:pt idx="175">
                  <c:v>1021</c:v>
                </c:pt>
                <c:pt idx="176">
                  <c:v>1020</c:v>
                </c:pt>
                <c:pt idx="177">
                  <c:v>1014.5</c:v>
                </c:pt>
                <c:pt idx="178">
                  <c:v>1015.5</c:v>
                </c:pt>
                <c:pt idx="179">
                  <c:v>1021</c:v>
                </c:pt>
                <c:pt idx="180">
                  <c:v>1025</c:v>
                </c:pt>
                <c:pt idx="181">
                  <c:v>1025</c:v>
                </c:pt>
                <c:pt idx="182">
                  <c:v>1020.5</c:v>
                </c:pt>
                <c:pt idx="183">
                  <c:v>1017</c:v>
                </c:pt>
                <c:pt idx="184">
                  <c:v>1017</c:v>
                </c:pt>
                <c:pt idx="185">
                  <c:v>1011.5</c:v>
                </c:pt>
                <c:pt idx="186">
                  <c:v>1005.5</c:v>
                </c:pt>
                <c:pt idx="187">
                  <c:v>1004</c:v>
                </c:pt>
                <c:pt idx="188">
                  <c:v>1005</c:v>
                </c:pt>
                <c:pt idx="189">
                  <c:v>1011.5</c:v>
                </c:pt>
                <c:pt idx="190">
                  <c:v>1018</c:v>
                </c:pt>
                <c:pt idx="191">
                  <c:v>1019</c:v>
                </c:pt>
                <c:pt idx="192">
                  <c:v>1018.5</c:v>
                </c:pt>
                <c:pt idx="193">
                  <c:v>1019</c:v>
                </c:pt>
                <c:pt idx="194">
                  <c:v>1018.5</c:v>
                </c:pt>
                <c:pt idx="195">
                  <c:v>1015</c:v>
                </c:pt>
                <c:pt idx="196">
                  <c:v>1003.5</c:v>
                </c:pt>
                <c:pt idx="197">
                  <c:v>994.5</c:v>
                </c:pt>
                <c:pt idx="198">
                  <c:v>997.5</c:v>
                </c:pt>
                <c:pt idx="199">
                  <c:v>1004</c:v>
                </c:pt>
                <c:pt idx="200">
                  <c:v>1009</c:v>
                </c:pt>
                <c:pt idx="201">
                  <c:v>1013</c:v>
                </c:pt>
                <c:pt idx="202">
                  <c:v>1016</c:v>
                </c:pt>
                <c:pt idx="203">
                  <c:v>1013.5</c:v>
                </c:pt>
                <c:pt idx="204">
                  <c:v>1010</c:v>
                </c:pt>
                <c:pt idx="205">
                  <c:v>1010</c:v>
                </c:pt>
                <c:pt idx="206">
                  <c:v>1015.5</c:v>
                </c:pt>
                <c:pt idx="207">
                  <c:v>1020.5</c:v>
                </c:pt>
                <c:pt idx="208">
                  <c:v>1022</c:v>
                </c:pt>
                <c:pt idx="209">
                  <c:v>1023.5</c:v>
                </c:pt>
                <c:pt idx="210">
                  <c:v>1021.5</c:v>
                </c:pt>
                <c:pt idx="211">
                  <c:v>1016</c:v>
                </c:pt>
                <c:pt idx="212">
                  <c:v>1013</c:v>
                </c:pt>
                <c:pt idx="213">
                  <c:v>1014</c:v>
                </c:pt>
                <c:pt idx="214">
                  <c:v>1014.5</c:v>
                </c:pt>
                <c:pt idx="215">
                  <c:v>1010.5</c:v>
                </c:pt>
                <c:pt idx="216">
                  <c:v>1011</c:v>
                </c:pt>
                <c:pt idx="217">
                  <c:v>1004.5</c:v>
                </c:pt>
                <c:pt idx="218">
                  <c:v>1002</c:v>
                </c:pt>
                <c:pt idx="219">
                  <c:v>1007.5</c:v>
                </c:pt>
                <c:pt idx="220">
                  <c:v>1020.5</c:v>
                </c:pt>
                <c:pt idx="221">
                  <c:v>1021.5</c:v>
                </c:pt>
                <c:pt idx="222">
                  <c:v>1012</c:v>
                </c:pt>
                <c:pt idx="223">
                  <c:v>1010</c:v>
                </c:pt>
                <c:pt idx="224">
                  <c:v>1007.5</c:v>
                </c:pt>
                <c:pt idx="225">
                  <c:v>1008</c:v>
                </c:pt>
                <c:pt idx="226">
                  <c:v>1014.5</c:v>
                </c:pt>
                <c:pt idx="227">
                  <c:v>1016.5</c:v>
                </c:pt>
                <c:pt idx="228">
                  <c:v>1017</c:v>
                </c:pt>
                <c:pt idx="229">
                  <c:v>1015</c:v>
                </c:pt>
                <c:pt idx="230">
                  <c:v>1017.5</c:v>
                </c:pt>
                <c:pt idx="231">
                  <c:v>1017.5</c:v>
                </c:pt>
                <c:pt idx="232">
                  <c:v>1014.5</c:v>
                </c:pt>
                <c:pt idx="233">
                  <c:v>1018.5</c:v>
                </c:pt>
                <c:pt idx="234">
                  <c:v>1014.5</c:v>
                </c:pt>
                <c:pt idx="235">
                  <c:v>1013</c:v>
                </c:pt>
                <c:pt idx="236">
                  <c:v>1010.5</c:v>
                </c:pt>
                <c:pt idx="237">
                  <c:v>1005</c:v>
                </c:pt>
                <c:pt idx="238">
                  <c:v>1011.5</c:v>
                </c:pt>
                <c:pt idx="239">
                  <c:v>1015.5</c:v>
                </c:pt>
                <c:pt idx="240">
                  <c:v>1017</c:v>
                </c:pt>
                <c:pt idx="241">
                  <c:v>1017</c:v>
                </c:pt>
                <c:pt idx="242">
                  <c:v>1015.5</c:v>
                </c:pt>
                <c:pt idx="243">
                  <c:v>1014</c:v>
                </c:pt>
                <c:pt idx="244">
                  <c:v>1011</c:v>
                </c:pt>
                <c:pt idx="245">
                  <c:v>1008.5</c:v>
                </c:pt>
                <c:pt idx="246">
                  <c:v>1006</c:v>
                </c:pt>
                <c:pt idx="247">
                  <c:v>1011.5</c:v>
                </c:pt>
                <c:pt idx="248">
                  <c:v>1008</c:v>
                </c:pt>
                <c:pt idx="249">
                  <c:v>1009.5</c:v>
                </c:pt>
                <c:pt idx="250">
                  <c:v>1009.5</c:v>
                </c:pt>
                <c:pt idx="251">
                  <c:v>1009</c:v>
                </c:pt>
                <c:pt idx="252">
                  <c:v>1006</c:v>
                </c:pt>
                <c:pt idx="253">
                  <c:v>1005</c:v>
                </c:pt>
                <c:pt idx="254">
                  <c:v>1005</c:v>
                </c:pt>
                <c:pt idx="255">
                  <c:v>1012.5</c:v>
                </c:pt>
                <c:pt idx="256">
                  <c:v>1018</c:v>
                </c:pt>
                <c:pt idx="257">
                  <c:v>1020</c:v>
                </c:pt>
                <c:pt idx="258">
                  <c:v>1014</c:v>
                </c:pt>
                <c:pt idx="259">
                  <c:v>1006.5</c:v>
                </c:pt>
                <c:pt idx="260">
                  <c:v>1005.5</c:v>
                </c:pt>
                <c:pt idx="261">
                  <c:v>1012.5</c:v>
                </c:pt>
                <c:pt idx="262">
                  <c:v>1017</c:v>
                </c:pt>
                <c:pt idx="263">
                  <c:v>1017</c:v>
                </c:pt>
                <c:pt idx="264">
                  <c:v>1019.5</c:v>
                </c:pt>
                <c:pt idx="265">
                  <c:v>1018</c:v>
                </c:pt>
                <c:pt idx="266">
                  <c:v>1015</c:v>
                </c:pt>
                <c:pt idx="267">
                  <c:v>1016.5</c:v>
                </c:pt>
                <c:pt idx="268">
                  <c:v>1021</c:v>
                </c:pt>
                <c:pt idx="269">
                  <c:v>1028</c:v>
                </c:pt>
                <c:pt idx="270">
                  <c:v>1026.5</c:v>
                </c:pt>
                <c:pt idx="271">
                  <c:v>1024</c:v>
                </c:pt>
                <c:pt idx="272">
                  <c:v>1023</c:v>
                </c:pt>
                <c:pt idx="273">
                  <c:v>1025</c:v>
                </c:pt>
                <c:pt idx="274">
                  <c:v>1023.5</c:v>
                </c:pt>
                <c:pt idx="275">
                  <c:v>1019</c:v>
                </c:pt>
                <c:pt idx="276">
                  <c:v>1019.5</c:v>
                </c:pt>
                <c:pt idx="277">
                  <c:v>1015</c:v>
                </c:pt>
                <c:pt idx="278">
                  <c:v>1009</c:v>
                </c:pt>
                <c:pt idx="279">
                  <c:v>1016.5</c:v>
                </c:pt>
                <c:pt idx="280">
                  <c:v>1021.5</c:v>
                </c:pt>
                <c:pt idx="281">
                  <c:v>1018</c:v>
                </c:pt>
                <c:pt idx="282">
                  <c:v>1017.5</c:v>
                </c:pt>
                <c:pt idx="283">
                  <c:v>1019</c:v>
                </c:pt>
                <c:pt idx="284">
                  <c:v>1021.5</c:v>
                </c:pt>
                <c:pt idx="285">
                  <c:v>1028.5</c:v>
                </c:pt>
                <c:pt idx="286">
                  <c:v>1030.5</c:v>
                </c:pt>
                <c:pt idx="287">
                  <c:v>1025.5</c:v>
                </c:pt>
                <c:pt idx="288">
                  <c:v>1023</c:v>
                </c:pt>
                <c:pt idx="289">
                  <c:v>1015.5</c:v>
                </c:pt>
                <c:pt idx="290">
                  <c:v>1009</c:v>
                </c:pt>
                <c:pt idx="291">
                  <c:v>1018</c:v>
                </c:pt>
                <c:pt idx="292">
                  <c:v>1026</c:v>
                </c:pt>
                <c:pt idx="293">
                  <c:v>1024.5</c:v>
                </c:pt>
                <c:pt idx="294">
                  <c:v>1015.5</c:v>
                </c:pt>
                <c:pt idx="295">
                  <c:v>1006.5</c:v>
                </c:pt>
                <c:pt idx="296">
                  <c:v>997.5</c:v>
                </c:pt>
                <c:pt idx="297">
                  <c:v>996</c:v>
                </c:pt>
                <c:pt idx="298">
                  <c:v>1004</c:v>
                </c:pt>
                <c:pt idx="299">
                  <c:v>1009</c:v>
                </c:pt>
                <c:pt idx="300">
                  <c:v>1018.5</c:v>
                </c:pt>
                <c:pt idx="301">
                  <c:v>1021</c:v>
                </c:pt>
                <c:pt idx="302">
                  <c:v>1018</c:v>
                </c:pt>
                <c:pt idx="303">
                  <c:v>1013</c:v>
                </c:pt>
                <c:pt idx="304">
                  <c:v>1009.5</c:v>
                </c:pt>
                <c:pt idx="305">
                  <c:v>1004</c:v>
                </c:pt>
                <c:pt idx="306">
                  <c:v>993.5</c:v>
                </c:pt>
                <c:pt idx="307">
                  <c:v>996</c:v>
                </c:pt>
                <c:pt idx="308">
                  <c:v>1010</c:v>
                </c:pt>
                <c:pt idx="309">
                  <c:v>1021.5</c:v>
                </c:pt>
                <c:pt idx="310">
                  <c:v>1020.5</c:v>
                </c:pt>
                <c:pt idx="311">
                  <c:v>1014.5</c:v>
                </c:pt>
                <c:pt idx="312">
                  <c:v>1016</c:v>
                </c:pt>
                <c:pt idx="313">
                  <c:v>1018</c:v>
                </c:pt>
                <c:pt idx="314">
                  <c:v>1017</c:v>
                </c:pt>
                <c:pt idx="315">
                  <c:v>1024</c:v>
                </c:pt>
                <c:pt idx="316">
                  <c:v>1028.0005000000001</c:v>
                </c:pt>
                <c:pt idx="317">
                  <c:v>1023.5</c:v>
                </c:pt>
                <c:pt idx="318">
                  <c:v>1018.5</c:v>
                </c:pt>
                <c:pt idx="319">
                  <c:v>1017</c:v>
                </c:pt>
                <c:pt idx="320">
                  <c:v>1018</c:v>
                </c:pt>
                <c:pt idx="321">
                  <c:v>1017.5</c:v>
                </c:pt>
                <c:pt idx="322">
                  <c:v>1017.5</c:v>
                </c:pt>
                <c:pt idx="323">
                  <c:v>1018.5</c:v>
                </c:pt>
                <c:pt idx="324">
                  <c:v>1015.5</c:v>
                </c:pt>
                <c:pt idx="325">
                  <c:v>1019.5</c:v>
                </c:pt>
                <c:pt idx="326">
                  <c:v>1026.5</c:v>
                </c:pt>
                <c:pt idx="327">
                  <c:v>1025.5</c:v>
                </c:pt>
                <c:pt idx="328">
                  <c:v>1025</c:v>
                </c:pt>
                <c:pt idx="329">
                  <c:v>1024.5</c:v>
                </c:pt>
                <c:pt idx="330">
                  <c:v>1021.5</c:v>
                </c:pt>
                <c:pt idx="331">
                  <c:v>1021</c:v>
                </c:pt>
                <c:pt idx="332">
                  <c:v>1009</c:v>
                </c:pt>
                <c:pt idx="333">
                  <c:v>1016</c:v>
                </c:pt>
                <c:pt idx="334">
                  <c:v>1007</c:v>
                </c:pt>
                <c:pt idx="335">
                  <c:v>1010</c:v>
                </c:pt>
                <c:pt idx="336">
                  <c:v>1003</c:v>
                </c:pt>
                <c:pt idx="337">
                  <c:v>1000</c:v>
                </c:pt>
                <c:pt idx="338">
                  <c:v>1004.5</c:v>
                </c:pt>
                <c:pt idx="339">
                  <c:v>1007</c:v>
                </c:pt>
                <c:pt idx="340">
                  <c:v>1011</c:v>
                </c:pt>
                <c:pt idx="341">
                  <c:v>1010.5</c:v>
                </c:pt>
                <c:pt idx="342">
                  <c:v>1010</c:v>
                </c:pt>
                <c:pt idx="343">
                  <c:v>1015</c:v>
                </c:pt>
                <c:pt idx="344">
                  <c:v>1008.5</c:v>
                </c:pt>
                <c:pt idx="345">
                  <c:v>998</c:v>
                </c:pt>
                <c:pt idx="346">
                  <c:v>990</c:v>
                </c:pt>
                <c:pt idx="347">
                  <c:v>994.5</c:v>
                </c:pt>
                <c:pt idx="348">
                  <c:v>994.5</c:v>
                </c:pt>
                <c:pt idx="349">
                  <c:v>991.5</c:v>
                </c:pt>
                <c:pt idx="350">
                  <c:v>1008.5</c:v>
                </c:pt>
                <c:pt idx="351">
                  <c:v>1016.5</c:v>
                </c:pt>
                <c:pt idx="352">
                  <c:v>1014</c:v>
                </c:pt>
                <c:pt idx="353">
                  <c:v>1015.5</c:v>
                </c:pt>
                <c:pt idx="354">
                  <c:v>1018.5</c:v>
                </c:pt>
                <c:pt idx="355">
                  <c:v>1024.5</c:v>
                </c:pt>
                <c:pt idx="356">
                  <c:v>1016</c:v>
                </c:pt>
                <c:pt idx="357">
                  <c:v>1027</c:v>
                </c:pt>
                <c:pt idx="358">
                  <c:v>1029</c:v>
                </c:pt>
                <c:pt idx="359">
                  <c:v>1032.5</c:v>
                </c:pt>
                <c:pt idx="360">
                  <c:v>1031</c:v>
                </c:pt>
                <c:pt idx="361">
                  <c:v>1023</c:v>
                </c:pt>
                <c:pt idx="362">
                  <c:v>1019.5</c:v>
                </c:pt>
                <c:pt idx="363">
                  <c:v>1014.5</c:v>
                </c:pt>
                <c:pt idx="364">
                  <c:v>1009.5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12704"/>
        <c:axId val="94322688"/>
      </c:scatterChart>
      <c:valAx>
        <c:axId val="94312704"/>
        <c:scaling>
          <c:orientation val="minMax"/>
          <c:max val="3"/>
          <c:min val="-1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322688"/>
        <c:crosses val="autoZero"/>
        <c:crossBetween val="midCat"/>
        <c:majorUnit val="1"/>
      </c:valAx>
      <c:valAx>
        <c:axId val="94322688"/>
        <c:scaling>
          <c:orientation val="minMax"/>
          <c:max val="1041"/>
          <c:min val="9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312704"/>
        <c:crossesAt val="-1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Daily Range</a:t>
            </a:r>
          </a:p>
        </c:rich>
      </c:tx>
      <c:layout>
        <c:manualLayout>
          <c:xMode val="edge"/>
          <c:yMode val="edge"/>
          <c:x val="0.44299902103315153"/>
          <c:y val="2.579132473622508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163583393586995E-2"/>
          <c:y val="9.9648357158762482E-2"/>
          <c:w val="0.95724964982286942"/>
          <c:h val="0.84056320097450232"/>
        </c:manualLayout>
      </c:layout>
      <c:lineChart>
        <c:grouping val="standard"/>
        <c:varyColors val="0"/>
        <c:ser>
          <c:idx val="1"/>
          <c:order val="0"/>
          <c:tx>
            <c:v>Humidity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'11GD'!$U$6:$U$17</c:f>
              <c:numCache>
                <c:formatCode>0</c:formatCode>
                <c:ptCount val="12"/>
                <c:pt idx="0">
                  <c:v>16.193548387096769</c:v>
                </c:pt>
                <c:pt idx="1">
                  <c:v>18.785714285714278</c:v>
                </c:pt>
                <c:pt idx="2">
                  <c:v>29.70967741935484</c:v>
                </c:pt>
                <c:pt idx="3">
                  <c:v>36.266666666666673</c:v>
                </c:pt>
                <c:pt idx="4">
                  <c:v>37.612903225806448</c:v>
                </c:pt>
                <c:pt idx="5">
                  <c:v>38.166666666666671</c:v>
                </c:pt>
                <c:pt idx="6">
                  <c:v>35.29032258064516</c:v>
                </c:pt>
                <c:pt idx="7">
                  <c:v>35.096774193548384</c:v>
                </c:pt>
                <c:pt idx="8">
                  <c:v>34.93333333333333</c:v>
                </c:pt>
                <c:pt idx="9">
                  <c:v>29.387096774193544</c:v>
                </c:pt>
                <c:pt idx="10">
                  <c:v>16.299999999999997</c:v>
                </c:pt>
                <c:pt idx="11">
                  <c:v>19.161290322580641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98624"/>
        <c:axId val="106708992"/>
      </c:lineChart>
      <c:lineChart>
        <c:grouping val="standard"/>
        <c:varyColors val="0"/>
        <c:ser>
          <c:idx val="0"/>
          <c:order val="1"/>
          <c:tx>
            <c:v>Temperature</c:v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'11GD'!$J$6:$J$17</c:f>
              <c:numCache>
                <c:formatCode>0.0</c:formatCode>
                <c:ptCount val="12"/>
                <c:pt idx="0">
                  <c:v>4.0806451612903221</c:v>
                </c:pt>
                <c:pt idx="1">
                  <c:v>4.3035714285714297</c:v>
                </c:pt>
                <c:pt idx="2">
                  <c:v>7.9258064516129032</c:v>
                </c:pt>
                <c:pt idx="3">
                  <c:v>10.206666666666671</c:v>
                </c:pt>
                <c:pt idx="4">
                  <c:v>9.0225806451612947</c:v>
                </c:pt>
                <c:pt idx="5">
                  <c:v>8.9766666666666683</c:v>
                </c:pt>
                <c:pt idx="6">
                  <c:v>8.5354838709677381</c:v>
                </c:pt>
                <c:pt idx="7">
                  <c:v>7.8161290322580648</c:v>
                </c:pt>
                <c:pt idx="8">
                  <c:v>8.06</c:v>
                </c:pt>
                <c:pt idx="9">
                  <c:v>6.4516129032258061</c:v>
                </c:pt>
                <c:pt idx="10">
                  <c:v>5.1299999999999963</c:v>
                </c:pt>
                <c:pt idx="11">
                  <c:v>4.8064516129032269</c:v>
                </c:pt>
              </c:numCache>
            </c:numRef>
          </c:val>
          <c:smooth val="0"/>
        </c:ser>
        <c:ser>
          <c:idx val="2"/>
          <c:order val="2"/>
          <c:tx>
            <c:v>Pressure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333333"/>
              </a:solidFill>
              <a:ln>
                <a:solidFill>
                  <a:srgbClr val="333333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'11GD'!$AA$6:$AA$17</c:f>
              <c:numCache>
                <c:formatCode>0</c:formatCode>
                <c:ptCount val="12"/>
                <c:pt idx="0">
                  <c:v>7.2580651612903209</c:v>
                </c:pt>
                <c:pt idx="1">
                  <c:v>5.8571428571428568</c:v>
                </c:pt>
                <c:pt idx="2">
                  <c:v>5.387096774193548</c:v>
                </c:pt>
                <c:pt idx="3">
                  <c:v>4.3</c:v>
                </c:pt>
                <c:pt idx="4">
                  <c:v>5.612903225806452</c:v>
                </c:pt>
                <c:pt idx="5">
                  <c:v>5.6666667000000039</c:v>
                </c:pt>
                <c:pt idx="6">
                  <c:v>4.4516129032258061</c:v>
                </c:pt>
                <c:pt idx="7">
                  <c:v>5.032258064516129</c:v>
                </c:pt>
                <c:pt idx="8">
                  <c:v>4.4333333333333336</c:v>
                </c:pt>
                <c:pt idx="9">
                  <c:v>6.290322580645161</c:v>
                </c:pt>
                <c:pt idx="10">
                  <c:v>7.5333666666666659</c:v>
                </c:pt>
                <c:pt idx="11">
                  <c:v>9.387096774193548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10528"/>
        <c:axId val="106712064"/>
      </c:lineChart>
      <c:catAx>
        <c:axId val="10669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70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708992"/>
        <c:scaling>
          <c:orientation val="minMax"/>
          <c:max val="6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98624"/>
        <c:crosses val="autoZero"/>
        <c:crossBetween val="between"/>
        <c:majorUnit val="10"/>
      </c:valAx>
      <c:catAx>
        <c:axId val="106710528"/>
        <c:scaling>
          <c:orientation val="minMax"/>
        </c:scaling>
        <c:delete val="1"/>
        <c:axPos val="b"/>
        <c:majorTickMark val="out"/>
        <c:minorTickMark val="none"/>
        <c:tickLblPos val="nextTo"/>
        <c:crossAx val="106712064"/>
        <c:crosses val="autoZero"/>
        <c:auto val="1"/>
        <c:lblAlgn val="ctr"/>
        <c:lblOffset val="100"/>
        <c:noMultiLvlLbl val="0"/>
      </c:catAx>
      <c:valAx>
        <c:axId val="106712064"/>
        <c:scaling>
          <c:orientation val="minMax"/>
          <c:max val="12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710528"/>
        <c:crosses val="max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915782831978716"/>
          <c:y val="0.12309508204792102"/>
          <c:w val="0.82032270129802543"/>
          <c:h val="0.223915715107709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Noteworthy Events</a:t>
            </a:r>
          </a:p>
        </c:rich>
      </c:tx>
      <c:layout>
        <c:manualLayout>
          <c:xMode val="edge"/>
          <c:yMode val="edge"/>
          <c:x val="0.44036722932569206"/>
          <c:y val="2.56111757857974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522952218888702E-2"/>
          <c:y val="9.1967456235139106E-2"/>
          <c:w val="0.95412901025480834"/>
          <c:h val="0.85797487652275339"/>
        </c:manualLayout>
      </c:layout>
      <c:barChart>
        <c:barDir val="col"/>
        <c:grouping val="clustered"/>
        <c:varyColors val="0"/>
        <c:ser>
          <c:idx val="1"/>
          <c:order val="2"/>
          <c:tx>
            <c:v>Event Days</c:v>
          </c:tx>
          <c:spPr>
            <a:solidFill>
              <a:srgbClr val="993366"/>
            </a:solidFill>
            <a:ln w="25400">
              <a:noFill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'2011'!$AY$6:$AY$17</c:f>
              <c:numCache>
                <c:formatCode>0</c:formatCode>
                <c:ptCount val="12"/>
                <c:pt idx="0">
                  <c:v>15</c:v>
                </c:pt>
                <c:pt idx="1">
                  <c:v>10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18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8</c:v>
                </c:pt>
                <c:pt idx="11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6731392"/>
        <c:axId val="106732928"/>
      </c:barChart>
      <c:barChart>
        <c:barDir val="col"/>
        <c:grouping val="clustered"/>
        <c:varyColors val="0"/>
        <c:ser>
          <c:idx val="0"/>
          <c:order val="0"/>
          <c:tx>
            <c:v>ALL (inc. Rain)</c:v>
          </c:tx>
          <c:spPr>
            <a:solidFill>
              <a:srgbClr val="9999FF"/>
            </a:solidFill>
            <a:ln w="25400">
              <a:noFill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'2011'!$BK$6:$BK$17</c:f>
              <c:numCache>
                <c:formatCode>0</c:formatCode>
                <c:ptCount val="12"/>
                <c:pt idx="0">
                  <c:v>17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22</c:v>
                </c:pt>
                <c:pt idx="6">
                  <c:v>15</c:v>
                </c:pt>
                <c:pt idx="7">
                  <c:v>13</c:v>
                </c:pt>
                <c:pt idx="8">
                  <c:v>15</c:v>
                </c:pt>
                <c:pt idx="9">
                  <c:v>12</c:v>
                </c:pt>
                <c:pt idx="10">
                  <c:v>8</c:v>
                </c:pt>
                <c:pt idx="11">
                  <c:v>15</c:v>
                </c:pt>
              </c:numCache>
            </c:numRef>
          </c:val>
        </c:ser>
        <c:ser>
          <c:idx val="8"/>
          <c:order val="1"/>
          <c:tx>
            <c:v>Notable Events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'2011'!$BJ$6:$BJ$17</c:f>
              <c:numCache>
                <c:formatCode>0</c:formatCode>
                <c:ptCount val="12"/>
                <c:pt idx="0">
                  <c:v>7</c:v>
                </c:pt>
                <c:pt idx="1">
                  <c:v>2</c:v>
                </c:pt>
                <c:pt idx="2">
                  <c:v>8</c:v>
                </c:pt>
                <c:pt idx="3">
                  <c:v>10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7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100"/>
        <c:axId val="106747392"/>
        <c:axId val="106748928"/>
      </c:barChart>
      <c:catAx>
        <c:axId val="10673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73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732928"/>
        <c:scaling>
          <c:orientation val="minMax"/>
          <c:max val="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4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Days</a:t>
                </a:r>
              </a:p>
            </c:rich>
          </c:tx>
          <c:layout>
            <c:manualLayout>
              <c:xMode val="edge"/>
              <c:yMode val="edge"/>
              <c:x val="9.1743119266055051E-3"/>
              <c:y val="4.540162980209545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731392"/>
        <c:crosses val="autoZero"/>
        <c:crossBetween val="between"/>
        <c:majorUnit val="10"/>
      </c:valAx>
      <c:catAx>
        <c:axId val="106747392"/>
        <c:scaling>
          <c:orientation val="minMax"/>
        </c:scaling>
        <c:delete val="1"/>
        <c:axPos val="b"/>
        <c:majorTickMark val="out"/>
        <c:minorTickMark val="none"/>
        <c:tickLblPos val="nextTo"/>
        <c:crossAx val="106748928"/>
        <c:crosses val="autoZero"/>
        <c:auto val="1"/>
        <c:lblAlgn val="ctr"/>
        <c:lblOffset val="100"/>
        <c:noMultiLvlLbl val="0"/>
      </c:catAx>
      <c:valAx>
        <c:axId val="106748928"/>
        <c:scaling>
          <c:orientation val="minMax"/>
          <c:max val="40"/>
        </c:scaling>
        <c:delete val="0"/>
        <c:axPos val="r"/>
        <c:numFmt formatCode="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747392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4893004888150452"/>
          <c:y val="0.11874284631766779"/>
          <c:w val="0.74617781951567985"/>
          <c:h val="0.26542515712893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Snow Events</a:t>
            </a:r>
          </a:p>
        </c:rich>
      </c:tx>
      <c:layout>
        <c:manualLayout>
          <c:xMode val="edge"/>
          <c:yMode val="edge"/>
          <c:x val="0.44615427686923748"/>
          <c:y val="2.857142857142857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79490364072881E-2"/>
          <c:y val="0.12190498866255331"/>
          <c:w val="0.95897531948649783"/>
          <c:h val="0.79809672265015374"/>
        </c:manualLayout>
      </c:layout>
      <c:barChart>
        <c:barDir val="col"/>
        <c:grouping val="clustered"/>
        <c:varyColors val="0"/>
        <c:ser>
          <c:idx val="3"/>
          <c:order val="0"/>
          <c:tx>
            <c:v>Snow/Sleet</c:v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'2011'!$BB$6:$BB$17</c:f>
              <c:numCache>
                <c:formatCode>0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</c:ser>
        <c:ser>
          <c:idx val="0"/>
          <c:order val="1"/>
          <c:tx>
            <c:v>Lying Snow</c:v>
          </c:tx>
          <c:spPr>
            <a:solidFill>
              <a:srgbClr val="33CC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'2011'!$BC$6:$BC$17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38567936"/>
        <c:axId val="38569472"/>
      </c:barChart>
      <c:catAx>
        <c:axId val="3856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569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8569472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Days</a:t>
                </a:r>
              </a:p>
            </c:rich>
          </c:tx>
          <c:layout>
            <c:manualLayout>
              <c:xMode val="edge"/>
              <c:yMode val="edge"/>
              <c:x val="7.1794871794871795E-3"/>
              <c:y val="7.4285914260717414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56793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7230801534423585"/>
          <c:y val="0.17714325709286338"/>
          <c:w val="0.62153899993270079"/>
          <c:h val="0.249524409448818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Temperature Events</a:t>
            </a:r>
          </a:p>
        </c:rich>
      </c:tx>
      <c:layout>
        <c:manualLayout>
          <c:xMode val="edge"/>
          <c:yMode val="edge"/>
          <c:x val="0.41803300202228821"/>
          <c:y val="2.87356321839080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762310972275519E-2"/>
          <c:y val="0.12068988096017601"/>
          <c:w val="0.95901687322741558"/>
          <c:h val="0.79693635681640029"/>
        </c:manualLayout>
      </c:layout>
      <c:barChart>
        <c:barDir val="col"/>
        <c:grouping val="clustered"/>
        <c:varyColors val="0"/>
        <c:ser>
          <c:idx val="3"/>
          <c:order val="0"/>
          <c:tx>
            <c:v>Air Frost</c:v>
          </c:tx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'2011'!$AZ$6:$AZ$17</c:f>
              <c:numCache>
                <c:formatCode>0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</c:ser>
        <c:ser>
          <c:idx val="0"/>
          <c:order val="1"/>
          <c:tx>
            <c:v>Heat</c:v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'2011'!$BG$6:$BG$17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06551936"/>
        <c:axId val="106557824"/>
      </c:barChart>
      <c:catAx>
        <c:axId val="10655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5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557824"/>
        <c:scaling>
          <c:orientation val="minMax"/>
          <c:max val="1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Days</a:t>
                </a:r>
              </a:p>
            </c:rich>
          </c:tx>
          <c:layout>
            <c:manualLayout>
              <c:xMode val="edge"/>
              <c:yMode val="edge"/>
              <c:x val="7.1721311475409838E-3"/>
              <c:y val="7.471284480244566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51936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50307398562884553"/>
          <c:y val="0.28927263402419529"/>
          <c:w val="0.73975442106621914"/>
          <c:h val="0.35057551714081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Convective Events</a:t>
            </a:r>
          </a:p>
        </c:rich>
      </c:tx>
      <c:layout>
        <c:manualLayout>
          <c:xMode val="edge"/>
          <c:yMode val="edge"/>
          <c:x val="0.42446064745503931"/>
          <c:y val="2.89017341040462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665993878666314E-2"/>
          <c:y val="0.12716786933983121"/>
          <c:w val="0.96608476024776402"/>
          <c:h val="0.78227507502987081"/>
        </c:manualLayout>
      </c:layout>
      <c:barChart>
        <c:barDir val="col"/>
        <c:grouping val="clustered"/>
        <c:varyColors val="0"/>
        <c:ser>
          <c:idx val="3"/>
          <c:order val="0"/>
          <c:tx>
            <c:v>Thunder</c:v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'2011'!$BF$6:$BF$17</c:f>
              <c:numCache>
                <c:formatCode>0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0"/>
          <c:order val="1"/>
          <c:tx>
            <c:v>Hail</c:v>
          </c:tx>
          <c:spPr>
            <a:solidFill>
              <a:srgbClr val="008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'2011'!$BE$6:$BE$17</c:f>
              <c:numCache>
                <c:formatCode>0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50"/>
        <c:axId val="106571264"/>
        <c:axId val="106572800"/>
      </c:barChart>
      <c:catAx>
        <c:axId val="106571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7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572800"/>
        <c:scaling>
          <c:orientation val="minMax"/>
          <c:max val="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Days</a:t>
                </a:r>
              </a:p>
            </c:rich>
          </c:tx>
          <c:layout>
            <c:manualLayout>
              <c:xMode val="edge"/>
              <c:yMode val="edge"/>
              <c:x val="7.1942446043165471E-3"/>
              <c:y val="8.0925057778182347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71264"/>
        <c:crosses val="autoZero"/>
        <c:crossBetween val="between"/>
        <c:majorUnit val="1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56629014898317565"/>
          <c:y val="0.17919115601879243"/>
          <c:w val="0.72661913663669742"/>
          <c:h val="0.302505423816242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Other Events</a:t>
            </a:r>
          </a:p>
        </c:rich>
      </c:tx>
      <c:layout>
        <c:manualLayout>
          <c:xMode val="edge"/>
          <c:yMode val="edge"/>
          <c:x val="0.4462809917355372"/>
          <c:y val="2.93542074363992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793388429752067E-2"/>
          <c:y val="0.12133084000699457"/>
          <c:w val="0.96590909090909094"/>
          <c:h val="0.79060740907783555"/>
        </c:manualLayout>
      </c:layout>
      <c:barChart>
        <c:barDir val="col"/>
        <c:grouping val="clustered"/>
        <c:varyColors val="0"/>
        <c:ser>
          <c:idx val="3"/>
          <c:order val="0"/>
          <c:tx>
            <c:v>Rain &gt;20mm</c:v>
          </c:tx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'2011'!$BH$6:$BH$17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0"/>
          <c:order val="1"/>
          <c:tx>
            <c:v>Dense Fog</c:v>
          </c:tx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'2011'!$BA$6:$BA$17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</c:ser>
        <c:ser>
          <c:idx val="1"/>
          <c:order val="2"/>
          <c:tx>
            <c:v>Gale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'2011'!$BD$6:$BD$17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</c:ser>
        <c:ser>
          <c:idx val="2"/>
          <c:order val="3"/>
          <c:tx>
            <c:v>Max Sun</c:v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'2011'!$BI$6:$BI$17</c:f>
              <c:numCache>
                <c:formatCode>0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7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50"/>
        <c:axId val="106596224"/>
        <c:axId val="106597760"/>
      </c:barChart>
      <c:catAx>
        <c:axId val="10659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97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597760"/>
        <c:scaling>
          <c:orientation val="minMax"/>
          <c:max val="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8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Days</a:t>
                </a:r>
              </a:p>
            </c:rich>
          </c:tx>
          <c:layout>
            <c:manualLayout>
              <c:xMode val="edge"/>
              <c:yMode val="edge"/>
              <c:x val="8.2644628099173556E-3"/>
              <c:y val="7.632093933463796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96224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0640495867768596"/>
          <c:y val="0.14090040114848656"/>
          <c:w val="0.80061983471074383"/>
          <c:h val="0.317025851220652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Number Of Events </a:t>
            </a:r>
          </a:p>
        </c:rich>
      </c:tx>
      <c:layout>
        <c:manualLayout>
          <c:xMode val="edge"/>
          <c:yMode val="edge"/>
          <c:x val="0.45869463890670509"/>
          <c:y val="2.88808664259927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7908733384747223E-2"/>
          <c:y val="9.0252707581227443E-2"/>
          <c:w val="0.97515941785333271"/>
          <c:h val="0.84476534296028882"/>
        </c:manualLayout>
      </c:layout>
      <c:barChart>
        <c:barDir val="col"/>
        <c:grouping val="clustered"/>
        <c:varyColors val="0"/>
        <c:ser>
          <c:idx val="0"/>
          <c:order val="0"/>
          <c:tx>
            <c:v>Number</c:v>
          </c:tx>
          <c:spPr>
            <a:solidFill>
              <a:srgbClr val="800080"/>
            </a:solidFill>
            <a:ln w="25400">
              <a:solidFill>
                <a:srgbClr val="80008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0000FF"/>
              </a:solidFill>
              <a:ln w="25400">
                <a:noFill/>
              </a:ln>
            </c:spPr>
          </c:dPt>
          <c:dPt>
            <c:idx val="1"/>
            <c:invertIfNegative val="0"/>
            <c:bubble3D val="0"/>
            <c:spPr>
              <a:solidFill>
                <a:srgbClr val="808080"/>
              </a:solidFill>
              <a:ln w="25400">
                <a:noFill/>
              </a:ln>
            </c:spPr>
          </c:dPt>
          <c:dPt>
            <c:idx val="2"/>
            <c:invertIfNegative val="0"/>
            <c:bubble3D val="0"/>
            <c:spPr>
              <a:solidFill>
                <a:srgbClr val="00CCFF"/>
              </a:solidFill>
              <a:ln w="25400">
                <a:noFill/>
              </a:ln>
            </c:spPr>
          </c:dPt>
          <c:dPt>
            <c:idx val="3"/>
            <c:invertIfNegative val="0"/>
            <c:bubble3D val="0"/>
            <c:spPr>
              <a:solidFill>
                <a:srgbClr val="00FFFF"/>
              </a:solidFill>
              <a:ln w="25400">
                <a:noFill/>
              </a:ln>
            </c:spPr>
          </c:dPt>
          <c:dPt>
            <c:idx val="4"/>
            <c:invertIfNegative val="0"/>
            <c:bubble3D val="0"/>
            <c:spPr>
              <a:solidFill>
                <a:srgbClr val="008000"/>
              </a:solidFill>
              <a:ln w="25400">
                <a:noFill/>
              </a:ln>
            </c:spPr>
          </c:dPt>
          <c:dPt>
            <c:idx val="5"/>
            <c:invertIfNegative val="0"/>
            <c:bubble3D val="0"/>
            <c:spPr>
              <a:solidFill>
                <a:srgbClr val="008000"/>
              </a:solidFill>
              <a:ln w="25400">
                <a:noFill/>
              </a:ln>
            </c:spPr>
          </c:dPt>
          <c:dPt>
            <c:idx val="6"/>
            <c:invertIfNegative val="0"/>
            <c:bubble3D val="0"/>
            <c:spPr>
              <a:solidFill>
                <a:srgbClr val="FFFF00"/>
              </a:solidFill>
              <a:ln w="25400">
                <a:noFill/>
              </a:ln>
            </c:spPr>
          </c:dPt>
          <c:dPt>
            <c:idx val="7"/>
            <c:invertIfNegative val="0"/>
            <c:bubble3D val="0"/>
            <c:spPr>
              <a:solidFill>
                <a:srgbClr val="FF6600"/>
              </a:solidFill>
              <a:ln w="25400">
                <a:noFill/>
              </a:ln>
            </c:spPr>
          </c:dPt>
          <c:dPt>
            <c:idx val="8"/>
            <c:invertIfNegative val="0"/>
            <c:bubble3D val="0"/>
            <c:spPr>
              <a:solidFill>
                <a:srgbClr val="3366FF"/>
              </a:solidFill>
              <a:ln w="25400">
                <a:noFill/>
              </a:ln>
            </c:spPr>
          </c:dPt>
          <c:dPt>
            <c:idx val="9"/>
            <c:invertIfNegative val="0"/>
            <c:bubble3D val="0"/>
            <c:spPr>
              <a:solidFill>
                <a:srgbClr val="FFFF99"/>
              </a:solidFill>
              <a:ln w="25400">
                <a:noFill/>
              </a:ln>
            </c:spPr>
          </c:dPt>
          <c:cat>
            <c:strRef>
              <c:f>'2011'!$AZ$3:$BI$4</c:f>
              <c:strCache>
                <c:ptCount val="10"/>
                <c:pt idx="0">
                  <c:v>Air Frost</c:v>
                </c:pt>
                <c:pt idx="1">
                  <c:v>Dense Fog</c:v>
                </c:pt>
                <c:pt idx="2">
                  <c:v>Snow / Sleet</c:v>
                </c:pt>
                <c:pt idx="3">
                  <c:v>Lying Snow</c:v>
                </c:pt>
                <c:pt idx="4">
                  <c:v>Gale</c:v>
                </c:pt>
                <c:pt idx="5">
                  <c:v>Hail</c:v>
                </c:pt>
                <c:pt idx="6">
                  <c:v>Thunder</c:v>
                </c:pt>
                <c:pt idx="7">
                  <c:v>Heat</c:v>
                </c:pt>
                <c:pt idx="8">
                  <c:v>Rain &gt;20mm </c:v>
                </c:pt>
                <c:pt idx="9">
                  <c:v>Max Sun</c:v>
                </c:pt>
              </c:strCache>
            </c:strRef>
          </c:cat>
          <c:val>
            <c:numRef>
              <c:f>'2011'!$AZ$24:$BI$24</c:f>
              <c:numCache>
                <c:formatCode>0</c:formatCode>
                <c:ptCount val="10"/>
                <c:pt idx="0">
                  <c:v>10</c:v>
                </c:pt>
                <c:pt idx="1">
                  <c:v>5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10</c:v>
                </c:pt>
                <c:pt idx="7">
                  <c:v>15</c:v>
                </c:pt>
                <c:pt idx="8">
                  <c:v>1</c:v>
                </c:pt>
                <c:pt idx="9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-2"/>
        <c:axId val="106635264"/>
        <c:axId val="106636800"/>
      </c:barChart>
      <c:catAx>
        <c:axId val="106635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36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636800"/>
        <c:scaling>
          <c:orientation val="minMax"/>
          <c:max val="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No.</a:t>
                </a:r>
              </a:p>
            </c:rich>
          </c:tx>
          <c:layout>
            <c:manualLayout>
              <c:xMode val="edge"/>
              <c:yMode val="edge"/>
              <c:x val="4.0439052570768342E-3"/>
              <c:y val="9.0252707581227436E-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35264"/>
        <c:crosses val="autoZero"/>
        <c:crossBetween val="between"/>
        <c:majorUnit val="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Noteworthy Events by Month</a:t>
            </a:r>
          </a:p>
        </c:rich>
      </c:tx>
      <c:layout>
        <c:manualLayout>
          <c:xMode val="edge"/>
          <c:yMode val="edge"/>
          <c:x val="0.43475762700563125"/>
          <c:y val="2.90697674418604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7898388417694845E-2"/>
          <c:y val="9.3023431866657333E-2"/>
          <c:w val="0.97690558718515086"/>
          <c:h val="0.83721088679991595"/>
        </c:manualLayout>
      </c:layout>
      <c:barChart>
        <c:barDir val="col"/>
        <c:grouping val="clustered"/>
        <c:varyColors val="0"/>
        <c:ser>
          <c:idx val="8"/>
          <c:order val="0"/>
          <c:tx>
            <c:v>Sum</c:v>
          </c:tx>
          <c:spPr>
            <a:solidFill>
              <a:srgbClr val="3399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'2011'!$BJ$6:$BJ$17</c:f>
              <c:numCache>
                <c:formatCode>0</c:formatCode>
                <c:ptCount val="12"/>
                <c:pt idx="0">
                  <c:v>7</c:v>
                </c:pt>
                <c:pt idx="1">
                  <c:v>2</c:v>
                </c:pt>
                <c:pt idx="2">
                  <c:v>8</c:v>
                </c:pt>
                <c:pt idx="3">
                  <c:v>10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7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"/>
        <c:axId val="106673664"/>
        <c:axId val="106675200"/>
      </c:barChart>
      <c:catAx>
        <c:axId val="106673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7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675200"/>
        <c:scaling>
          <c:orientation val="minMax"/>
          <c:max val="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No.</a:t>
                </a:r>
              </a:p>
            </c:rich>
          </c:tx>
          <c:layout>
            <c:manualLayout>
              <c:xMode val="edge"/>
              <c:yMode val="edge"/>
              <c:x val="1.9053117782909929E-2"/>
              <c:y val="9.6899224806201549E-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673664"/>
        <c:crosses val="autoZero"/>
        <c:crossBetween val="between"/>
        <c:majorUnit val="5"/>
      </c:valAx>
      <c:spPr>
        <a:solidFill>
          <a:srgbClr val="969696"/>
        </a:solidFill>
        <a:ln w="254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FF66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Monthly Absolute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39889379838583483"/>
          <c:y val="2.564102564102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5827504918077E-2"/>
          <c:y val="9.7902209332897783E-2"/>
          <c:w val="0.94960077668853982"/>
          <c:h val="0.84149279926609766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'11GD'!$E$6:$E$17</c:f>
              <c:numCache>
                <c:formatCode>0.0</c:formatCode>
                <c:ptCount val="12"/>
                <c:pt idx="0">
                  <c:v>13.3</c:v>
                </c:pt>
                <c:pt idx="1">
                  <c:v>14.2</c:v>
                </c:pt>
                <c:pt idx="2">
                  <c:v>17.7</c:v>
                </c:pt>
                <c:pt idx="3">
                  <c:v>26.5</c:v>
                </c:pt>
                <c:pt idx="4">
                  <c:v>24.5</c:v>
                </c:pt>
                <c:pt idx="5">
                  <c:v>31.9</c:v>
                </c:pt>
                <c:pt idx="6">
                  <c:v>26.4</c:v>
                </c:pt>
                <c:pt idx="7">
                  <c:v>29.6</c:v>
                </c:pt>
                <c:pt idx="8">
                  <c:v>27.4</c:v>
                </c:pt>
                <c:pt idx="9">
                  <c:v>27.1</c:v>
                </c:pt>
                <c:pt idx="10">
                  <c:v>17.399999999999999</c:v>
                </c:pt>
                <c:pt idx="11">
                  <c:v>12.9</c:v>
                </c:pt>
              </c:numCache>
            </c:numRef>
          </c:val>
          <c:smooth val="0"/>
        </c:ser>
        <c:ser>
          <c:idx val="3"/>
          <c:order val="1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'11GD'!$D$6:$D$17</c:f>
              <c:numCache>
                <c:formatCode>0.0</c:formatCode>
                <c:ptCount val="12"/>
                <c:pt idx="0">
                  <c:v>-0.9</c:v>
                </c:pt>
                <c:pt idx="1">
                  <c:v>-1.7</c:v>
                </c:pt>
                <c:pt idx="2">
                  <c:v>-2.6</c:v>
                </c:pt>
                <c:pt idx="3">
                  <c:v>4.0999999999999996</c:v>
                </c:pt>
                <c:pt idx="4">
                  <c:v>3.2</c:v>
                </c:pt>
                <c:pt idx="5">
                  <c:v>8</c:v>
                </c:pt>
                <c:pt idx="6">
                  <c:v>9.1</c:v>
                </c:pt>
                <c:pt idx="7">
                  <c:v>9.1</c:v>
                </c:pt>
                <c:pt idx="8">
                  <c:v>7.2</c:v>
                </c:pt>
                <c:pt idx="9">
                  <c:v>3.3</c:v>
                </c:pt>
                <c:pt idx="10">
                  <c:v>0.4</c:v>
                </c:pt>
                <c:pt idx="11">
                  <c:v>-1.3</c:v>
                </c:pt>
              </c:numCache>
            </c:numRef>
          </c:val>
          <c:smooth val="0"/>
        </c:ser>
        <c:ser>
          <c:idx val="0"/>
          <c:order val="3"/>
          <c:tx>
            <c:v>Mean'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val>
            <c:numRef>
              <c:f>'11GD'!$I$6:$I$17</c:f>
              <c:numCache>
                <c:formatCode>0.0</c:formatCode>
                <c:ptCount val="12"/>
                <c:pt idx="0">
                  <c:v>5.0806451612903221</c:v>
                </c:pt>
                <c:pt idx="1">
                  <c:v>7.3999999999999986</c:v>
                </c:pt>
                <c:pt idx="2">
                  <c:v>7.4580645161290331</c:v>
                </c:pt>
                <c:pt idx="3">
                  <c:v>13.596666666666666</c:v>
                </c:pt>
                <c:pt idx="4">
                  <c:v>14.238709677419358</c:v>
                </c:pt>
                <c:pt idx="5">
                  <c:v>15.856666666666664</c:v>
                </c:pt>
                <c:pt idx="6">
                  <c:v>16.822580645161292</c:v>
                </c:pt>
                <c:pt idx="7">
                  <c:v>16.983870967741932</c:v>
                </c:pt>
                <c:pt idx="8">
                  <c:v>16.233333333333334</c:v>
                </c:pt>
                <c:pt idx="9">
                  <c:v>13.63548387096774</c:v>
                </c:pt>
                <c:pt idx="10">
                  <c:v>10.389999999999999</c:v>
                </c:pt>
                <c:pt idx="11">
                  <c:v>6.848387096774192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452096"/>
        <c:axId val="104454016"/>
      </c:lineChart>
      <c:lineChart>
        <c:grouping val="standard"/>
        <c:varyColors val="0"/>
        <c:ser>
          <c:idx val="5"/>
          <c:order val="2"/>
          <c:tx>
            <c:v>Range</c:v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'11GD'!$F$6:$F$17</c:f>
              <c:numCache>
                <c:formatCode>0.0</c:formatCode>
                <c:ptCount val="12"/>
                <c:pt idx="0">
                  <c:v>14.200000000000001</c:v>
                </c:pt>
                <c:pt idx="1">
                  <c:v>15.899999999999999</c:v>
                </c:pt>
                <c:pt idx="2">
                  <c:v>20.3</c:v>
                </c:pt>
                <c:pt idx="3">
                  <c:v>22.4</c:v>
                </c:pt>
                <c:pt idx="4">
                  <c:v>21.3</c:v>
                </c:pt>
                <c:pt idx="5">
                  <c:v>23.9</c:v>
                </c:pt>
                <c:pt idx="6">
                  <c:v>17.299999999999997</c:v>
                </c:pt>
                <c:pt idx="7">
                  <c:v>20.5</c:v>
                </c:pt>
                <c:pt idx="8">
                  <c:v>20.2</c:v>
                </c:pt>
                <c:pt idx="9">
                  <c:v>23.8</c:v>
                </c:pt>
                <c:pt idx="10">
                  <c:v>17</c:v>
                </c:pt>
                <c:pt idx="11">
                  <c:v>14.200000000000001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455552"/>
        <c:axId val="104858752"/>
      </c:lineChart>
      <c:catAx>
        <c:axId val="1044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4016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04454016"/>
        <c:scaling>
          <c:orientation val="minMax"/>
          <c:max val="35"/>
          <c:min val="-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2096"/>
        <c:crosses val="autoZero"/>
        <c:crossBetween val="between"/>
        <c:majorUnit val="5"/>
      </c:valAx>
      <c:catAx>
        <c:axId val="104455552"/>
        <c:scaling>
          <c:orientation val="minMax"/>
        </c:scaling>
        <c:delete val="1"/>
        <c:axPos val="b"/>
        <c:majorTickMark val="out"/>
        <c:minorTickMark val="none"/>
        <c:tickLblPos val="nextTo"/>
        <c:crossAx val="104858752"/>
        <c:crosses val="autoZero"/>
        <c:auto val="1"/>
        <c:lblAlgn val="ctr"/>
        <c:lblOffset val="100"/>
        <c:noMultiLvlLbl val="0"/>
      </c:catAx>
      <c:valAx>
        <c:axId val="104858752"/>
        <c:scaling>
          <c:orientation val="minMax"/>
          <c:max val="100"/>
          <c:min val="1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5552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6.8838352796558089E-2"/>
          <c:y val="0.12237774473994946"/>
          <c:w val="0.29993860171289288"/>
          <c:h val="0.188811433535842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Monthly Absolute Humidity / %</a:t>
            </a:r>
          </a:p>
        </c:rich>
      </c:tx>
      <c:layout>
        <c:manualLayout>
          <c:xMode val="edge"/>
          <c:yMode val="edge"/>
          <c:x val="0.41216216216216217"/>
          <c:y val="3.01974448315911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0098280098280097E-2"/>
          <c:y val="9.756108626538712E-2"/>
          <c:w val="0.94717444717444721"/>
          <c:h val="0.8420450897905436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'11GD'!$P$6:$P$17</c:f>
              <c:numCache>
                <c:formatCode>0</c:formatCode>
                <c:ptCount val="12"/>
                <c:pt idx="0">
                  <c:v>98</c:v>
                </c:pt>
                <c:pt idx="1">
                  <c:v>98</c:v>
                </c:pt>
                <c:pt idx="2">
                  <c:v>98</c:v>
                </c:pt>
                <c:pt idx="3">
                  <c:v>91</c:v>
                </c:pt>
                <c:pt idx="4">
                  <c:v>91</c:v>
                </c:pt>
                <c:pt idx="5">
                  <c:v>95</c:v>
                </c:pt>
                <c:pt idx="6">
                  <c:v>94</c:v>
                </c:pt>
                <c:pt idx="7">
                  <c:v>97</c:v>
                </c:pt>
                <c:pt idx="8">
                  <c:v>98</c:v>
                </c:pt>
                <c:pt idx="9">
                  <c:v>96</c:v>
                </c:pt>
                <c:pt idx="10">
                  <c:v>98</c:v>
                </c:pt>
                <c:pt idx="11">
                  <c:v>98</c:v>
                </c:pt>
              </c:numCache>
            </c:numRef>
          </c:val>
          <c:smooth val="0"/>
        </c:ser>
        <c:ser>
          <c:idx val="3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'11GD'!$O$6:$O$17</c:f>
              <c:numCache>
                <c:formatCode>0</c:formatCode>
                <c:ptCount val="12"/>
                <c:pt idx="0">
                  <c:v>57</c:v>
                </c:pt>
                <c:pt idx="1">
                  <c:v>52</c:v>
                </c:pt>
                <c:pt idx="2">
                  <c:v>36</c:v>
                </c:pt>
                <c:pt idx="3">
                  <c:v>26</c:v>
                </c:pt>
                <c:pt idx="4">
                  <c:v>27</c:v>
                </c:pt>
                <c:pt idx="5">
                  <c:v>31</c:v>
                </c:pt>
                <c:pt idx="6">
                  <c:v>33</c:v>
                </c:pt>
                <c:pt idx="7">
                  <c:v>33</c:v>
                </c:pt>
                <c:pt idx="8">
                  <c:v>40</c:v>
                </c:pt>
                <c:pt idx="9">
                  <c:v>35</c:v>
                </c:pt>
                <c:pt idx="10">
                  <c:v>47</c:v>
                </c:pt>
                <c:pt idx="11">
                  <c:v>45</c:v>
                </c:pt>
              </c:numCache>
            </c:numRef>
          </c:val>
          <c:smooth val="0"/>
        </c:ser>
        <c:ser>
          <c:idx val="0"/>
          <c:order val="3"/>
          <c:tx>
            <c:v>Mean'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'11GD'!$T$6:$T$17</c:f>
              <c:numCache>
                <c:formatCode>0</c:formatCode>
                <c:ptCount val="12"/>
                <c:pt idx="0">
                  <c:v>85.193548387096769</c:v>
                </c:pt>
                <c:pt idx="1">
                  <c:v>85.142857142857139</c:v>
                </c:pt>
                <c:pt idx="2">
                  <c:v>74.612903225806448</c:v>
                </c:pt>
                <c:pt idx="3">
                  <c:v>61.733333333333334</c:v>
                </c:pt>
                <c:pt idx="4">
                  <c:v>60.064516129032256</c:v>
                </c:pt>
                <c:pt idx="5">
                  <c:v>68.433333333333337</c:v>
                </c:pt>
                <c:pt idx="6">
                  <c:v>66.225806451612897</c:v>
                </c:pt>
                <c:pt idx="7">
                  <c:v>70.193548387096769</c:v>
                </c:pt>
                <c:pt idx="8">
                  <c:v>75.36666666666666</c:v>
                </c:pt>
                <c:pt idx="9">
                  <c:v>74.774193548387103</c:v>
                </c:pt>
                <c:pt idx="10">
                  <c:v>88.533333333333331</c:v>
                </c:pt>
                <c:pt idx="11">
                  <c:v>80.903225806451616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898944"/>
        <c:axId val="104900864"/>
      </c:lineChart>
      <c:lineChart>
        <c:grouping val="standard"/>
        <c:varyColors val="0"/>
        <c:ser>
          <c:idx val="5"/>
          <c:order val="2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'11GD'!$Q$6:$Q$17</c:f>
              <c:numCache>
                <c:formatCode>0</c:formatCode>
                <c:ptCount val="12"/>
                <c:pt idx="0">
                  <c:v>41</c:v>
                </c:pt>
                <c:pt idx="1">
                  <c:v>46</c:v>
                </c:pt>
                <c:pt idx="2">
                  <c:v>62</c:v>
                </c:pt>
                <c:pt idx="3">
                  <c:v>65</c:v>
                </c:pt>
                <c:pt idx="4">
                  <c:v>64</c:v>
                </c:pt>
                <c:pt idx="5">
                  <c:v>64</c:v>
                </c:pt>
                <c:pt idx="6">
                  <c:v>61</c:v>
                </c:pt>
                <c:pt idx="7">
                  <c:v>64</c:v>
                </c:pt>
                <c:pt idx="8">
                  <c:v>58</c:v>
                </c:pt>
                <c:pt idx="9">
                  <c:v>61</c:v>
                </c:pt>
                <c:pt idx="10">
                  <c:v>51</c:v>
                </c:pt>
                <c:pt idx="11">
                  <c:v>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10848"/>
        <c:axId val="104912384"/>
      </c:lineChart>
      <c:catAx>
        <c:axId val="10489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900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900864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898944"/>
        <c:crosses val="autoZero"/>
        <c:crossBetween val="between"/>
        <c:majorUnit val="20"/>
      </c:valAx>
      <c:catAx>
        <c:axId val="104910848"/>
        <c:scaling>
          <c:orientation val="minMax"/>
        </c:scaling>
        <c:delete val="1"/>
        <c:axPos val="b"/>
        <c:majorTickMark val="out"/>
        <c:minorTickMark val="none"/>
        <c:tickLblPos val="nextTo"/>
        <c:crossAx val="104912384"/>
        <c:crosses val="autoZero"/>
        <c:auto val="1"/>
        <c:lblAlgn val="ctr"/>
        <c:lblOffset val="100"/>
        <c:noMultiLvlLbl val="0"/>
      </c:catAx>
      <c:valAx>
        <c:axId val="104912384"/>
        <c:scaling>
          <c:orientation val="minMax"/>
          <c:max val="250"/>
          <c:min val="0"/>
        </c:scaling>
        <c:delete val="0"/>
        <c:axPos val="r"/>
        <c:numFmt formatCode="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910848"/>
        <c:crosses val="max"/>
        <c:crossBetween val="between"/>
        <c:majorUnit val="50"/>
      </c:valAx>
      <c:spPr>
        <a:solidFill>
          <a:srgbClr val="969696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7530712530712529"/>
          <c:y val="0.19047643434814548"/>
          <c:w val="0.59828009828009832"/>
          <c:h val="0.22996540066638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Monthly Absolute Windspeed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39901806012738278"/>
          <c:y val="3.01624129930394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554956402363173E-2"/>
          <c:y val="9.6287757558592368E-2"/>
          <c:w val="0.97299014744364076"/>
          <c:h val="0.84338794873610423"/>
        </c:manualLayout>
      </c:layout>
      <c:barChart>
        <c:barDir val="col"/>
        <c:grouping val="clustered"/>
        <c:varyColors val="0"/>
        <c:ser>
          <c:idx val="1"/>
          <c:order val="0"/>
          <c:tx>
            <c:v>Max Gust</c:v>
          </c:tx>
          <c:spPr>
            <a:solidFill>
              <a:srgbClr val="FFCC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'2011'!$C$39:$C$50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'2011'!$AF$6:$AF$17</c:f>
              <c:numCache>
                <c:formatCode>0.0</c:formatCode>
                <c:ptCount val="12"/>
                <c:pt idx="0">
                  <c:v>33.1</c:v>
                </c:pt>
                <c:pt idx="1">
                  <c:v>35.6</c:v>
                </c:pt>
                <c:pt idx="2">
                  <c:v>33.4</c:v>
                </c:pt>
                <c:pt idx="3">
                  <c:v>28.4</c:v>
                </c:pt>
                <c:pt idx="4">
                  <c:v>33.799999999999997</c:v>
                </c:pt>
                <c:pt idx="5">
                  <c:v>32.9</c:v>
                </c:pt>
                <c:pt idx="6">
                  <c:v>28</c:v>
                </c:pt>
                <c:pt idx="7">
                  <c:v>26.3</c:v>
                </c:pt>
                <c:pt idx="8">
                  <c:v>37.4</c:v>
                </c:pt>
                <c:pt idx="9">
                  <c:v>37.700000000000003</c:v>
                </c:pt>
                <c:pt idx="10">
                  <c:v>32.200000000000003</c:v>
                </c:pt>
                <c:pt idx="11">
                  <c:v>40.9</c:v>
                </c:pt>
              </c:numCache>
            </c:numRef>
          </c:val>
        </c:ser>
        <c:ser>
          <c:idx val="4"/>
          <c:order val="1"/>
          <c:tx>
            <c:v>Max Average</c:v>
          </c:tx>
          <c:spPr>
            <a:solidFill>
              <a:srgbClr val="8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'2011'!$C$39:$C$50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'2011'!$AE$6:$AE$17</c:f>
              <c:numCache>
                <c:formatCode>0.0</c:formatCode>
                <c:ptCount val="12"/>
                <c:pt idx="0">
                  <c:v>22.8</c:v>
                </c:pt>
                <c:pt idx="1">
                  <c:v>25.5</c:v>
                </c:pt>
                <c:pt idx="2">
                  <c:v>23.9</c:v>
                </c:pt>
                <c:pt idx="3">
                  <c:v>17.8</c:v>
                </c:pt>
                <c:pt idx="4">
                  <c:v>22.5</c:v>
                </c:pt>
                <c:pt idx="5">
                  <c:v>19.7</c:v>
                </c:pt>
                <c:pt idx="6">
                  <c:v>20.100000000000001</c:v>
                </c:pt>
                <c:pt idx="7">
                  <c:v>18.100000000000001</c:v>
                </c:pt>
                <c:pt idx="8">
                  <c:v>22.1</c:v>
                </c:pt>
                <c:pt idx="9">
                  <c:v>21.5</c:v>
                </c:pt>
                <c:pt idx="10">
                  <c:v>22.8</c:v>
                </c:pt>
                <c:pt idx="11">
                  <c:v>22.5</c:v>
                </c:pt>
              </c:numCache>
            </c:numRef>
          </c:val>
        </c:ser>
        <c:ser>
          <c:idx val="2"/>
          <c:order val="2"/>
          <c:tx>
            <c:v>Max Mean</c:v>
          </c:tx>
          <c:spPr>
            <a:solidFill>
              <a:srgbClr val="FF0000"/>
            </a:solidFill>
            <a:ln w="25400">
              <a:noFill/>
            </a:ln>
          </c:spPr>
          <c:invertIfNegative val="0"/>
          <c:cat>
            <c:strRef>
              <c:f>'2011'!$C$39:$C$50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'2011'!$AD$6:$AD$17</c:f>
              <c:numCache>
                <c:formatCode>0.0</c:formatCode>
                <c:ptCount val="12"/>
                <c:pt idx="0">
                  <c:v>10.7</c:v>
                </c:pt>
                <c:pt idx="1">
                  <c:v>11.8</c:v>
                </c:pt>
                <c:pt idx="2">
                  <c:v>9.3000000000000007</c:v>
                </c:pt>
                <c:pt idx="3">
                  <c:v>8.5</c:v>
                </c:pt>
                <c:pt idx="4">
                  <c:v>10.4</c:v>
                </c:pt>
                <c:pt idx="5">
                  <c:v>8.1999999999999993</c:v>
                </c:pt>
                <c:pt idx="6">
                  <c:v>8.3000000000000007</c:v>
                </c:pt>
                <c:pt idx="7">
                  <c:v>6.8</c:v>
                </c:pt>
                <c:pt idx="8">
                  <c:v>10.8</c:v>
                </c:pt>
                <c:pt idx="9">
                  <c:v>10.8</c:v>
                </c:pt>
                <c:pt idx="10">
                  <c:v>10</c:v>
                </c:pt>
                <c:pt idx="11">
                  <c:v>9.6</c:v>
                </c:pt>
              </c:numCache>
            </c:numRef>
          </c:val>
        </c:ser>
        <c:ser>
          <c:idx val="0"/>
          <c:order val="3"/>
          <c:tx>
            <c:v>Mean'</c:v>
          </c:tx>
          <c:spPr>
            <a:solidFill>
              <a:srgbClr val="9999FF"/>
            </a:solidFill>
            <a:ln w="25400">
              <a:noFill/>
            </a:ln>
          </c:spPr>
          <c:invertIfNegative val="0"/>
          <c:cat>
            <c:strRef>
              <c:f>'2011'!$C$39:$C$50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'2011'!$AB$6:$AB$17</c:f>
              <c:numCache>
                <c:formatCode>0.0</c:formatCode>
                <c:ptCount val="12"/>
                <c:pt idx="0">
                  <c:v>5.403225806451613</c:v>
                </c:pt>
                <c:pt idx="1">
                  <c:v>6.0535714285714279</c:v>
                </c:pt>
                <c:pt idx="2">
                  <c:v>4.6838709677419343</c:v>
                </c:pt>
                <c:pt idx="3">
                  <c:v>4.4866666666666655</c:v>
                </c:pt>
                <c:pt idx="4">
                  <c:v>6.0451612903225795</c:v>
                </c:pt>
                <c:pt idx="5">
                  <c:v>5.1100000000000003</c:v>
                </c:pt>
                <c:pt idx="6">
                  <c:v>4.2225806451612904</c:v>
                </c:pt>
                <c:pt idx="7">
                  <c:v>4.2709677419354843</c:v>
                </c:pt>
                <c:pt idx="8">
                  <c:v>5.1433333333333344</c:v>
                </c:pt>
                <c:pt idx="9">
                  <c:v>5.258064516129032</c:v>
                </c:pt>
                <c:pt idx="10">
                  <c:v>4.536666666666668</c:v>
                </c:pt>
                <c:pt idx="11">
                  <c:v>6.2398387096774188</c:v>
                </c:pt>
              </c:numCache>
            </c:numRef>
          </c:val>
        </c:ser>
        <c:ser>
          <c:idx val="3"/>
          <c:order val="4"/>
          <c:tx>
            <c:v>Min</c:v>
          </c:tx>
          <c:spPr>
            <a:solidFill>
              <a:srgbClr val="C0C0C0"/>
            </a:solidFill>
            <a:ln w="25400">
              <a:noFill/>
            </a:ln>
          </c:spPr>
          <c:invertIfNegative val="1"/>
          <c:cat>
            <c:strRef>
              <c:f>'2011'!$C$39:$C$50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'2011'!$AC$39:$AC$50</c:f>
              <c:numCache>
                <c:formatCode>0.0</c:formatCode>
                <c:ptCount val="12"/>
                <c:pt idx="0">
                  <c:v>2.1</c:v>
                </c:pt>
                <c:pt idx="1">
                  <c:v>2.8</c:v>
                </c:pt>
                <c:pt idx="2">
                  <c:v>1.2</c:v>
                </c:pt>
                <c:pt idx="3">
                  <c:v>1.7</c:v>
                </c:pt>
                <c:pt idx="4">
                  <c:v>2.4</c:v>
                </c:pt>
                <c:pt idx="5">
                  <c:v>2.4</c:v>
                </c:pt>
                <c:pt idx="6">
                  <c:v>2.2000000000000002</c:v>
                </c:pt>
                <c:pt idx="7">
                  <c:v>1.6</c:v>
                </c:pt>
                <c:pt idx="8">
                  <c:v>1.8</c:v>
                </c:pt>
                <c:pt idx="9">
                  <c:v>1.2</c:v>
                </c:pt>
                <c:pt idx="10">
                  <c:v>0.8</c:v>
                </c:pt>
                <c:pt idx="11">
                  <c:v>4.0258400000000005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05005824"/>
        <c:axId val="105007360"/>
      </c:barChart>
      <c:catAx>
        <c:axId val="10500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07360"/>
        <c:scaling>
          <c:orientation val="minMax"/>
          <c:max val="4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05824"/>
        <c:crosses val="autoZero"/>
        <c:crossBetween val="between"/>
        <c:majorUnit val="10"/>
      </c:valAx>
      <c:spPr>
        <a:solidFill>
          <a:srgbClr val="969696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5.8318050943447906E-2"/>
          <c:y val="0.12180986657410282"/>
          <c:w val="0.39656256595918143"/>
          <c:h val="0.161253022026539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Monthly Absolute 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724815724815727"/>
          <c:y val="2.56111757857974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41277641277641E-2"/>
          <c:y val="9.8952326328947141E-2"/>
          <c:w val="0.9539312039312039"/>
          <c:h val="0.8405127012882333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'11GD'!$AS$6:$AS$17</c:f>
              <c:numCache>
                <c:formatCode>0.0</c:formatCode>
                <c:ptCount val="12"/>
                <c:pt idx="0">
                  <c:v>12</c:v>
                </c:pt>
                <c:pt idx="1">
                  <c:v>11</c:v>
                </c:pt>
                <c:pt idx="2">
                  <c:v>12.6</c:v>
                </c:pt>
                <c:pt idx="3">
                  <c:v>12.5</c:v>
                </c:pt>
                <c:pt idx="4">
                  <c:v>15.1</c:v>
                </c:pt>
                <c:pt idx="5">
                  <c:v>18.2</c:v>
                </c:pt>
                <c:pt idx="6">
                  <c:v>16.399999999999999</c:v>
                </c:pt>
                <c:pt idx="7">
                  <c:v>18.100000000000001</c:v>
                </c:pt>
                <c:pt idx="8">
                  <c:v>18.600000000000001</c:v>
                </c:pt>
                <c:pt idx="9">
                  <c:v>16.399999999999999</c:v>
                </c:pt>
                <c:pt idx="10">
                  <c:v>14.3</c:v>
                </c:pt>
                <c:pt idx="11">
                  <c:v>11.2</c:v>
                </c:pt>
              </c:numCache>
            </c:numRef>
          </c:val>
          <c:smooth val="0"/>
        </c:ser>
        <c:ser>
          <c:idx val="3"/>
          <c:order val="1"/>
          <c:tx>
            <c:v>Min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'11GD'!$AR$6:$AR$17</c:f>
              <c:numCache>
                <c:formatCode>0.0</c:formatCode>
                <c:ptCount val="12"/>
                <c:pt idx="0">
                  <c:v>-6.5</c:v>
                </c:pt>
                <c:pt idx="1">
                  <c:v>-4.7</c:v>
                </c:pt>
                <c:pt idx="2">
                  <c:v>-5.9</c:v>
                </c:pt>
                <c:pt idx="3">
                  <c:v>-3.9</c:v>
                </c:pt>
                <c:pt idx="4">
                  <c:v>-4.2</c:v>
                </c:pt>
                <c:pt idx="5">
                  <c:v>1.9</c:v>
                </c:pt>
                <c:pt idx="6">
                  <c:v>3.4</c:v>
                </c:pt>
                <c:pt idx="7">
                  <c:v>4.8</c:v>
                </c:pt>
                <c:pt idx="8">
                  <c:v>4.8</c:v>
                </c:pt>
                <c:pt idx="9">
                  <c:v>-0.5</c:v>
                </c:pt>
                <c:pt idx="10">
                  <c:v>-1.9</c:v>
                </c:pt>
                <c:pt idx="11">
                  <c:v>-3.6</c:v>
                </c:pt>
              </c:numCache>
            </c:numRef>
          </c:val>
          <c:smooth val="0"/>
        </c:ser>
        <c:ser>
          <c:idx val="0"/>
          <c:order val="3"/>
          <c:tx>
            <c:v>Mean'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val>
            <c:numRef>
              <c:f>'11GD'!$AW$6:$AW$17</c:f>
              <c:numCache>
                <c:formatCode>0.0</c:formatCode>
                <c:ptCount val="12"/>
                <c:pt idx="0">
                  <c:v>2.7354838709677427</c:v>
                </c:pt>
                <c:pt idx="1">
                  <c:v>4.992857142857142</c:v>
                </c:pt>
                <c:pt idx="2">
                  <c:v>2.9806451612903224</c:v>
                </c:pt>
                <c:pt idx="3">
                  <c:v>5.8633333333333342</c:v>
                </c:pt>
                <c:pt idx="4">
                  <c:v>6.0999999999999988</c:v>
                </c:pt>
                <c:pt idx="5">
                  <c:v>9.6399999999999988</c:v>
                </c:pt>
                <c:pt idx="6">
                  <c:v>9.9903225806451612</c:v>
                </c:pt>
                <c:pt idx="7">
                  <c:v>11.093548387096773</c:v>
                </c:pt>
                <c:pt idx="8">
                  <c:v>11.583333333333334</c:v>
                </c:pt>
                <c:pt idx="9">
                  <c:v>8.9967741935483865</c:v>
                </c:pt>
                <c:pt idx="10">
                  <c:v>8.4833333333333343</c:v>
                </c:pt>
                <c:pt idx="11">
                  <c:v>3.7225806451612904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35264"/>
        <c:axId val="105037184"/>
      </c:lineChart>
      <c:lineChart>
        <c:grouping val="standard"/>
        <c:varyColors val="0"/>
        <c:ser>
          <c:idx val="5"/>
          <c:order val="2"/>
          <c:tx>
            <c:v>Range</c:v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'11GD'!$AT$6:$AT$17</c:f>
              <c:numCache>
                <c:formatCode>0.0</c:formatCode>
                <c:ptCount val="12"/>
                <c:pt idx="0">
                  <c:v>18.5</c:v>
                </c:pt>
                <c:pt idx="1">
                  <c:v>15.7</c:v>
                </c:pt>
                <c:pt idx="2">
                  <c:v>18.5</c:v>
                </c:pt>
                <c:pt idx="3">
                  <c:v>16.399999999999999</c:v>
                </c:pt>
                <c:pt idx="4">
                  <c:v>19.3</c:v>
                </c:pt>
                <c:pt idx="5">
                  <c:v>16.3</c:v>
                </c:pt>
                <c:pt idx="6">
                  <c:v>12.999999999999998</c:v>
                </c:pt>
                <c:pt idx="7">
                  <c:v>13.3</c:v>
                </c:pt>
                <c:pt idx="8">
                  <c:v>13.8</c:v>
                </c:pt>
                <c:pt idx="9">
                  <c:v>16.899999999999999</c:v>
                </c:pt>
                <c:pt idx="10">
                  <c:v>16.2</c:v>
                </c:pt>
                <c:pt idx="11">
                  <c:v>14.799999999999999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51264"/>
        <c:axId val="105052800"/>
      </c:lineChart>
      <c:catAx>
        <c:axId val="105035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37184"/>
        <c:crossesAt val="-15"/>
        <c:auto val="1"/>
        <c:lblAlgn val="ctr"/>
        <c:lblOffset val="100"/>
        <c:tickLblSkip val="1"/>
        <c:tickMarkSkip val="1"/>
        <c:noMultiLvlLbl val="0"/>
      </c:catAx>
      <c:valAx>
        <c:axId val="105037184"/>
        <c:scaling>
          <c:orientation val="minMax"/>
          <c:max val="20"/>
          <c:min val="-1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35264"/>
        <c:crosses val="autoZero"/>
        <c:crossBetween val="between"/>
        <c:majorUnit val="5"/>
      </c:valAx>
      <c:catAx>
        <c:axId val="105051264"/>
        <c:scaling>
          <c:orientation val="minMax"/>
        </c:scaling>
        <c:delete val="1"/>
        <c:axPos val="b"/>
        <c:majorTickMark val="out"/>
        <c:minorTickMark val="none"/>
        <c:tickLblPos val="nextTo"/>
        <c:crossAx val="105052800"/>
        <c:crosses val="autoZero"/>
        <c:auto val="1"/>
        <c:lblAlgn val="ctr"/>
        <c:lblOffset val="100"/>
        <c:noMultiLvlLbl val="0"/>
      </c:catAx>
      <c:valAx>
        <c:axId val="105052800"/>
        <c:scaling>
          <c:orientation val="minMax"/>
          <c:max val="80"/>
          <c:min val="1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51264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Monthly Rain Days / mm</a:t>
            </a:r>
          </a:p>
        </c:rich>
      </c:tx>
      <c:layout>
        <c:manualLayout>
          <c:xMode val="edge"/>
          <c:yMode val="edge"/>
          <c:x val="0.43015384615384616"/>
          <c:y val="2.51716247139588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E-2"/>
          <c:y val="8.4668239521640543E-2"/>
          <c:w val="0.95753846153846156"/>
          <c:h val="0.86498904159946277"/>
        </c:manualLayout>
      </c:layout>
      <c:barChart>
        <c:barDir val="col"/>
        <c:grouping val="clustered"/>
        <c:varyColors val="0"/>
        <c:ser>
          <c:idx val="2"/>
          <c:order val="0"/>
          <c:tx>
            <c:v>Total</c:v>
          </c:tx>
          <c:spPr>
            <a:solidFill>
              <a:srgbClr val="3366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'2011'!$AM$6:$AM$17</c:f>
              <c:numCache>
                <c:formatCode>0</c:formatCode>
                <c:ptCount val="12"/>
                <c:pt idx="0">
                  <c:v>17</c:v>
                </c:pt>
                <c:pt idx="1">
                  <c:v>11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17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7</c:v>
                </c:pt>
                <c:pt idx="10">
                  <c:v>9</c:v>
                </c:pt>
                <c:pt idx="11">
                  <c:v>21</c:v>
                </c:pt>
              </c:numCache>
            </c:numRef>
          </c:val>
        </c:ser>
        <c:ser>
          <c:idx val="4"/>
          <c:order val="1"/>
          <c:tx>
            <c:v>Days &gt;1mm</c:v>
          </c:tx>
          <c:spPr>
            <a:solidFill>
              <a:srgbClr val="00CCFF"/>
            </a:solidFill>
            <a:ln w="12700">
              <a:solidFill>
                <a:srgbClr val="333333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'2011'!$AJ$6:$AJ$17</c:f>
              <c:numCache>
                <c:formatCode>0</c:formatCode>
                <c:ptCount val="12"/>
                <c:pt idx="0">
                  <c:v>10</c:v>
                </c:pt>
                <c:pt idx="1">
                  <c:v>9</c:v>
                </c:pt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11</c:v>
                </c:pt>
              </c:numCache>
            </c:numRef>
          </c:val>
        </c:ser>
        <c:ser>
          <c:idx val="0"/>
          <c:order val="3"/>
          <c:tx>
            <c:v>Days &gt;10mm</c:v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'2011'!$AL$6:$AL$17</c:f>
              <c:numCache>
                <c:formatCode>0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05092992"/>
        <c:axId val="105094528"/>
      </c:barChart>
      <c:barChart>
        <c:barDir val="col"/>
        <c:grouping val="clustered"/>
        <c:varyColors val="0"/>
        <c:ser>
          <c:idx val="1"/>
          <c:order val="2"/>
          <c:tx>
            <c:v>E (Days &gt;1mm)</c:v>
          </c:tx>
          <c:spPr>
            <a:pattFill prst="wdUpDiag">
              <a:fgClr>
                <a:srgbClr xmlns:mc="http://schemas.openxmlformats.org/markup-compatibility/2006" xmlns:a14="http://schemas.microsoft.com/office/drawing/2010/main" val="99CCFF" mc:Ignorable="a14" a14:legacySpreadsheetColorIndex="44"/>
              </a:fgClr>
              <a:bgClr>
                <a:srgbClr xmlns:mc="http://schemas.openxmlformats.org/markup-compatibility/2006" xmlns:a14="http://schemas.microsoft.com/office/drawing/2010/main" val="00CCFF" mc:Ignorable="a14" a14:legacySpreadsheetColorIndex="40"/>
              </a:bgClr>
            </a:patt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'2011'!$BY$71:$BY$82</c:f>
              <c:numCache>
                <c:formatCode>General</c:formatCode>
                <c:ptCount val="12"/>
                <c:pt idx="0">
                  <c:v>11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105100416"/>
        <c:axId val="105101952"/>
      </c:barChart>
      <c:catAx>
        <c:axId val="10509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94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94528"/>
        <c:scaling>
          <c:orientation val="minMax"/>
          <c:max val="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92992"/>
        <c:crosses val="autoZero"/>
        <c:crossBetween val="between"/>
        <c:majorUnit val="5"/>
      </c:valAx>
      <c:catAx>
        <c:axId val="105100416"/>
        <c:scaling>
          <c:orientation val="minMax"/>
        </c:scaling>
        <c:delete val="1"/>
        <c:axPos val="b"/>
        <c:majorTickMark val="out"/>
        <c:minorTickMark val="none"/>
        <c:tickLblPos val="nextTo"/>
        <c:crossAx val="105101952"/>
        <c:crosses val="autoZero"/>
        <c:auto val="1"/>
        <c:lblAlgn val="ctr"/>
        <c:lblOffset val="100"/>
        <c:noMultiLvlLbl val="0"/>
      </c:catAx>
      <c:valAx>
        <c:axId val="105101952"/>
        <c:scaling>
          <c:orientation val="minMax"/>
          <c:max val="25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100416"/>
        <c:crosses val="max"/>
        <c:crossBetween val="between"/>
        <c:majorUnit val="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0184615384615385"/>
          <c:y val="0.15446236268521354"/>
          <c:w val="0.68430769230769228"/>
          <c:h val="0.218535589229835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  </a:t>
            </a:r>
          </a:p>
        </c:rich>
      </c:tx>
      <c:layout>
        <c:manualLayout>
          <c:xMode val="edge"/>
          <c:yMode val="edge"/>
          <c:x val="0.43323076923076925"/>
          <c:y val="2.55813953488372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E-2"/>
          <c:y val="9.1860465116279072E-2"/>
          <c:w val="0.95261538461538464"/>
          <c:h val="0.8593023255813953"/>
        </c:manualLayout>
      </c:layout>
      <c:lineChart>
        <c:grouping val="standard"/>
        <c:varyColors val="0"/>
        <c:ser>
          <c:idx val="0"/>
          <c:order val="0"/>
          <c:tx>
            <c:v>E (Max)</c:v>
          </c:tx>
          <c:spPr>
            <a:ln w="12700">
              <a:solidFill>
                <a:srgbClr val="FFCC00"/>
              </a:solidFill>
              <a:prstDash val="lgDash"/>
            </a:ln>
          </c:spPr>
          <c:marker>
            <c:symbol val="circle"/>
            <c:size val="3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'2011'!$BU$71:$BU$82</c:f>
              <c:numCache>
                <c:formatCode>0.0</c:formatCode>
                <c:ptCount val="12"/>
                <c:pt idx="0">
                  <c:v>7</c:v>
                </c:pt>
                <c:pt idx="1">
                  <c:v>7.6</c:v>
                </c:pt>
                <c:pt idx="2">
                  <c:v>10.4</c:v>
                </c:pt>
                <c:pt idx="3">
                  <c:v>12.8</c:v>
                </c:pt>
                <c:pt idx="4">
                  <c:v>16.7</c:v>
                </c:pt>
                <c:pt idx="5">
                  <c:v>20.2</c:v>
                </c:pt>
                <c:pt idx="6">
                  <c:v>22.4</c:v>
                </c:pt>
                <c:pt idx="7">
                  <c:v>22.2</c:v>
                </c:pt>
                <c:pt idx="8">
                  <c:v>18.7</c:v>
                </c:pt>
                <c:pt idx="9">
                  <c:v>14.6</c:v>
                </c:pt>
                <c:pt idx="10">
                  <c:v>10.199999999999999</c:v>
                </c:pt>
                <c:pt idx="11">
                  <c:v>7.8</c:v>
                </c:pt>
              </c:numCache>
            </c:numRef>
          </c:val>
          <c:smooth val="0"/>
        </c:ser>
        <c:ser>
          <c:idx val="1"/>
          <c:order val="1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'2011'!$BT$71:$BT$82</c:f>
              <c:numCache>
                <c:formatCode>0.0</c:formatCode>
                <c:ptCount val="12"/>
                <c:pt idx="0">
                  <c:v>2.4</c:v>
                </c:pt>
                <c:pt idx="1">
                  <c:v>2.2000000000000002</c:v>
                </c:pt>
                <c:pt idx="2">
                  <c:v>3.6</c:v>
                </c:pt>
                <c:pt idx="3">
                  <c:v>5</c:v>
                </c:pt>
                <c:pt idx="4">
                  <c:v>8.3000000000000007</c:v>
                </c:pt>
                <c:pt idx="5">
                  <c:v>11.1</c:v>
                </c:pt>
                <c:pt idx="6">
                  <c:v>13.4</c:v>
                </c:pt>
                <c:pt idx="7">
                  <c:v>13.2</c:v>
                </c:pt>
                <c:pt idx="8">
                  <c:v>11.1</c:v>
                </c:pt>
                <c:pt idx="9">
                  <c:v>8.8000000000000007</c:v>
                </c:pt>
                <c:pt idx="10">
                  <c:v>5</c:v>
                </c:pt>
                <c:pt idx="11">
                  <c:v>3.2</c:v>
                </c:pt>
              </c:numCache>
            </c:numRef>
          </c:val>
          <c:smooth val="0"/>
        </c:ser>
        <c:ser>
          <c:idx val="2"/>
          <c:order val="2"/>
          <c:tx>
            <c:v>E (Mean)</c:v>
          </c:tx>
          <c:spPr>
            <a:ln w="12700">
              <a:solidFill>
                <a:srgbClr val="CC99FF"/>
              </a:solidFill>
              <a:prstDash val="lgDash"/>
            </a:ln>
          </c:spPr>
          <c:marker>
            <c:symbol val="circle"/>
            <c:size val="3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'2011'!$BV$71:$BV$82</c:f>
              <c:numCache>
                <c:formatCode>General</c:formatCode>
                <c:ptCount val="12"/>
                <c:pt idx="0">
                  <c:v>4.7</c:v>
                </c:pt>
                <c:pt idx="1">
                  <c:v>4.9000000000000004</c:v>
                </c:pt>
                <c:pt idx="2" formatCode="0.0">
                  <c:v>7</c:v>
                </c:pt>
                <c:pt idx="3">
                  <c:v>8.9</c:v>
                </c:pt>
                <c:pt idx="4">
                  <c:v>12.5</c:v>
                </c:pt>
                <c:pt idx="5">
                  <c:v>15.649999999999999</c:v>
                </c:pt>
                <c:pt idx="6">
                  <c:v>17.899999999999999</c:v>
                </c:pt>
                <c:pt idx="7">
                  <c:v>17.7</c:v>
                </c:pt>
                <c:pt idx="8">
                  <c:v>14.899999999999999</c:v>
                </c:pt>
                <c:pt idx="9">
                  <c:v>11.7</c:v>
                </c:pt>
                <c:pt idx="10">
                  <c:v>7.6</c:v>
                </c:pt>
                <c:pt idx="11">
                  <c:v>5.5</c:v>
                </c:pt>
              </c:numCache>
            </c:numRef>
          </c:val>
          <c:smooth val="0"/>
        </c:ser>
        <c:ser>
          <c:idx val="3"/>
          <c:order val="3"/>
          <c:tx>
            <c:v>Mean'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'11GD'!$I$6:$I$17</c:f>
              <c:numCache>
                <c:formatCode>0.0</c:formatCode>
                <c:ptCount val="12"/>
                <c:pt idx="0">
                  <c:v>5.0806451612903221</c:v>
                </c:pt>
                <c:pt idx="1">
                  <c:v>7.3999999999999986</c:v>
                </c:pt>
                <c:pt idx="2">
                  <c:v>7.4580645161290331</c:v>
                </c:pt>
                <c:pt idx="3">
                  <c:v>13.596666666666666</c:v>
                </c:pt>
                <c:pt idx="4">
                  <c:v>14.238709677419358</c:v>
                </c:pt>
                <c:pt idx="5">
                  <c:v>15.856666666666664</c:v>
                </c:pt>
                <c:pt idx="6">
                  <c:v>16.822580645161292</c:v>
                </c:pt>
                <c:pt idx="7">
                  <c:v>16.983870967741932</c:v>
                </c:pt>
                <c:pt idx="8">
                  <c:v>16.233333333333334</c:v>
                </c:pt>
                <c:pt idx="9">
                  <c:v>13.63548387096774</c:v>
                </c:pt>
                <c:pt idx="10">
                  <c:v>10.389999999999999</c:v>
                </c:pt>
                <c:pt idx="11">
                  <c:v>6.848387096774192</c:v>
                </c:pt>
              </c:numCache>
            </c:numRef>
          </c:val>
          <c:smooth val="0"/>
        </c:ser>
        <c:ser>
          <c:idx val="4"/>
          <c:order val="4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'11GD'!$G$6:$G$17</c:f>
              <c:numCache>
                <c:formatCode>0.0</c:formatCode>
                <c:ptCount val="12"/>
                <c:pt idx="0">
                  <c:v>2.803225806451612</c:v>
                </c:pt>
                <c:pt idx="1">
                  <c:v>5.1857142857142859</c:v>
                </c:pt>
                <c:pt idx="2">
                  <c:v>3.4419354838709677</c:v>
                </c:pt>
                <c:pt idx="3">
                  <c:v>8.5999999999999979</c:v>
                </c:pt>
                <c:pt idx="4">
                  <c:v>9.4838709677419359</c:v>
                </c:pt>
                <c:pt idx="5">
                  <c:v>11.289999999999997</c:v>
                </c:pt>
                <c:pt idx="6">
                  <c:v>12.522580645161288</c:v>
                </c:pt>
                <c:pt idx="7">
                  <c:v>13.235483870967741</c:v>
                </c:pt>
                <c:pt idx="8">
                  <c:v>12.383333333333331</c:v>
                </c:pt>
                <c:pt idx="9">
                  <c:v>10.512903225806452</c:v>
                </c:pt>
                <c:pt idx="10">
                  <c:v>7.6333333333333355</c:v>
                </c:pt>
                <c:pt idx="11">
                  <c:v>4.2806451612903222</c:v>
                </c:pt>
              </c:numCache>
            </c:numRef>
          </c:val>
          <c:smooth val="0"/>
        </c:ser>
        <c:ser>
          <c:idx val="5"/>
          <c:order val="5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'11GD'!$H$6:$H$17</c:f>
              <c:numCache>
                <c:formatCode>0.0</c:formatCode>
                <c:ptCount val="12"/>
                <c:pt idx="0">
                  <c:v>6.8838709677419345</c:v>
                </c:pt>
                <c:pt idx="1">
                  <c:v>9.4892857142857157</c:v>
                </c:pt>
                <c:pt idx="2">
                  <c:v>11.36774193548387</c:v>
                </c:pt>
                <c:pt idx="3">
                  <c:v>18.806666666666668</c:v>
                </c:pt>
                <c:pt idx="4">
                  <c:v>18.506451612903231</c:v>
                </c:pt>
                <c:pt idx="5">
                  <c:v>20.266666666666666</c:v>
                </c:pt>
                <c:pt idx="6">
                  <c:v>21.058064516129026</c:v>
                </c:pt>
                <c:pt idx="7">
                  <c:v>21.051612903225806</c:v>
                </c:pt>
                <c:pt idx="8">
                  <c:v>20.443333333333332</c:v>
                </c:pt>
                <c:pt idx="9">
                  <c:v>16.964516129032258</c:v>
                </c:pt>
                <c:pt idx="10">
                  <c:v>12.763333333333332</c:v>
                </c:pt>
                <c:pt idx="11">
                  <c:v>9.0870967741935491</c:v>
                </c:pt>
              </c:numCache>
            </c:numRef>
          </c:val>
          <c:smooth val="0"/>
        </c:ser>
        <c:ser>
          <c:idx val="8"/>
          <c:order val="8"/>
          <c:tx>
            <c:v>Mean</c:v>
          </c:tx>
          <c:spPr>
            <a:ln w="3175">
              <a:solidFill>
                <a:srgbClr val="666699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val>
            <c:numRef>
              <c:f>'11GD'!$N$39:$N$50</c:f>
              <c:numCache>
                <c:formatCode>0.0</c:formatCode>
                <c:ptCount val="12"/>
                <c:pt idx="0">
                  <c:v>4.8435483870967735</c:v>
                </c:pt>
                <c:pt idx="1">
                  <c:v>7.3375000000000004</c:v>
                </c:pt>
                <c:pt idx="2">
                  <c:v>7.4048387096774189</c:v>
                </c:pt>
                <c:pt idx="3">
                  <c:v>13.703333333333333</c:v>
                </c:pt>
                <c:pt idx="4">
                  <c:v>13.995161290322583</c:v>
                </c:pt>
                <c:pt idx="5">
                  <c:v>15.778333333333332</c:v>
                </c:pt>
                <c:pt idx="6">
                  <c:v>16.790322580645157</c:v>
                </c:pt>
                <c:pt idx="7">
                  <c:v>17.143548387096772</c:v>
                </c:pt>
                <c:pt idx="8">
                  <c:v>16.41333333333333</c:v>
                </c:pt>
                <c:pt idx="9">
                  <c:v>13.738709677419354</c:v>
                </c:pt>
                <c:pt idx="10">
                  <c:v>10.198333333333334</c:v>
                </c:pt>
                <c:pt idx="11">
                  <c:v>6.6838709677419352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195776"/>
        <c:axId val="105202048"/>
      </c:lineChart>
      <c:lineChart>
        <c:grouping val="standard"/>
        <c:varyColors val="0"/>
        <c:ser>
          <c:idx val="6"/>
          <c:order val="6"/>
          <c:tx>
            <c:v>E (Range)</c:v>
          </c:tx>
          <c:spPr>
            <a:ln w="12700">
              <a:solidFill>
                <a:srgbClr val="00FF00"/>
              </a:solidFill>
              <a:prstDash val="lgDash"/>
            </a:ln>
          </c:spPr>
          <c:marker>
            <c:symbol val="circ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'2011'!$BW$71:$BW$82</c:f>
              <c:numCache>
                <c:formatCode>General</c:formatCode>
                <c:ptCount val="12"/>
                <c:pt idx="0">
                  <c:v>4.5999999999999996</c:v>
                </c:pt>
                <c:pt idx="1">
                  <c:v>5.3999999999999995</c:v>
                </c:pt>
                <c:pt idx="2">
                  <c:v>6.8000000000000007</c:v>
                </c:pt>
                <c:pt idx="3">
                  <c:v>7.8000000000000007</c:v>
                </c:pt>
                <c:pt idx="4">
                  <c:v>8.3999999999999986</c:v>
                </c:pt>
                <c:pt idx="5">
                  <c:v>9.1</c:v>
                </c:pt>
                <c:pt idx="6" formatCode="0.0">
                  <c:v>8.9999999999999982</c:v>
                </c:pt>
                <c:pt idx="7" formatCode="0.0">
                  <c:v>9</c:v>
                </c:pt>
                <c:pt idx="8">
                  <c:v>7.6</c:v>
                </c:pt>
                <c:pt idx="9">
                  <c:v>5.7999999999999989</c:v>
                </c:pt>
                <c:pt idx="10">
                  <c:v>5.1999999999999993</c:v>
                </c:pt>
                <c:pt idx="11">
                  <c:v>4.5999999999999996</c:v>
                </c:pt>
              </c:numCache>
            </c:numRef>
          </c:val>
          <c:smooth val="0"/>
        </c:ser>
        <c:ser>
          <c:idx val="7"/>
          <c:order val="7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'11GD'!$J$6:$J$17</c:f>
              <c:numCache>
                <c:formatCode>0.0</c:formatCode>
                <c:ptCount val="12"/>
                <c:pt idx="0">
                  <c:v>4.0806451612903221</c:v>
                </c:pt>
                <c:pt idx="1">
                  <c:v>4.3035714285714297</c:v>
                </c:pt>
                <c:pt idx="2">
                  <c:v>7.9258064516129032</c:v>
                </c:pt>
                <c:pt idx="3">
                  <c:v>10.206666666666671</c:v>
                </c:pt>
                <c:pt idx="4">
                  <c:v>9.0225806451612947</c:v>
                </c:pt>
                <c:pt idx="5">
                  <c:v>8.9766666666666683</c:v>
                </c:pt>
                <c:pt idx="6">
                  <c:v>8.5354838709677381</c:v>
                </c:pt>
                <c:pt idx="7">
                  <c:v>7.8161290322580648</c:v>
                </c:pt>
                <c:pt idx="8">
                  <c:v>8.06</c:v>
                </c:pt>
                <c:pt idx="9">
                  <c:v>6.4516129032258061</c:v>
                </c:pt>
                <c:pt idx="10">
                  <c:v>5.1299999999999963</c:v>
                </c:pt>
                <c:pt idx="11">
                  <c:v>4.8064516129032269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03584"/>
        <c:axId val="105205120"/>
      </c:lineChart>
      <c:catAx>
        <c:axId val="10519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202048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05202048"/>
        <c:scaling>
          <c:orientation val="minMax"/>
          <c:max val="25"/>
          <c:min val="-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195776"/>
        <c:crosses val="autoZero"/>
        <c:crossBetween val="between"/>
      </c:valAx>
      <c:catAx>
        <c:axId val="105203584"/>
        <c:scaling>
          <c:orientation val="minMax"/>
        </c:scaling>
        <c:delete val="1"/>
        <c:axPos val="b"/>
        <c:majorTickMark val="out"/>
        <c:minorTickMark val="none"/>
        <c:tickLblPos val="nextTo"/>
        <c:crossAx val="105205120"/>
        <c:crosses val="autoZero"/>
        <c:auto val="1"/>
        <c:lblAlgn val="ctr"/>
        <c:lblOffset val="100"/>
        <c:noMultiLvlLbl val="0"/>
      </c:catAx>
      <c:valAx>
        <c:axId val="105205120"/>
        <c:scaling>
          <c:orientation val="minMax"/>
          <c:max val="6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203584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1076923076923077"/>
          <c:y val="0.11046511627906977"/>
          <c:w val="0.32984615384615384"/>
          <c:h val="0.2337209302325581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Relative Humidity / %</a:t>
            </a:r>
          </a:p>
        </c:rich>
      </c:tx>
      <c:layout>
        <c:manualLayout>
          <c:xMode val="edge"/>
          <c:yMode val="edge"/>
          <c:x val="0.42286429623463634"/>
          <c:y val="2.51141552511415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2160052459488E-2"/>
          <c:y val="8.5616533801251476E-2"/>
          <c:w val="0.96803962672132693"/>
          <c:h val="0.86986398342071491"/>
        </c:manualLayout>
      </c:layout>
      <c:lineChart>
        <c:grouping val="standard"/>
        <c:varyColors val="0"/>
        <c:ser>
          <c:idx val="3"/>
          <c:order val="0"/>
          <c:tx>
            <c:v>Mean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'11GD'!$T$6:$T$17</c:f>
              <c:numCache>
                <c:formatCode>0</c:formatCode>
                <c:ptCount val="12"/>
                <c:pt idx="0">
                  <c:v>85.193548387096769</c:v>
                </c:pt>
                <c:pt idx="1">
                  <c:v>85.142857142857139</c:v>
                </c:pt>
                <c:pt idx="2">
                  <c:v>74.612903225806448</c:v>
                </c:pt>
                <c:pt idx="3">
                  <c:v>61.733333333333334</c:v>
                </c:pt>
                <c:pt idx="4">
                  <c:v>60.064516129032256</c:v>
                </c:pt>
                <c:pt idx="5">
                  <c:v>68.433333333333337</c:v>
                </c:pt>
                <c:pt idx="6">
                  <c:v>66.225806451612897</c:v>
                </c:pt>
                <c:pt idx="7">
                  <c:v>70.193548387096769</c:v>
                </c:pt>
                <c:pt idx="8">
                  <c:v>75.36666666666666</c:v>
                </c:pt>
                <c:pt idx="9">
                  <c:v>74.774193548387103</c:v>
                </c:pt>
                <c:pt idx="10">
                  <c:v>88.533333333333331</c:v>
                </c:pt>
                <c:pt idx="11">
                  <c:v>80.903225806451616</c:v>
                </c:pt>
              </c:numCache>
            </c:numRef>
          </c:val>
          <c:smooth val="0"/>
        </c:ser>
        <c:ser>
          <c:idx val="4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'11GD'!$R$6:$R$17</c:f>
              <c:numCache>
                <c:formatCode>0</c:formatCode>
                <c:ptCount val="12"/>
                <c:pt idx="0">
                  <c:v>76.032258064516128</c:v>
                </c:pt>
                <c:pt idx="1">
                  <c:v>74.357142857142861</c:v>
                </c:pt>
                <c:pt idx="2">
                  <c:v>58.161290322580648</c:v>
                </c:pt>
                <c:pt idx="3">
                  <c:v>43.666666666666664</c:v>
                </c:pt>
                <c:pt idx="4">
                  <c:v>41.903225806451616</c:v>
                </c:pt>
                <c:pt idx="5">
                  <c:v>48.8</c:v>
                </c:pt>
                <c:pt idx="6">
                  <c:v>48.645161290322584</c:v>
                </c:pt>
                <c:pt idx="7">
                  <c:v>51.032258064516128</c:v>
                </c:pt>
                <c:pt idx="8">
                  <c:v>55.9</c:v>
                </c:pt>
                <c:pt idx="9">
                  <c:v>58.677419354838712</c:v>
                </c:pt>
                <c:pt idx="10">
                  <c:v>78.8</c:v>
                </c:pt>
                <c:pt idx="11">
                  <c:v>70.903225806451616</c:v>
                </c:pt>
              </c:numCache>
            </c:numRef>
          </c:val>
          <c:smooth val="0"/>
        </c:ser>
        <c:ser>
          <c:idx val="5"/>
          <c:order val="2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'11GD'!$S$6:$S$17</c:f>
              <c:numCache>
                <c:formatCode>0</c:formatCode>
                <c:ptCount val="12"/>
                <c:pt idx="0">
                  <c:v>92.225806451612897</c:v>
                </c:pt>
                <c:pt idx="1">
                  <c:v>93.142857142857139</c:v>
                </c:pt>
                <c:pt idx="2">
                  <c:v>87.870967741935488</c:v>
                </c:pt>
                <c:pt idx="3">
                  <c:v>79.933333333333337</c:v>
                </c:pt>
                <c:pt idx="4">
                  <c:v>79.516129032258064</c:v>
                </c:pt>
                <c:pt idx="5">
                  <c:v>86.966666666666669</c:v>
                </c:pt>
                <c:pt idx="6">
                  <c:v>83.935483870967744</c:v>
                </c:pt>
                <c:pt idx="7">
                  <c:v>86.129032258064512</c:v>
                </c:pt>
                <c:pt idx="8">
                  <c:v>90.833333333333329</c:v>
                </c:pt>
                <c:pt idx="9">
                  <c:v>88.064516129032256</c:v>
                </c:pt>
                <c:pt idx="10">
                  <c:v>95.1</c:v>
                </c:pt>
                <c:pt idx="11">
                  <c:v>90.064516129032256</c:v>
                </c:pt>
              </c:numCache>
            </c:numRef>
          </c:val>
          <c:smooth val="0"/>
        </c:ser>
        <c:ser>
          <c:idx val="0"/>
          <c:order val="3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val>
            <c:numRef>
              <c:f>'11GD'!$U$6:$U$17</c:f>
              <c:numCache>
                <c:formatCode>0</c:formatCode>
                <c:ptCount val="12"/>
                <c:pt idx="0">
                  <c:v>16.193548387096769</c:v>
                </c:pt>
                <c:pt idx="1">
                  <c:v>18.785714285714278</c:v>
                </c:pt>
                <c:pt idx="2">
                  <c:v>29.70967741935484</c:v>
                </c:pt>
                <c:pt idx="3">
                  <c:v>36.266666666666673</c:v>
                </c:pt>
                <c:pt idx="4">
                  <c:v>37.612903225806448</c:v>
                </c:pt>
                <c:pt idx="5">
                  <c:v>38.166666666666671</c:v>
                </c:pt>
                <c:pt idx="6">
                  <c:v>35.29032258064516</c:v>
                </c:pt>
                <c:pt idx="7">
                  <c:v>35.096774193548384</c:v>
                </c:pt>
                <c:pt idx="8">
                  <c:v>34.93333333333333</c:v>
                </c:pt>
                <c:pt idx="9">
                  <c:v>29.387096774193544</c:v>
                </c:pt>
                <c:pt idx="10">
                  <c:v>16.299999999999997</c:v>
                </c:pt>
                <c:pt idx="11">
                  <c:v>19.161290322580641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17888"/>
        <c:axId val="105319808"/>
      </c:lineChart>
      <c:catAx>
        <c:axId val="10531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319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31980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317888"/>
        <c:crosses val="autoZero"/>
        <c:crossBetween val="between"/>
        <c:majorUnit val="2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Mean Pressure / hPa</a:t>
            </a:r>
          </a:p>
        </c:rich>
      </c:tx>
      <c:layout>
        <c:manualLayout>
          <c:xMode val="edge"/>
          <c:yMode val="edge"/>
          <c:x val="0.43960760269773147"/>
          <c:y val="2.54041570438799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9.1224018475750582E-2"/>
          <c:w val="0.94236664622930721"/>
          <c:h val="0.85334872979214782"/>
        </c:manualLayout>
      </c:layout>
      <c:lineChart>
        <c:grouping val="standard"/>
        <c:varyColors val="0"/>
        <c:ser>
          <c:idx val="1"/>
          <c:order val="0"/>
          <c:tx>
            <c:v>Abs Max Pressure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'11GD'!$W$6:$W$17</c:f>
              <c:numCache>
                <c:formatCode>0</c:formatCode>
                <c:ptCount val="12"/>
                <c:pt idx="0">
                  <c:v>1040.00001</c:v>
                </c:pt>
                <c:pt idx="1">
                  <c:v>1035</c:v>
                </c:pt>
                <c:pt idx="2">
                  <c:v>1042</c:v>
                </c:pt>
                <c:pt idx="3">
                  <c:v>1030</c:v>
                </c:pt>
                <c:pt idx="4">
                  <c:v>1029</c:v>
                </c:pt>
                <c:pt idx="5">
                  <c:v>1034.0000010000001</c:v>
                </c:pt>
                <c:pt idx="6">
                  <c:v>1027</c:v>
                </c:pt>
                <c:pt idx="7">
                  <c:v>1027</c:v>
                </c:pt>
                <c:pt idx="8">
                  <c:v>1030</c:v>
                </c:pt>
                <c:pt idx="9">
                  <c:v>1033</c:v>
                </c:pt>
                <c:pt idx="10">
                  <c:v>1030.001</c:v>
                </c:pt>
                <c:pt idx="11">
                  <c:v>1035</c:v>
                </c:pt>
              </c:numCache>
            </c:numRef>
          </c:val>
          <c:smooth val="0"/>
        </c:ser>
        <c:ser>
          <c:idx val="0"/>
          <c:order val="1"/>
          <c:tx>
            <c:v>Abs Min Pressure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'11GD'!$V$6:$V$17</c:f>
              <c:numCache>
                <c:formatCode>0</c:formatCode>
                <c:ptCount val="12"/>
                <c:pt idx="0">
                  <c:v>988</c:v>
                </c:pt>
                <c:pt idx="1">
                  <c:v>989</c:v>
                </c:pt>
                <c:pt idx="2">
                  <c:v>997</c:v>
                </c:pt>
                <c:pt idx="3">
                  <c:v>1007</c:v>
                </c:pt>
                <c:pt idx="4">
                  <c:v>1005</c:v>
                </c:pt>
                <c:pt idx="5">
                  <c:v>995</c:v>
                </c:pt>
                <c:pt idx="6">
                  <c:v>993</c:v>
                </c:pt>
                <c:pt idx="7">
                  <c:v>1000</c:v>
                </c:pt>
                <c:pt idx="8">
                  <c:v>1000</c:v>
                </c:pt>
                <c:pt idx="9">
                  <c:v>992</c:v>
                </c:pt>
                <c:pt idx="10">
                  <c:v>990</c:v>
                </c:pt>
                <c:pt idx="11">
                  <c:v>980</c:v>
                </c:pt>
              </c:numCache>
            </c:numRef>
          </c:val>
          <c:smooth val="0"/>
        </c:ser>
        <c:ser>
          <c:idx val="2"/>
          <c:order val="2"/>
          <c:tx>
            <c:v>Mean Pressure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'11GD'!$Y$6:$Y$17</c:f>
              <c:numCache>
                <c:formatCode>0</c:formatCode>
                <c:ptCount val="12"/>
                <c:pt idx="0">
                  <c:v>1018.790322903226</c:v>
                </c:pt>
                <c:pt idx="1">
                  <c:v>1014.3928571428571</c:v>
                </c:pt>
                <c:pt idx="2">
                  <c:v>1022.4032258064516</c:v>
                </c:pt>
                <c:pt idx="3">
                  <c:v>1019.85</c:v>
                </c:pt>
                <c:pt idx="4">
                  <c:v>1017.6129032258065</c:v>
                </c:pt>
                <c:pt idx="5">
                  <c:v>1015.0666666833333</c:v>
                </c:pt>
                <c:pt idx="6">
                  <c:v>1013.3870967741935</c:v>
                </c:pt>
                <c:pt idx="7">
                  <c:v>1013.1290322580645</c:v>
                </c:pt>
                <c:pt idx="8">
                  <c:v>1013.9166666666666</c:v>
                </c:pt>
                <c:pt idx="9">
                  <c:v>1016.9193548387096</c:v>
                </c:pt>
                <c:pt idx="10">
                  <c:v>1016.9000166666667</c:v>
                </c:pt>
                <c:pt idx="11">
                  <c:v>1011.4354838709677</c:v>
                </c:pt>
              </c:numCache>
            </c:numRef>
          </c:val>
          <c:smooth val="0"/>
        </c:ser>
        <c:ser>
          <c:idx val="5"/>
          <c:order val="4"/>
          <c:tx>
            <c:v>MSLP</c:v>
          </c:tx>
          <c:spPr>
            <a:ln w="25400">
              <a:solidFill>
                <a:srgbClr val="C0C0C0"/>
              </a:solidFill>
              <a:prstDash val="solid"/>
            </a:ln>
          </c:spPr>
          <c:marker>
            <c:symbol val="none"/>
          </c:marker>
          <c:val>
            <c:numRef>
              <c:f>Daily!$CN$4:$CN$15</c:f>
              <c:numCache>
                <c:formatCode>General</c:formatCode>
                <c:ptCount val="12"/>
                <c:pt idx="0">
                  <c:v>1013.25</c:v>
                </c:pt>
                <c:pt idx="1">
                  <c:v>1013.25</c:v>
                </c:pt>
                <c:pt idx="2">
                  <c:v>1013.25</c:v>
                </c:pt>
                <c:pt idx="3">
                  <c:v>1013.25</c:v>
                </c:pt>
                <c:pt idx="4">
                  <c:v>1013.25</c:v>
                </c:pt>
                <c:pt idx="5">
                  <c:v>1013.25</c:v>
                </c:pt>
                <c:pt idx="6">
                  <c:v>1013.25</c:v>
                </c:pt>
                <c:pt idx="7">
                  <c:v>1013.25</c:v>
                </c:pt>
                <c:pt idx="8">
                  <c:v>1013.25</c:v>
                </c:pt>
                <c:pt idx="9">
                  <c:v>1013.25</c:v>
                </c:pt>
                <c:pt idx="10">
                  <c:v>1013.25</c:v>
                </c:pt>
                <c:pt idx="11">
                  <c:v>1013.25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1408"/>
        <c:axId val="105363328"/>
      </c:lineChart>
      <c:lineChart>
        <c:grouping val="standard"/>
        <c:varyColors val="0"/>
        <c:ser>
          <c:idx val="3"/>
          <c:order val="3"/>
          <c:tx>
            <c:v>Abs Range</c:v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'11GD'!$X$6:$X$17</c:f>
              <c:numCache>
                <c:formatCode>0</c:formatCode>
                <c:ptCount val="12"/>
                <c:pt idx="0">
                  <c:v>52.000009999999975</c:v>
                </c:pt>
                <c:pt idx="1">
                  <c:v>46</c:v>
                </c:pt>
                <c:pt idx="2">
                  <c:v>45</c:v>
                </c:pt>
                <c:pt idx="3">
                  <c:v>23</c:v>
                </c:pt>
                <c:pt idx="4">
                  <c:v>24</c:v>
                </c:pt>
                <c:pt idx="5">
                  <c:v>39.000001000000111</c:v>
                </c:pt>
                <c:pt idx="6">
                  <c:v>34</c:v>
                </c:pt>
                <c:pt idx="7">
                  <c:v>27</c:v>
                </c:pt>
                <c:pt idx="8">
                  <c:v>30</c:v>
                </c:pt>
                <c:pt idx="9">
                  <c:v>41</c:v>
                </c:pt>
                <c:pt idx="10">
                  <c:v>40.000999999999976</c:v>
                </c:pt>
                <c:pt idx="11">
                  <c:v>55</c:v>
                </c:pt>
              </c:numCache>
            </c:numRef>
          </c:val>
          <c:smooth val="0"/>
        </c:ser>
        <c:ser>
          <c:idx val="6"/>
          <c:order val="5"/>
          <c:tx>
            <c:v>Rainfall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'11GD'!$AG$6:$AG$17</c:f>
              <c:numCache>
                <c:formatCode>0.0</c:formatCode>
                <c:ptCount val="12"/>
                <c:pt idx="0">
                  <c:v>72.999999999999986</c:v>
                </c:pt>
                <c:pt idx="1">
                  <c:v>44.2</c:v>
                </c:pt>
                <c:pt idx="2">
                  <c:v>11.100000000000001</c:v>
                </c:pt>
                <c:pt idx="3">
                  <c:v>1.8</c:v>
                </c:pt>
                <c:pt idx="4">
                  <c:v>24.1</c:v>
                </c:pt>
                <c:pt idx="5">
                  <c:v>87.59999999999998</c:v>
                </c:pt>
                <c:pt idx="6">
                  <c:v>52.699999999999996</c:v>
                </c:pt>
                <c:pt idx="7">
                  <c:v>72.999999999999986</c:v>
                </c:pt>
                <c:pt idx="8">
                  <c:v>42.099999999999987</c:v>
                </c:pt>
                <c:pt idx="9">
                  <c:v>15.500000000000002</c:v>
                </c:pt>
                <c:pt idx="10">
                  <c:v>25.200000000000003</c:v>
                </c:pt>
                <c:pt idx="11">
                  <c:v>56.199999999999989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4864"/>
        <c:axId val="105378944"/>
      </c:lineChart>
      <c:catAx>
        <c:axId val="10536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363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363328"/>
        <c:scaling>
          <c:orientation val="minMax"/>
          <c:max val="1045"/>
          <c:min val="9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361408"/>
        <c:crosses val="autoZero"/>
        <c:crossBetween val="between"/>
        <c:majorUnit val="10"/>
      </c:valAx>
      <c:catAx>
        <c:axId val="105364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05378944"/>
        <c:crosses val="autoZero"/>
        <c:auto val="1"/>
        <c:lblAlgn val="ctr"/>
        <c:lblOffset val="100"/>
        <c:noMultiLvlLbl val="0"/>
      </c:catAx>
      <c:valAx>
        <c:axId val="105378944"/>
        <c:scaling>
          <c:orientation val="minMax"/>
          <c:max val="637.5"/>
          <c:min val="0"/>
        </c:scaling>
        <c:delete val="0"/>
        <c:axPos val="r"/>
        <c:numFmt formatCode="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364864"/>
        <c:crosses val="max"/>
        <c:crossBetween val="between"/>
        <c:majorUnit val="15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2250153280196198"/>
          <c:y val="0.6535796766743649"/>
          <c:w val="0.64929491109748616"/>
          <c:h val="0.729792147806004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Monthly Wind 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2321867321867324"/>
          <c:y val="2.56111757857974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427518427518427E-2"/>
          <c:y val="8.4982586141331071E-2"/>
          <c:w val="0.96314496314496312"/>
          <c:h val="0.8544824414758494"/>
        </c:manualLayout>
      </c:layout>
      <c:lineChart>
        <c:grouping val="standard"/>
        <c:varyColors val="0"/>
        <c:ser>
          <c:idx val="2"/>
          <c:order val="1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'11GD'!$AB$6:$AB$17</c:f>
              <c:numCache>
                <c:formatCode>0.0</c:formatCode>
                <c:ptCount val="12"/>
                <c:pt idx="0">
                  <c:v>5.403225806451613</c:v>
                </c:pt>
                <c:pt idx="1">
                  <c:v>6.0535714285714279</c:v>
                </c:pt>
                <c:pt idx="2">
                  <c:v>4.6838709677419343</c:v>
                </c:pt>
                <c:pt idx="3">
                  <c:v>4.4866666666666655</c:v>
                </c:pt>
                <c:pt idx="4">
                  <c:v>6.0451612903225795</c:v>
                </c:pt>
                <c:pt idx="5">
                  <c:v>5.1100000000000003</c:v>
                </c:pt>
                <c:pt idx="6">
                  <c:v>4.2225806451612904</c:v>
                </c:pt>
                <c:pt idx="7">
                  <c:v>4.2709677419354843</c:v>
                </c:pt>
                <c:pt idx="8">
                  <c:v>5.1433333333333344</c:v>
                </c:pt>
                <c:pt idx="9">
                  <c:v>5.258064516129032</c:v>
                </c:pt>
                <c:pt idx="10">
                  <c:v>4.536666666666668</c:v>
                </c:pt>
                <c:pt idx="11">
                  <c:v>6.2398387096774188</c:v>
                </c:pt>
              </c:numCache>
            </c:numRef>
          </c:val>
          <c:smooth val="0"/>
        </c:ser>
        <c:ser>
          <c:idx val="1"/>
          <c:order val="3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'2011'!$CA$71:$CA$82</c:f>
              <c:numCache>
                <c:formatCode>0.0</c:formatCode>
                <c:ptCount val="12"/>
                <c:pt idx="0">
                  <c:v>4.992</c:v>
                </c:pt>
                <c:pt idx="1">
                  <c:v>4.863999999999999</c:v>
                </c:pt>
                <c:pt idx="2">
                  <c:v>4.9279999999999999</c:v>
                </c:pt>
                <c:pt idx="3">
                  <c:v>4.6719999999999997</c:v>
                </c:pt>
                <c:pt idx="4">
                  <c:v>4.4799999999999995</c:v>
                </c:pt>
                <c:pt idx="5">
                  <c:v>4.2880000000000003</c:v>
                </c:pt>
                <c:pt idx="6">
                  <c:v>4.1599999999999993</c:v>
                </c:pt>
                <c:pt idx="7">
                  <c:v>3.903999999999999</c:v>
                </c:pt>
                <c:pt idx="8">
                  <c:v>3.7759999999999998</c:v>
                </c:pt>
                <c:pt idx="9">
                  <c:v>3.9679999999999995</c:v>
                </c:pt>
                <c:pt idx="10">
                  <c:v>4.4159999999999995</c:v>
                </c:pt>
                <c:pt idx="11">
                  <c:v>4.863999999999999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05312"/>
        <c:axId val="105807232"/>
      </c:lineChart>
      <c:lineChart>
        <c:grouping val="standard"/>
        <c:varyColors val="0"/>
        <c:ser>
          <c:idx val="0"/>
          <c:order val="0"/>
          <c:tx>
            <c:v>Max Average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'11GD'!$AE$6:$AE$17</c:f>
              <c:numCache>
                <c:formatCode>0.0</c:formatCode>
                <c:ptCount val="12"/>
                <c:pt idx="0">
                  <c:v>22.8</c:v>
                </c:pt>
                <c:pt idx="1">
                  <c:v>25.5</c:v>
                </c:pt>
                <c:pt idx="2">
                  <c:v>23.9</c:v>
                </c:pt>
                <c:pt idx="3">
                  <c:v>17.8</c:v>
                </c:pt>
                <c:pt idx="4">
                  <c:v>22.5</c:v>
                </c:pt>
                <c:pt idx="5">
                  <c:v>19.7</c:v>
                </c:pt>
                <c:pt idx="6">
                  <c:v>20.100000000000001</c:v>
                </c:pt>
                <c:pt idx="7">
                  <c:v>18.100000000000001</c:v>
                </c:pt>
                <c:pt idx="8">
                  <c:v>22.1</c:v>
                </c:pt>
                <c:pt idx="9">
                  <c:v>21.5</c:v>
                </c:pt>
                <c:pt idx="10">
                  <c:v>22.8</c:v>
                </c:pt>
                <c:pt idx="11">
                  <c:v>22.5</c:v>
                </c:pt>
              </c:numCache>
            </c:numRef>
          </c:val>
          <c:smooth val="0"/>
        </c:ser>
        <c:ser>
          <c:idx val="4"/>
          <c:order val="2"/>
          <c:tx>
            <c:v>Max Gust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'11GD'!$AF$6:$AF$17</c:f>
              <c:numCache>
                <c:formatCode>0.0</c:formatCode>
                <c:ptCount val="12"/>
                <c:pt idx="0">
                  <c:v>33.1</c:v>
                </c:pt>
                <c:pt idx="1">
                  <c:v>35.6</c:v>
                </c:pt>
                <c:pt idx="2">
                  <c:v>33.4</c:v>
                </c:pt>
                <c:pt idx="3">
                  <c:v>28.4</c:v>
                </c:pt>
                <c:pt idx="4">
                  <c:v>33.799999999999997</c:v>
                </c:pt>
                <c:pt idx="5">
                  <c:v>32.9</c:v>
                </c:pt>
                <c:pt idx="6">
                  <c:v>28</c:v>
                </c:pt>
                <c:pt idx="7">
                  <c:v>26.3</c:v>
                </c:pt>
                <c:pt idx="8">
                  <c:v>37.4</c:v>
                </c:pt>
                <c:pt idx="9">
                  <c:v>37.700000000000003</c:v>
                </c:pt>
                <c:pt idx="10">
                  <c:v>32.200000000000003</c:v>
                </c:pt>
                <c:pt idx="11">
                  <c:v>40.9</c:v>
                </c:pt>
              </c:numCache>
            </c:numRef>
          </c:val>
          <c:smooth val="0"/>
        </c:ser>
        <c:ser>
          <c:idx val="3"/>
          <c:order val="4"/>
          <c:tx>
            <c:v>Mean Max Gust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'11GD'!$AB$39:$AB$50</c:f>
              <c:numCache>
                <c:formatCode>0.0</c:formatCode>
                <c:ptCount val="12"/>
                <c:pt idx="0">
                  <c:v>19.335483870967742</c:v>
                </c:pt>
                <c:pt idx="1">
                  <c:v>20.085714285714289</c:v>
                </c:pt>
                <c:pt idx="2">
                  <c:v>16.919354838709669</c:v>
                </c:pt>
                <c:pt idx="3">
                  <c:v>17.956666666666663</c:v>
                </c:pt>
                <c:pt idx="4">
                  <c:v>21.29354838709677</c:v>
                </c:pt>
                <c:pt idx="5">
                  <c:v>19.45</c:v>
                </c:pt>
                <c:pt idx="6">
                  <c:v>15.396774193548383</c:v>
                </c:pt>
                <c:pt idx="7">
                  <c:v>16.758064516129032</c:v>
                </c:pt>
                <c:pt idx="8">
                  <c:v>19.269999999999996</c:v>
                </c:pt>
                <c:pt idx="9">
                  <c:v>19.135483870967747</c:v>
                </c:pt>
                <c:pt idx="10">
                  <c:v>17.290000000000003</c:v>
                </c:pt>
                <c:pt idx="11">
                  <c:v>22.918461290322583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29504"/>
        <c:axId val="105831040"/>
      </c:lineChart>
      <c:catAx>
        <c:axId val="10580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0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807232"/>
        <c:scaling>
          <c:orientation val="minMax"/>
          <c:max val="7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05312"/>
        <c:crosses val="autoZero"/>
        <c:crossBetween val="between"/>
        <c:majorUnit val="1"/>
      </c:valAx>
      <c:catAx>
        <c:axId val="105829504"/>
        <c:scaling>
          <c:orientation val="minMax"/>
        </c:scaling>
        <c:delete val="1"/>
        <c:axPos val="b"/>
        <c:majorTickMark val="out"/>
        <c:minorTickMark val="none"/>
        <c:tickLblPos val="nextTo"/>
        <c:crossAx val="105831040"/>
        <c:crosses val="autoZero"/>
        <c:auto val="1"/>
        <c:lblAlgn val="ctr"/>
        <c:lblOffset val="100"/>
        <c:noMultiLvlLbl val="0"/>
      </c:catAx>
      <c:valAx>
        <c:axId val="105831040"/>
        <c:scaling>
          <c:orientation val="minMax"/>
          <c:max val="7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29504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1793611793611794"/>
          <c:y val="0.11059383584036861"/>
          <c:w val="0.57800982800982803"/>
          <c:h val="0.175785919658762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Monthly Rain / mm</a:t>
            </a:r>
          </a:p>
        </c:rich>
      </c:tx>
      <c:layout>
        <c:manualLayout>
          <c:xMode val="edge"/>
          <c:yMode val="edge"/>
          <c:x val="0.44581293717595649"/>
          <c:y val="2.520045819014891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56659132981816E-2"/>
          <c:y val="8.4765272369514658E-2"/>
          <c:w val="0.94766038345122949"/>
          <c:h val="0.86483487349977795"/>
        </c:manualLayout>
      </c:layout>
      <c:barChart>
        <c:barDir val="col"/>
        <c:grouping val="clustered"/>
        <c:varyColors val="0"/>
        <c:ser>
          <c:idx val="2"/>
          <c:order val="0"/>
          <c:tx>
            <c:v>Total</c:v>
          </c:tx>
          <c:spPr>
            <a:solidFill>
              <a:srgbClr val="3366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'2011'!$AG$6:$AG$17</c:f>
              <c:numCache>
                <c:formatCode>0.0</c:formatCode>
                <c:ptCount val="12"/>
                <c:pt idx="0">
                  <c:v>72.999999999999986</c:v>
                </c:pt>
                <c:pt idx="1">
                  <c:v>44.2</c:v>
                </c:pt>
                <c:pt idx="2">
                  <c:v>11.100000000000001</c:v>
                </c:pt>
                <c:pt idx="3">
                  <c:v>1.8</c:v>
                </c:pt>
                <c:pt idx="4">
                  <c:v>24.1</c:v>
                </c:pt>
                <c:pt idx="5">
                  <c:v>87.59999999999998</c:v>
                </c:pt>
                <c:pt idx="6">
                  <c:v>52.699999999999996</c:v>
                </c:pt>
                <c:pt idx="7">
                  <c:v>72.999999999999986</c:v>
                </c:pt>
                <c:pt idx="8">
                  <c:v>42.099999999999987</c:v>
                </c:pt>
                <c:pt idx="9">
                  <c:v>15.500000000000002</c:v>
                </c:pt>
                <c:pt idx="10">
                  <c:v>25.200000000000003</c:v>
                </c:pt>
                <c:pt idx="11">
                  <c:v>56.199999999999989</c:v>
                </c:pt>
              </c:numCache>
            </c:numRef>
          </c:val>
        </c:ser>
        <c:ser>
          <c:idx val="4"/>
          <c:order val="1"/>
          <c:tx>
            <c:v>Max In One Day</c:v>
          </c:tx>
          <c:spPr>
            <a:solidFill>
              <a:srgbClr val="00FFFF"/>
            </a:solidFill>
            <a:ln w="12700">
              <a:solidFill>
                <a:srgbClr val="333333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'2011'!$AI$6:$AI$17</c:f>
              <c:numCache>
                <c:formatCode>0.0</c:formatCode>
                <c:ptCount val="12"/>
                <c:pt idx="0">
                  <c:v>16.100000000000001</c:v>
                </c:pt>
                <c:pt idx="1">
                  <c:v>12.3</c:v>
                </c:pt>
                <c:pt idx="2">
                  <c:v>4.4000000000000004</c:v>
                </c:pt>
                <c:pt idx="3">
                  <c:v>1.4</c:v>
                </c:pt>
                <c:pt idx="4">
                  <c:v>14.5</c:v>
                </c:pt>
                <c:pt idx="5">
                  <c:v>14.7</c:v>
                </c:pt>
                <c:pt idx="6">
                  <c:v>13.7</c:v>
                </c:pt>
                <c:pt idx="7">
                  <c:v>14.6</c:v>
                </c:pt>
                <c:pt idx="8">
                  <c:v>21.7</c:v>
                </c:pt>
                <c:pt idx="9">
                  <c:v>3.6</c:v>
                </c:pt>
                <c:pt idx="10">
                  <c:v>13.4</c:v>
                </c:pt>
                <c:pt idx="11">
                  <c:v>9.1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05920000"/>
        <c:axId val="105921536"/>
      </c:barChart>
      <c:barChart>
        <c:barDir val="col"/>
        <c:grouping val="clustered"/>
        <c:varyColors val="0"/>
        <c:ser>
          <c:idx val="1"/>
          <c:order val="2"/>
          <c:tx>
            <c:v>E (Total)</c:v>
          </c:tx>
          <c:spPr>
            <a:pattFill prst="wd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3366FF" mc:Ignorable="a14" a14:legacySpreadsheetColorIndex="48"/>
              </a:bgClr>
            </a:pattFill>
            <a:ln w="25400">
              <a:noFill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'2011'!$BX$71:$BX$82</c:f>
              <c:numCache>
                <c:formatCode>0</c:formatCode>
                <c:ptCount val="12"/>
                <c:pt idx="0">
                  <c:v>63</c:v>
                </c:pt>
                <c:pt idx="1">
                  <c:v>40</c:v>
                </c:pt>
                <c:pt idx="2">
                  <c:v>51</c:v>
                </c:pt>
                <c:pt idx="3">
                  <c:v>56</c:v>
                </c:pt>
                <c:pt idx="4">
                  <c:v>59</c:v>
                </c:pt>
                <c:pt idx="5">
                  <c:v>59</c:v>
                </c:pt>
                <c:pt idx="6">
                  <c:v>47</c:v>
                </c:pt>
                <c:pt idx="7">
                  <c:v>62</c:v>
                </c:pt>
                <c:pt idx="8">
                  <c:v>66</c:v>
                </c:pt>
                <c:pt idx="9">
                  <c:v>69</c:v>
                </c:pt>
                <c:pt idx="10">
                  <c:v>64</c:v>
                </c:pt>
                <c:pt idx="11">
                  <c:v>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0"/>
        <c:axId val="105935616"/>
        <c:axId val="105937152"/>
      </c:barChart>
      <c:catAx>
        <c:axId val="10592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21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921536"/>
        <c:scaling>
          <c:orientation val="minMax"/>
          <c:max val="1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20000"/>
        <c:crosses val="autoZero"/>
        <c:crossBetween val="between"/>
        <c:majorUnit val="20"/>
      </c:valAx>
      <c:catAx>
        <c:axId val="105935616"/>
        <c:scaling>
          <c:orientation val="minMax"/>
        </c:scaling>
        <c:delete val="1"/>
        <c:axPos val="b"/>
        <c:majorTickMark val="out"/>
        <c:minorTickMark val="none"/>
        <c:tickLblPos val="nextTo"/>
        <c:crossAx val="105937152"/>
        <c:crosses val="autoZero"/>
        <c:auto val="1"/>
        <c:lblAlgn val="ctr"/>
        <c:lblOffset val="100"/>
        <c:noMultiLvlLbl val="0"/>
      </c:catAx>
      <c:valAx>
        <c:axId val="105937152"/>
        <c:scaling>
          <c:orientation val="minMax"/>
          <c:max val="120"/>
        </c:scaling>
        <c:delete val="0"/>
        <c:axPos val="r"/>
        <c:numFmt formatCode="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35616"/>
        <c:crosses val="max"/>
        <c:crossBetween val="between"/>
        <c:majorUnit val="2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6637943963901065"/>
          <c:y val="0.12485693583834666"/>
          <c:w val="0.61083763236491995"/>
          <c:h val="0.189003676945880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Wind Direction Frequency</a:t>
            </a:r>
          </a:p>
        </c:rich>
      </c:tx>
      <c:layout>
        <c:manualLayout>
          <c:xMode val="edge"/>
          <c:yMode val="edge"/>
          <c:x val="0.4191090269636577"/>
          <c:y val="4.38908659549228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2825322391559203"/>
          <c:y val="0.19454352311258516"/>
          <c:w val="0.34173505275498239"/>
          <c:h val="0.69157849984534847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Lbls>
            <c:dLbl>
              <c:idx val="0"/>
              <c:layout>
                <c:manualLayout>
                  <c:x val="-7.0278436766311602E-5"/>
                  <c:y val="-0.2895432345136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10444360340068853"/>
                  <c:y val="-0.188692293874112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3870046431769295"/>
                  <c:y val="-2.095644408357898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318805635813694"/>
                  <c:y val="0.2079973684913086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1.828777850599859E-3"/>
                  <c:y val="0.242274568238919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4.2660734231198823E-2"/>
                  <c:y val="3.68719115344385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0.13299615684030117"/>
                  <c:y val="-9.0940341376892617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0.12067207601394493"/>
                  <c:y val="-0.1975249851746135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4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8"/>
              <c:pt idx="0">
                <c:v>N</c:v>
              </c:pt>
              <c:pt idx="1">
                <c:v>NE</c:v>
              </c:pt>
              <c:pt idx="2">
                <c:v>E</c:v>
              </c:pt>
              <c:pt idx="3">
                <c:v>SE</c:v>
              </c:pt>
              <c:pt idx="4">
                <c:v>S</c:v>
              </c:pt>
              <c:pt idx="5">
                <c:v>SW</c:v>
              </c:pt>
              <c:pt idx="6">
                <c:v>W</c:v>
              </c:pt>
              <c:pt idx="7">
                <c:v>NW</c:v>
              </c:pt>
            </c:strLit>
          </c:cat>
          <c:val>
            <c:numRef>
              <c:f>'2011'!$CD$38:$CD$45</c:f>
              <c:numCache>
                <c:formatCode>0</c:formatCode>
                <c:ptCount val="8"/>
                <c:pt idx="0">
                  <c:v>29</c:v>
                </c:pt>
                <c:pt idx="1">
                  <c:v>37</c:v>
                </c:pt>
                <c:pt idx="2">
                  <c:v>36</c:v>
                </c:pt>
                <c:pt idx="3">
                  <c:v>12</c:v>
                </c:pt>
                <c:pt idx="4">
                  <c:v>45</c:v>
                </c:pt>
                <c:pt idx="5">
                  <c:v>129</c:v>
                </c:pt>
                <c:pt idx="6">
                  <c:v>60</c:v>
                </c:pt>
                <c:pt idx="7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93344"/>
        <c:axId val="105994880"/>
      </c:radarChart>
      <c:catAx>
        <c:axId val="105993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94880"/>
        <c:crosses val="autoZero"/>
        <c:auto val="0"/>
        <c:lblAlgn val="ctr"/>
        <c:lblOffset val="100"/>
        <c:noMultiLvlLbl val="0"/>
      </c:catAx>
      <c:valAx>
        <c:axId val="105994880"/>
        <c:scaling>
          <c:orientation val="minMax"/>
          <c:max val="1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993344"/>
        <c:crosses val="autoZero"/>
        <c:crossBetween val="between"/>
        <c:majorUnit val="20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Monthly Sunshine / hrs</a:t>
            </a:r>
          </a:p>
        </c:rich>
      </c:tx>
      <c:layout>
        <c:manualLayout>
          <c:xMode val="edge"/>
          <c:yMode val="edge"/>
          <c:x val="0.42980308495920772"/>
          <c:y val="2.520045819014891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56659132981816E-2"/>
          <c:y val="8.4765272369514658E-2"/>
          <c:w val="0.94766038345122949"/>
          <c:h val="0.86483487349977795"/>
        </c:manualLayout>
      </c:layout>
      <c:barChart>
        <c:barDir val="col"/>
        <c:grouping val="clustered"/>
        <c:varyColors val="0"/>
        <c:ser>
          <c:idx val="2"/>
          <c:order val="0"/>
          <c:tx>
            <c:v>Total</c:v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'2011'!$AX$39:$AX$50</c:f>
              <c:numCache>
                <c:formatCode>0</c:formatCode>
                <c:ptCount val="12"/>
                <c:pt idx="0">
                  <c:v>39.299999999999997</c:v>
                </c:pt>
                <c:pt idx="1">
                  <c:v>40.099999999999994</c:v>
                </c:pt>
                <c:pt idx="2">
                  <c:v>125</c:v>
                </c:pt>
                <c:pt idx="3">
                  <c:v>216</c:v>
                </c:pt>
                <c:pt idx="4">
                  <c:v>217.7</c:v>
                </c:pt>
                <c:pt idx="5">
                  <c:v>182.5</c:v>
                </c:pt>
                <c:pt idx="6">
                  <c:v>166.39999999999998</c:v>
                </c:pt>
                <c:pt idx="7">
                  <c:v>136.6</c:v>
                </c:pt>
                <c:pt idx="8">
                  <c:v>160.30999999999997</c:v>
                </c:pt>
                <c:pt idx="9">
                  <c:v>144.6</c:v>
                </c:pt>
                <c:pt idx="10">
                  <c:v>65.3</c:v>
                </c:pt>
                <c:pt idx="11">
                  <c:v>67.699999999999989</c:v>
                </c:pt>
              </c:numCache>
            </c:numRef>
          </c:val>
        </c:ser>
        <c:ser>
          <c:idx val="4"/>
          <c:order val="1"/>
          <c:tx>
            <c:v>Sun Days</c:v>
          </c:tx>
          <c:spPr>
            <a:solidFill>
              <a:srgbClr val="99CC00"/>
            </a:solidFill>
            <a:ln w="12700">
              <a:solidFill>
                <a:srgbClr val="333333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'2011'!$BA$39:$BA$50</c:f>
              <c:numCache>
                <c:formatCode>0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16</c:v>
                </c:pt>
                <c:pt idx="3">
                  <c:v>23</c:v>
                </c:pt>
                <c:pt idx="4">
                  <c:v>22</c:v>
                </c:pt>
                <c:pt idx="5">
                  <c:v>20</c:v>
                </c:pt>
                <c:pt idx="6">
                  <c:v>17</c:v>
                </c:pt>
                <c:pt idx="7">
                  <c:v>19</c:v>
                </c:pt>
                <c:pt idx="8">
                  <c:v>22</c:v>
                </c:pt>
                <c:pt idx="9">
                  <c:v>20</c:v>
                </c:pt>
                <c:pt idx="10">
                  <c:v>14</c:v>
                </c:pt>
                <c:pt idx="11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06022016"/>
        <c:axId val="106023552"/>
      </c:barChart>
      <c:barChart>
        <c:barDir val="col"/>
        <c:grouping val="clustered"/>
        <c:varyColors val="0"/>
        <c:ser>
          <c:idx val="1"/>
          <c:order val="2"/>
          <c:tx>
            <c:v>E (Total)</c:v>
          </c:tx>
          <c:spPr>
            <a:pattFill prst="wdUpDiag">
              <a:fgClr>
                <a:srgbClr xmlns:mc="http://schemas.openxmlformats.org/markup-compatibility/2006" xmlns:a14="http://schemas.microsoft.com/office/drawing/2010/main" val="FFFF00" mc:Ignorable="a14" a14:legacySpreadsheetColorIndex="13"/>
              </a:fgClr>
              <a:bgClr>
                <a:srgbClr xmlns:mc="http://schemas.openxmlformats.org/markup-compatibility/2006" xmlns:a14="http://schemas.microsoft.com/office/drawing/2010/main" val="FFFF99" mc:Ignorable="a14" a14:legacySpreadsheetColorIndex="43"/>
              </a:bgClr>
            </a:pattFill>
            <a:ln w="3175">
              <a:solidFill>
                <a:srgbClr val="99CC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'2011'!$CF$71:$CF$82</c:f>
              <c:numCache>
                <c:formatCode>General</c:formatCode>
                <c:ptCount val="12"/>
                <c:pt idx="0">
                  <c:v>46</c:v>
                </c:pt>
                <c:pt idx="1">
                  <c:v>75</c:v>
                </c:pt>
                <c:pt idx="2">
                  <c:v>105</c:v>
                </c:pt>
                <c:pt idx="3">
                  <c:v>137</c:v>
                </c:pt>
                <c:pt idx="4">
                  <c:v>190</c:v>
                </c:pt>
                <c:pt idx="5">
                  <c:v>191</c:v>
                </c:pt>
                <c:pt idx="6">
                  <c:v>185</c:v>
                </c:pt>
                <c:pt idx="7">
                  <c:v>182</c:v>
                </c:pt>
                <c:pt idx="8">
                  <c:v>138</c:v>
                </c:pt>
                <c:pt idx="9">
                  <c:v>106</c:v>
                </c:pt>
                <c:pt idx="10">
                  <c:v>68</c:v>
                </c:pt>
                <c:pt idx="11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0"/>
        <c:overlap val="-100"/>
        <c:axId val="106033536"/>
        <c:axId val="106035072"/>
      </c:barChart>
      <c:catAx>
        <c:axId val="10602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023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023552"/>
        <c:scaling>
          <c:orientation val="minMax"/>
          <c:max val="25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022016"/>
        <c:crosses val="autoZero"/>
        <c:crossBetween val="between"/>
        <c:majorUnit val="25"/>
      </c:valAx>
      <c:catAx>
        <c:axId val="106033536"/>
        <c:scaling>
          <c:orientation val="minMax"/>
        </c:scaling>
        <c:delete val="1"/>
        <c:axPos val="b"/>
        <c:majorTickMark val="out"/>
        <c:minorTickMark val="none"/>
        <c:tickLblPos val="nextTo"/>
        <c:crossAx val="106035072"/>
        <c:crosses val="autoZero"/>
        <c:auto val="1"/>
        <c:lblAlgn val="ctr"/>
        <c:lblOffset val="100"/>
        <c:noMultiLvlLbl val="0"/>
      </c:catAx>
      <c:valAx>
        <c:axId val="106035072"/>
        <c:scaling>
          <c:orientation val="minMax"/>
          <c:max val="250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033536"/>
        <c:crosses val="max"/>
        <c:crossBetween val="between"/>
        <c:majorUnit val="2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456898491136883"/>
          <c:y val="0.10767480525415422"/>
          <c:w val="0.94950764775092755"/>
          <c:h val="0.1718215463616875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Monthly Wet Hours</a:t>
            </a:r>
          </a:p>
        </c:rich>
      </c:tx>
      <c:layout>
        <c:manualLayout>
          <c:xMode val="edge"/>
          <c:yMode val="edge"/>
          <c:x val="0.44492307692307692"/>
          <c:y val="2.51716247139588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38461538461538E-2"/>
          <c:y val="8.4668239521640543E-2"/>
          <c:w val="0.94769230769230772"/>
          <c:h val="0.86498904159946277"/>
        </c:manualLayout>
      </c:layout>
      <c:barChart>
        <c:barDir val="col"/>
        <c:grouping val="clustered"/>
        <c:varyColors val="0"/>
        <c:ser>
          <c:idx val="2"/>
          <c:order val="0"/>
          <c:tx>
            <c:v>Total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'2011'!$BF$39:$BF$50</c:f>
              <c:numCache>
                <c:formatCode>0</c:formatCode>
                <c:ptCount val="12"/>
                <c:pt idx="0">
                  <c:v>61.9</c:v>
                </c:pt>
                <c:pt idx="1">
                  <c:v>51.8</c:v>
                </c:pt>
                <c:pt idx="2">
                  <c:v>13.7</c:v>
                </c:pt>
                <c:pt idx="3">
                  <c:v>3.9</c:v>
                </c:pt>
                <c:pt idx="4">
                  <c:v>13.000000000000002</c:v>
                </c:pt>
                <c:pt idx="5">
                  <c:v>66.2</c:v>
                </c:pt>
                <c:pt idx="6">
                  <c:v>30.5</c:v>
                </c:pt>
                <c:pt idx="7">
                  <c:v>38.5</c:v>
                </c:pt>
                <c:pt idx="8">
                  <c:v>24.2</c:v>
                </c:pt>
                <c:pt idx="9">
                  <c:v>18.600000000000001</c:v>
                </c:pt>
                <c:pt idx="10">
                  <c:v>20.8</c:v>
                </c:pt>
                <c:pt idx="11">
                  <c:v>60.3</c:v>
                </c:pt>
              </c:numCache>
            </c:numRef>
          </c:val>
        </c:ser>
        <c:ser>
          <c:idx val="4"/>
          <c:order val="1"/>
          <c:tx>
            <c:v>Max In One Day</c:v>
          </c:tx>
          <c:spPr>
            <a:solidFill>
              <a:srgbClr val="00FFFF"/>
            </a:solidFill>
            <a:ln w="12700">
              <a:solidFill>
                <a:srgbClr val="333333"/>
              </a:solidFill>
              <a:prstDash val="solid"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'2011'!$BI$39:$BI$50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 formatCode="0">
                  <c:v>5.5</c:v>
                </c:pt>
                <c:pt idx="3" formatCode="0">
                  <c:v>3</c:v>
                </c:pt>
                <c:pt idx="4" formatCode="0">
                  <c:v>3</c:v>
                </c:pt>
                <c:pt idx="5" formatCode="0">
                  <c:v>10</c:v>
                </c:pt>
                <c:pt idx="6" formatCode="0">
                  <c:v>6</c:v>
                </c:pt>
                <c:pt idx="7" formatCode="0">
                  <c:v>8</c:v>
                </c:pt>
                <c:pt idx="8" formatCode="0">
                  <c:v>5</c:v>
                </c:pt>
                <c:pt idx="9" formatCode="0">
                  <c:v>5</c:v>
                </c:pt>
                <c:pt idx="10" formatCode="0">
                  <c:v>8</c:v>
                </c:pt>
                <c:pt idx="11" formatCode="0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06218240"/>
        <c:axId val="106219776"/>
      </c:barChart>
      <c:barChart>
        <c:barDir val="col"/>
        <c:grouping val="clustered"/>
        <c:varyColors val="0"/>
        <c:ser>
          <c:idx val="1"/>
          <c:order val="2"/>
          <c:tx>
            <c:v>E (Total)</c:v>
          </c:tx>
          <c:spPr>
            <a:pattFill prst="wd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CCFFFF" mc:Ignorable="a14" a14:legacySpreadsheetColorIndex="41"/>
              </a:bgClr>
            </a:pattFill>
            <a:ln w="25400">
              <a:noFill/>
            </a:ln>
          </c:spPr>
          <c:invertIfNegative val="0"/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'2011'!$CI$71:$CI$82</c:f>
              <c:numCache>
                <c:formatCode>General</c:formatCode>
                <c:ptCount val="12"/>
                <c:pt idx="0">
                  <c:v>62</c:v>
                </c:pt>
                <c:pt idx="1">
                  <c:v>47</c:v>
                </c:pt>
                <c:pt idx="2">
                  <c:v>48</c:v>
                </c:pt>
                <c:pt idx="3">
                  <c:v>42</c:v>
                </c:pt>
                <c:pt idx="4">
                  <c:v>36</c:v>
                </c:pt>
                <c:pt idx="5">
                  <c:v>33</c:v>
                </c:pt>
                <c:pt idx="6">
                  <c:v>28</c:v>
                </c:pt>
                <c:pt idx="7">
                  <c:v>34</c:v>
                </c:pt>
                <c:pt idx="8">
                  <c:v>37</c:v>
                </c:pt>
                <c:pt idx="9">
                  <c:v>43</c:v>
                </c:pt>
                <c:pt idx="10">
                  <c:v>58</c:v>
                </c:pt>
                <c:pt idx="11">
                  <c:v>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0"/>
        <c:axId val="106229760"/>
        <c:axId val="106231296"/>
      </c:barChart>
      <c:catAx>
        <c:axId val="10621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19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219776"/>
        <c:scaling>
          <c:orientation val="minMax"/>
          <c:max val="1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18240"/>
        <c:crosses val="autoZero"/>
        <c:crossBetween val="between"/>
        <c:majorUnit val="20"/>
      </c:valAx>
      <c:catAx>
        <c:axId val="106229760"/>
        <c:scaling>
          <c:orientation val="minMax"/>
        </c:scaling>
        <c:delete val="1"/>
        <c:axPos val="b"/>
        <c:majorTickMark val="out"/>
        <c:minorTickMark val="none"/>
        <c:tickLblPos val="nextTo"/>
        <c:crossAx val="106231296"/>
        <c:crosses val="autoZero"/>
        <c:auto val="1"/>
        <c:lblAlgn val="ctr"/>
        <c:lblOffset val="100"/>
        <c:noMultiLvlLbl val="0"/>
      </c:catAx>
      <c:valAx>
        <c:axId val="106231296"/>
        <c:scaling>
          <c:orientation val="minMax"/>
          <c:max val="120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29760"/>
        <c:crosses val="max"/>
        <c:crossBetween val="between"/>
        <c:majorUnit val="2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0123076923076922"/>
          <c:y val="0.15446236268521354"/>
          <c:w val="0.68369230769230771"/>
          <c:h val="0.218535589229835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Monthly Mean Dew Point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  </a:t>
            </a:r>
          </a:p>
        </c:rich>
      </c:tx>
      <c:layout>
        <c:manualLayout>
          <c:xMode val="edge"/>
          <c:yMode val="edge"/>
          <c:x val="0.41635942186193514"/>
          <c:y val="2.531645569620253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9.0909090909090912E-2"/>
          <c:w val="0.95756515075167126"/>
          <c:h val="0.86075949367088611"/>
        </c:manualLayout>
      </c:layout>
      <c:lineChart>
        <c:grouping val="standard"/>
        <c:varyColors val="0"/>
        <c:ser>
          <c:idx val="3"/>
          <c:order val="0"/>
          <c:tx>
            <c:v>Mean'</c:v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'11GD'!$AW$6:$AW$17</c:f>
              <c:numCache>
                <c:formatCode>0.0</c:formatCode>
                <c:ptCount val="12"/>
                <c:pt idx="0">
                  <c:v>2.7354838709677427</c:v>
                </c:pt>
                <c:pt idx="1">
                  <c:v>4.992857142857142</c:v>
                </c:pt>
                <c:pt idx="2">
                  <c:v>2.9806451612903224</c:v>
                </c:pt>
                <c:pt idx="3">
                  <c:v>5.8633333333333342</c:v>
                </c:pt>
                <c:pt idx="4">
                  <c:v>6.0999999999999988</c:v>
                </c:pt>
                <c:pt idx="5">
                  <c:v>9.6399999999999988</c:v>
                </c:pt>
                <c:pt idx="6">
                  <c:v>9.9903225806451612</c:v>
                </c:pt>
                <c:pt idx="7">
                  <c:v>11.093548387096773</c:v>
                </c:pt>
                <c:pt idx="8">
                  <c:v>11.583333333333334</c:v>
                </c:pt>
                <c:pt idx="9">
                  <c:v>8.9967741935483865</c:v>
                </c:pt>
                <c:pt idx="10">
                  <c:v>8.4833333333333343</c:v>
                </c:pt>
                <c:pt idx="11">
                  <c:v>3.7225806451612904</c:v>
                </c:pt>
              </c:numCache>
            </c:numRef>
          </c:val>
          <c:smooth val="0"/>
        </c:ser>
        <c:ser>
          <c:idx val="4"/>
          <c:order val="1"/>
          <c:tx>
            <c:v>Min</c:v>
          </c:tx>
          <c:spPr>
            <a:ln w="38100">
              <a:solidFill>
                <a:srgbClr val="99CC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'11GD'!$AU$6:$AU$17</c:f>
              <c:numCache>
                <c:formatCode>0.0</c:formatCode>
                <c:ptCount val="12"/>
                <c:pt idx="0">
                  <c:v>0.27419354838709664</c:v>
                </c:pt>
                <c:pt idx="1">
                  <c:v>2.7357142857142849</c:v>
                </c:pt>
                <c:pt idx="2">
                  <c:v>0.22258064516129056</c:v>
                </c:pt>
                <c:pt idx="3">
                  <c:v>2.9366666666666665</c:v>
                </c:pt>
                <c:pt idx="4">
                  <c:v>3.1451612903225801</c:v>
                </c:pt>
                <c:pt idx="5">
                  <c:v>6.6266666666666678</c:v>
                </c:pt>
                <c:pt idx="6">
                  <c:v>7.5258064516129046</c:v>
                </c:pt>
                <c:pt idx="7">
                  <c:v>8.4709677419354854</c:v>
                </c:pt>
                <c:pt idx="8">
                  <c:v>9.1333333333333329</c:v>
                </c:pt>
                <c:pt idx="9">
                  <c:v>6.5903225806451609</c:v>
                </c:pt>
                <c:pt idx="10">
                  <c:v>5.9499999999999993</c:v>
                </c:pt>
                <c:pt idx="11">
                  <c:v>1.1645161290322579</c:v>
                </c:pt>
              </c:numCache>
            </c:numRef>
          </c:val>
          <c:smooth val="0"/>
        </c:ser>
        <c:ser>
          <c:idx val="5"/>
          <c:order val="2"/>
          <c:tx>
            <c:v>Max</c:v>
          </c:tx>
          <c:spPr>
            <a:ln w="38100">
              <a:solidFill>
                <a:srgbClr val="0033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'11GD'!$AV$6:$AV$17</c:f>
              <c:numCache>
                <c:formatCode>0.0</c:formatCode>
                <c:ptCount val="12"/>
                <c:pt idx="0">
                  <c:v>4.845161290322582</c:v>
                </c:pt>
                <c:pt idx="1">
                  <c:v>7.0392857142857128</c:v>
                </c:pt>
                <c:pt idx="2">
                  <c:v>5.6548387096774198</c:v>
                </c:pt>
                <c:pt idx="3">
                  <c:v>8.793333333333333</c:v>
                </c:pt>
                <c:pt idx="4">
                  <c:v>9.1516129032258071</c:v>
                </c:pt>
                <c:pt idx="5">
                  <c:v>12.516666666666664</c:v>
                </c:pt>
                <c:pt idx="6">
                  <c:v>12.390322580645158</c:v>
                </c:pt>
                <c:pt idx="7">
                  <c:v>13.648387096774202</c:v>
                </c:pt>
                <c:pt idx="8">
                  <c:v>14.26</c:v>
                </c:pt>
                <c:pt idx="9">
                  <c:v>11.793548387096777</c:v>
                </c:pt>
                <c:pt idx="10">
                  <c:v>10.986666666666666</c:v>
                </c:pt>
                <c:pt idx="11">
                  <c:v>6.5774193548387112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71488"/>
        <c:axId val="106273408"/>
      </c:lineChart>
      <c:lineChart>
        <c:grouping val="standard"/>
        <c:varyColors val="0"/>
        <c:ser>
          <c:idx val="7"/>
          <c:order val="3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'2011'!$C$6:$C$17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'11GD'!$AX$6:$AX$17</c:f>
              <c:numCache>
                <c:formatCode>0.0</c:formatCode>
                <c:ptCount val="12"/>
                <c:pt idx="0">
                  <c:v>4.5709677419354842</c:v>
                </c:pt>
                <c:pt idx="1">
                  <c:v>4.3035714285714297</c:v>
                </c:pt>
                <c:pt idx="2">
                  <c:v>5.4322580645161267</c:v>
                </c:pt>
                <c:pt idx="3">
                  <c:v>5.8566666666666665</c:v>
                </c:pt>
                <c:pt idx="4">
                  <c:v>6.0064516129032262</c:v>
                </c:pt>
                <c:pt idx="5">
                  <c:v>5.8899999999999988</c:v>
                </c:pt>
                <c:pt idx="6">
                  <c:v>4.8645161290322587</c:v>
                </c:pt>
                <c:pt idx="7">
                  <c:v>5.1774193548387117</c:v>
                </c:pt>
                <c:pt idx="8">
                  <c:v>5.1266666666666669</c:v>
                </c:pt>
                <c:pt idx="9">
                  <c:v>5.2032258064516146</c:v>
                </c:pt>
                <c:pt idx="10">
                  <c:v>4.8741935483870984</c:v>
                </c:pt>
                <c:pt idx="11">
                  <c:v>5.4129032258064518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87488"/>
        <c:axId val="106289024"/>
      </c:lineChart>
      <c:catAx>
        <c:axId val="10627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73408"/>
        <c:crossesAt val="-10"/>
        <c:auto val="1"/>
        <c:lblAlgn val="ctr"/>
        <c:lblOffset val="100"/>
        <c:tickLblSkip val="1"/>
        <c:tickMarkSkip val="1"/>
        <c:noMultiLvlLbl val="0"/>
      </c:catAx>
      <c:valAx>
        <c:axId val="106273408"/>
        <c:scaling>
          <c:orientation val="minMax"/>
          <c:max val="15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71488"/>
        <c:crosses val="autoZero"/>
        <c:crossBetween val="between"/>
        <c:majorUnit val="2"/>
      </c:valAx>
      <c:catAx>
        <c:axId val="106287488"/>
        <c:scaling>
          <c:orientation val="minMax"/>
        </c:scaling>
        <c:delete val="1"/>
        <c:axPos val="b"/>
        <c:majorTickMark val="out"/>
        <c:minorTickMark val="none"/>
        <c:tickLblPos val="nextTo"/>
        <c:crossAx val="106289024"/>
        <c:crosses val="autoZero"/>
        <c:auto val="1"/>
        <c:lblAlgn val="ctr"/>
        <c:lblOffset val="100"/>
        <c:noMultiLvlLbl val="0"/>
      </c:catAx>
      <c:valAx>
        <c:axId val="106289024"/>
        <c:scaling>
          <c:orientation val="minMax"/>
          <c:max val="22"/>
          <c:min val="3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287488"/>
        <c:crosses val="max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Monthly Mean Time of Temperature Extremes</a:t>
            </a:r>
          </a:p>
        </c:rich>
      </c:tx>
      <c:layout>
        <c:manualLayout>
          <c:xMode val="edge"/>
          <c:yMode val="edge"/>
          <c:x val="0.37554045707226685"/>
          <c:y val="2.11267605633802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91290920321186E-2"/>
          <c:y val="8.9201980177592455E-2"/>
          <c:w val="0.95861642989499696"/>
          <c:h val="0.86032962460756923"/>
        </c:manualLayout>
      </c:layout>
      <c:lineChart>
        <c:grouping val="standard"/>
        <c:varyColors val="0"/>
        <c:ser>
          <c:idx val="1"/>
          <c:order val="0"/>
          <c:tx>
            <c:v>T 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'2011'!$C$39:$C$50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'11GD'!$BQ$39:$BQ$50</c:f>
              <c:numCache>
                <c:formatCode>h:mm</c:formatCode>
                <c:ptCount val="12"/>
                <c:pt idx="0">
                  <c:v>0.23656400966183574</c:v>
                </c:pt>
                <c:pt idx="1">
                  <c:v>0.23063888888888889</c:v>
                </c:pt>
                <c:pt idx="2">
                  <c:v>0.2021072796934866</c:v>
                </c:pt>
                <c:pt idx="3">
                  <c:v>0.23587962962962952</c:v>
                </c:pt>
                <c:pt idx="4">
                  <c:v>0.23073476702508958</c:v>
                </c:pt>
                <c:pt idx="5">
                  <c:v>0.21467911877394635</c:v>
                </c:pt>
                <c:pt idx="6">
                  <c:v>0.21314964157706101</c:v>
                </c:pt>
                <c:pt idx="7">
                  <c:v>0.23435185185185187</c:v>
                </c:pt>
                <c:pt idx="8">
                  <c:v>0.23884099616858243</c:v>
                </c:pt>
                <c:pt idx="9">
                  <c:v>0.2731398809523809</c:v>
                </c:pt>
                <c:pt idx="10">
                  <c:v>0.20729166666666668</c:v>
                </c:pt>
                <c:pt idx="11">
                  <c:v>0.23914609053497948</c:v>
                </c:pt>
              </c:numCache>
            </c:numRef>
          </c:val>
          <c:smooth val="0"/>
        </c:ser>
        <c:ser>
          <c:idx val="2"/>
          <c:order val="1"/>
          <c:tx>
            <c:v>T 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strRef>
              <c:f>'2011'!$C$39:$C$50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'11GD'!$BR$39:$BR$50</c:f>
              <c:numCache>
                <c:formatCode>h:mm</c:formatCode>
                <c:ptCount val="12"/>
                <c:pt idx="0">
                  <c:v>0.58133333333333337</c:v>
                </c:pt>
                <c:pt idx="1">
                  <c:v>0.5746527777777779</c:v>
                </c:pt>
                <c:pt idx="2">
                  <c:v>0.61254789272030652</c:v>
                </c:pt>
                <c:pt idx="3">
                  <c:v>0.64837962962962969</c:v>
                </c:pt>
                <c:pt idx="4">
                  <c:v>0.64639336917562717</c:v>
                </c:pt>
                <c:pt idx="5">
                  <c:v>0.640162037037037</c:v>
                </c:pt>
                <c:pt idx="6">
                  <c:v>0.64856630824372763</c:v>
                </c:pt>
                <c:pt idx="7">
                  <c:v>0.65448028673835124</c:v>
                </c:pt>
                <c:pt idx="8">
                  <c:v>0.62509259259259253</c:v>
                </c:pt>
                <c:pt idx="9">
                  <c:v>0.61895833333333317</c:v>
                </c:pt>
                <c:pt idx="10">
                  <c:v>0.56909722222222225</c:v>
                </c:pt>
                <c:pt idx="11">
                  <c:v>0.57271825396825393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449152"/>
        <c:axId val="106451328"/>
      </c:lineChart>
      <c:catAx>
        <c:axId val="10644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451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6451328"/>
        <c:scaling>
          <c:orientation val="minMax"/>
          <c:max val="0.75"/>
          <c:min val="0.1666666666999999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449152"/>
        <c:crosses val="autoZero"/>
        <c:crossBetween val="between"/>
        <c:majorUnit val="8.3333333300000006E-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8665843113032738"/>
          <c:y val="0.49530578043941692"/>
          <c:w val="0.54910438542310069"/>
          <c:h val="0.5469489729276798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Annual Wind Direction Frequency</a:t>
            </a:r>
          </a:p>
        </c:rich>
      </c:tx>
      <c:layout>
        <c:manualLayout>
          <c:xMode val="edge"/>
          <c:yMode val="edge"/>
          <c:x val="0.41359134150410459"/>
          <c:y val="4.38388625592417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2864693669846168"/>
          <c:y val="0.19431290862482217"/>
          <c:w val="0.34212087527968205"/>
          <c:h val="0.69194352827375705"/>
        </c:manualLayout>
      </c:layout>
      <c:radarChart>
        <c:radarStyle val="filled"/>
        <c:varyColors val="1"/>
        <c:ser>
          <c:idx val="0"/>
          <c:order val="0"/>
          <c:tx>
            <c:v>Mean Wind Direction</c:v>
          </c:tx>
          <c:spPr>
            <a:solidFill>
              <a:srgbClr val="FF99CC"/>
            </a:solidFill>
            <a:ln w="38100">
              <a:solidFill>
                <a:srgbClr val="FF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</c:dPt>
          <c:dPt>
            <c:idx val="4"/>
            <c:bubble3D val="0"/>
          </c:dPt>
          <c:dPt>
            <c:idx val="5"/>
            <c:bubble3D val="0"/>
          </c:dPt>
          <c:dPt>
            <c:idx val="6"/>
            <c:bubble3D val="0"/>
          </c:dPt>
          <c:dPt>
            <c:idx val="7"/>
            <c:bubble3D val="0"/>
          </c:dPt>
          <c:dPt>
            <c:idx val="8"/>
            <c:bubble3D val="0"/>
          </c:dPt>
          <c:dPt>
            <c:idx val="9"/>
            <c:bubble3D val="0"/>
          </c:dPt>
          <c:dPt>
            <c:idx val="10"/>
            <c:bubble3D val="0"/>
          </c:dPt>
          <c:dPt>
            <c:idx val="11"/>
            <c:bubble3D val="0"/>
          </c:dPt>
          <c:dPt>
            <c:idx val="12"/>
            <c:bubble3D val="0"/>
          </c:dPt>
          <c:dPt>
            <c:idx val="13"/>
            <c:bubble3D val="0"/>
          </c:dPt>
          <c:dPt>
            <c:idx val="14"/>
            <c:bubble3D val="0"/>
          </c:dPt>
          <c:dPt>
            <c:idx val="15"/>
            <c:bubble3D val="0"/>
          </c:dPt>
          <c:dLbls>
            <c:dLbl>
              <c:idx val="0"/>
              <c:layout>
                <c:manualLayout>
                  <c:x val="-2.9875131600484316E-4"/>
                  <c:y val="-0.170774157754664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4.6335836288390504E-2"/>
                  <c:y val="-0.1119057191850346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6.2278807642491579E-2"/>
                  <c:y val="-0.105552730841899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1520607303265236"/>
                  <c:y val="-6.67315146335308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304961423512371"/>
                  <c:y val="-7.42490974130854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15206863542415971"/>
                  <c:y val="0.1054929257717775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0.13349558954453314"/>
                  <c:y val="0.2027491568901729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8.5377243757627161E-2"/>
                  <c:y val="0.282000254145722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4.3878360165935703E-3"/>
                  <c:y val="0.217646434613670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3.7567002899941748E-2"/>
                  <c:y val="6.15826789988531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5.9240279644341746E-2"/>
                  <c:y val="9.95536773490462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9.8231888861334035E-2"/>
                  <c:y val="4.8939574764303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0.13392902836221973"/>
                  <c:y val="-3.870405315244679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layout>
                <c:manualLayout>
                  <c:x val="-0.14985646290352483"/>
                  <c:y val="-0.11798899918829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0842689839797232"/>
                  <c:y val="-0.177537143249946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6.2471148302222272E-2"/>
                  <c:y val="-0.2089815119367759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4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'2011'!$CD$97:$CD$112</c:f>
              <c:strCache>
                <c:ptCount val="16"/>
                <c:pt idx="0">
                  <c:v>N</c:v>
                </c:pt>
                <c:pt idx="1">
                  <c:v>NNE</c:v>
                </c:pt>
                <c:pt idx="2">
                  <c:v>NE</c:v>
                </c:pt>
                <c:pt idx="3">
                  <c:v>ENE</c:v>
                </c:pt>
                <c:pt idx="4">
                  <c:v>E</c:v>
                </c:pt>
                <c:pt idx="5">
                  <c:v>ESE</c:v>
                </c:pt>
                <c:pt idx="6">
                  <c:v>SE</c:v>
                </c:pt>
                <c:pt idx="7">
                  <c:v>SSE</c:v>
                </c:pt>
                <c:pt idx="8">
                  <c:v>S</c:v>
                </c:pt>
                <c:pt idx="9">
                  <c:v>SSW</c:v>
                </c:pt>
                <c:pt idx="10">
                  <c:v>SW</c:v>
                </c:pt>
                <c:pt idx="11">
                  <c:v>WSW</c:v>
                </c:pt>
                <c:pt idx="12">
                  <c:v>W</c:v>
                </c:pt>
                <c:pt idx="13">
                  <c:v>WNW</c:v>
                </c:pt>
                <c:pt idx="14">
                  <c:v>NW</c:v>
                </c:pt>
                <c:pt idx="15">
                  <c:v>NNW</c:v>
                </c:pt>
              </c:strCache>
            </c:strRef>
          </c:cat>
          <c:val>
            <c:numRef>
              <c:f>'2011'!$CE$97:$CE$112</c:f>
              <c:numCache>
                <c:formatCode>0%</c:formatCode>
                <c:ptCount val="16"/>
                <c:pt idx="0">
                  <c:v>0.08</c:v>
                </c:pt>
                <c:pt idx="1">
                  <c:v>0.09</c:v>
                </c:pt>
                <c:pt idx="2">
                  <c:v>0.09</c:v>
                </c:pt>
                <c:pt idx="3">
                  <c:v>0.08</c:v>
                </c:pt>
                <c:pt idx="4">
                  <c:v>0.05</c:v>
                </c:pt>
                <c:pt idx="5">
                  <c:v>0.03</c:v>
                </c:pt>
                <c:pt idx="6">
                  <c:v>1.7666666666666667E-2</c:v>
                </c:pt>
                <c:pt idx="7">
                  <c:v>1.9333333333333334E-2</c:v>
                </c:pt>
                <c:pt idx="8">
                  <c:v>6.3E-2</c:v>
                </c:pt>
                <c:pt idx="9">
                  <c:v>0.13</c:v>
                </c:pt>
                <c:pt idx="10">
                  <c:v>0.11</c:v>
                </c:pt>
                <c:pt idx="11">
                  <c:v>8.3333333333333329E-2</c:v>
                </c:pt>
                <c:pt idx="12">
                  <c:v>4.7000000000000007E-2</c:v>
                </c:pt>
                <c:pt idx="13">
                  <c:v>3.266666666666667E-2</c:v>
                </c:pt>
                <c:pt idx="14">
                  <c:v>3.1333333333333331E-2</c:v>
                </c:pt>
                <c:pt idx="15">
                  <c:v>4.4999999999999998E-2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09824"/>
        <c:axId val="106511360"/>
      </c:radarChart>
      <c:catAx>
        <c:axId val="1065098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11360"/>
        <c:crosses val="autoZero"/>
        <c:auto val="0"/>
        <c:lblAlgn val="ctr"/>
        <c:lblOffset val="100"/>
        <c:noMultiLvlLbl val="0"/>
      </c:catAx>
      <c:valAx>
        <c:axId val="106511360"/>
        <c:scaling>
          <c:orientation val="minMax"/>
          <c:max val="0.1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09824"/>
        <c:crosses val="autoZero"/>
        <c:crossBetween val="between"/>
        <c:majorUnit val="0.02"/>
      </c:valAx>
      <c:spPr>
        <a:solidFill>
          <a:srgbClr val="C0C0C0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C0C0C0"/>
    </a:solidFill>
    <a:ln w="3175">
      <a:solidFill>
        <a:srgbClr val="000000"/>
      </a:solidFill>
      <a:prstDash val="solid"/>
    </a:ln>
  </c:spPr>
  <c:txPr>
    <a:bodyPr/>
    <a:lstStyle/>
    <a:p>
      <a:pPr>
        <a:defRPr sz="2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Smoothed Daily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1702140423936374"/>
          <c:y val="5.8072009291521487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747728304203168E-2"/>
          <c:y val="5.6910633654809153E-2"/>
          <c:w val="0.95744709270727246"/>
          <c:h val="0.83856076528106549"/>
        </c:manualLayout>
      </c:layout>
      <c:lineChart>
        <c:grouping val="standard"/>
        <c:varyColors val="0"/>
        <c:ser>
          <c:idx val="0"/>
          <c:order val="0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'5-DGD'!$G$4:$G$75</c:f>
              <c:numCache>
                <c:formatCode>0.0</c:formatCode>
                <c:ptCount val="72"/>
                <c:pt idx="0">
                  <c:v>5.0400000000000009</c:v>
                </c:pt>
                <c:pt idx="1">
                  <c:v>8.1799999999999979</c:v>
                </c:pt>
                <c:pt idx="2">
                  <c:v>11.120000000000001</c:v>
                </c:pt>
                <c:pt idx="3">
                  <c:v>7.92</c:v>
                </c:pt>
                <c:pt idx="4">
                  <c:v>6.44</c:v>
                </c:pt>
                <c:pt idx="5">
                  <c:v>3.3166666666666664</c:v>
                </c:pt>
                <c:pt idx="6">
                  <c:v>10.36</c:v>
                </c:pt>
                <c:pt idx="7">
                  <c:v>10.64</c:v>
                </c:pt>
                <c:pt idx="8">
                  <c:v>9.4400000000000013</c:v>
                </c:pt>
                <c:pt idx="9">
                  <c:v>7.3599999999999994</c:v>
                </c:pt>
                <c:pt idx="10">
                  <c:v>10.4</c:v>
                </c:pt>
                <c:pt idx="11">
                  <c:v>8.2333333333333325</c:v>
                </c:pt>
                <c:pt idx="12">
                  <c:v>5.76</c:v>
                </c:pt>
                <c:pt idx="13">
                  <c:v>9.84</c:v>
                </c:pt>
                <c:pt idx="14">
                  <c:v>11.88</c:v>
                </c:pt>
                <c:pt idx="15">
                  <c:v>9.9599999999999991</c:v>
                </c:pt>
                <c:pt idx="16">
                  <c:v>15.920000000000002</c:v>
                </c:pt>
                <c:pt idx="17">
                  <c:v>14.266666666666667</c:v>
                </c:pt>
                <c:pt idx="18">
                  <c:v>15.139999999999997</c:v>
                </c:pt>
                <c:pt idx="19">
                  <c:v>20.22</c:v>
                </c:pt>
                <c:pt idx="20">
                  <c:v>15.580000000000002</c:v>
                </c:pt>
                <c:pt idx="21">
                  <c:v>20.76</c:v>
                </c:pt>
                <c:pt idx="22">
                  <c:v>23.9</c:v>
                </c:pt>
                <c:pt idx="23">
                  <c:v>17.240000000000002</c:v>
                </c:pt>
                <c:pt idx="24">
                  <c:v>16.600000000000001</c:v>
                </c:pt>
                <c:pt idx="25">
                  <c:v>21.78</c:v>
                </c:pt>
                <c:pt idx="26">
                  <c:v>17.100000000000001</c:v>
                </c:pt>
                <c:pt idx="27">
                  <c:v>18.96</c:v>
                </c:pt>
                <c:pt idx="28">
                  <c:v>19.559999999999995</c:v>
                </c:pt>
                <c:pt idx="29">
                  <c:v>17.283333333333335</c:v>
                </c:pt>
                <c:pt idx="30">
                  <c:v>22.360000000000003</c:v>
                </c:pt>
                <c:pt idx="31">
                  <c:v>17</c:v>
                </c:pt>
                <c:pt idx="32">
                  <c:v>19.580000000000002</c:v>
                </c:pt>
                <c:pt idx="33">
                  <c:v>17.66</c:v>
                </c:pt>
                <c:pt idx="34">
                  <c:v>20.360000000000003</c:v>
                </c:pt>
                <c:pt idx="35">
                  <c:v>24.64</c:v>
                </c:pt>
                <c:pt idx="36">
                  <c:v>23.32</c:v>
                </c:pt>
                <c:pt idx="37">
                  <c:v>20.040000000000003</c:v>
                </c:pt>
                <c:pt idx="38">
                  <c:v>21.28</c:v>
                </c:pt>
                <c:pt idx="39">
                  <c:v>19.059999999999995</c:v>
                </c:pt>
                <c:pt idx="40">
                  <c:v>20.740000000000002</c:v>
                </c:pt>
                <c:pt idx="41">
                  <c:v>21.766666666666666</c:v>
                </c:pt>
                <c:pt idx="42">
                  <c:v>26.1</c:v>
                </c:pt>
                <c:pt idx="43">
                  <c:v>21.02</c:v>
                </c:pt>
                <c:pt idx="44">
                  <c:v>21.839999999999996</c:v>
                </c:pt>
                <c:pt idx="45">
                  <c:v>20.100000000000001</c:v>
                </c:pt>
                <c:pt idx="46">
                  <c:v>20.439999999999998</c:v>
                </c:pt>
                <c:pt idx="47">
                  <c:v>17.516666666666669</c:v>
                </c:pt>
                <c:pt idx="48">
                  <c:v>21.420000000000005</c:v>
                </c:pt>
                <c:pt idx="49">
                  <c:v>19.740000000000002</c:v>
                </c:pt>
                <c:pt idx="50">
                  <c:v>19.600000000000001</c:v>
                </c:pt>
                <c:pt idx="51">
                  <c:v>18.72</c:v>
                </c:pt>
                <c:pt idx="52">
                  <c:v>19.040000000000003</c:v>
                </c:pt>
                <c:pt idx="53">
                  <c:v>24.140000000000004</c:v>
                </c:pt>
                <c:pt idx="54">
                  <c:v>23.360000000000003</c:v>
                </c:pt>
                <c:pt idx="55">
                  <c:v>17.3</c:v>
                </c:pt>
                <c:pt idx="56">
                  <c:v>16.84</c:v>
                </c:pt>
                <c:pt idx="57">
                  <c:v>13.960000000000003</c:v>
                </c:pt>
                <c:pt idx="58">
                  <c:v>15.979999999999999</c:v>
                </c:pt>
                <c:pt idx="59">
                  <c:v>14.783333333333333</c:v>
                </c:pt>
                <c:pt idx="60">
                  <c:v>15.219999999999999</c:v>
                </c:pt>
                <c:pt idx="61">
                  <c:v>12.559999999999999</c:v>
                </c:pt>
                <c:pt idx="62">
                  <c:v>12.7</c:v>
                </c:pt>
                <c:pt idx="63">
                  <c:v>11.719999999999999</c:v>
                </c:pt>
                <c:pt idx="64">
                  <c:v>11.66</c:v>
                </c:pt>
                <c:pt idx="65">
                  <c:v>12.72</c:v>
                </c:pt>
                <c:pt idx="66">
                  <c:v>9.44</c:v>
                </c:pt>
                <c:pt idx="67">
                  <c:v>8.14</c:v>
                </c:pt>
                <c:pt idx="68">
                  <c:v>8.7799999999999994</c:v>
                </c:pt>
                <c:pt idx="69">
                  <c:v>5.6</c:v>
                </c:pt>
                <c:pt idx="70">
                  <c:v>11.000000000000002</c:v>
                </c:pt>
                <c:pt idx="71">
                  <c:v>11.15</c:v>
                </c:pt>
              </c:numCache>
            </c:numRef>
          </c:val>
          <c:smooth val="1"/>
        </c:ser>
        <c:ser>
          <c:idx val="1"/>
          <c:order val="1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'5-DGD'!$F$4:$F$75</c:f>
              <c:numCache>
                <c:formatCode>0.0</c:formatCode>
                <c:ptCount val="72"/>
                <c:pt idx="0">
                  <c:v>2.1</c:v>
                </c:pt>
                <c:pt idx="1">
                  <c:v>1.0799999999999998</c:v>
                </c:pt>
                <c:pt idx="2">
                  <c:v>7.0400000000000009</c:v>
                </c:pt>
                <c:pt idx="3">
                  <c:v>4.4000000000000004</c:v>
                </c:pt>
                <c:pt idx="4">
                  <c:v>2.54</c:v>
                </c:pt>
                <c:pt idx="5">
                  <c:v>0.18333333333333332</c:v>
                </c:pt>
                <c:pt idx="6">
                  <c:v>5.26</c:v>
                </c:pt>
                <c:pt idx="7">
                  <c:v>6.1199999999999992</c:v>
                </c:pt>
                <c:pt idx="8">
                  <c:v>5.8400000000000007</c:v>
                </c:pt>
                <c:pt idx="9">
                  <c:v>3.3200000000000003</c:v>
                </c:pt>
                <c:pt idx="10">
                  <c:v>6.1400000000000006</c:v>
                </c:pt>
                <c:pt idx="11">
                  <c:v>3.9333333333333336</c:v>
                </c:pt>
                <c:pt idx="12">
                  <c:v>0.76</c:v>
                </c:pt>
                <c:pt idx="13">
                  <c:v>2.2000000000000002</c:v>
                </c:pt>
                <c:pt idx="14">
                  <c:v>4.28</c:v>
                </c:pt>
                <c:pt idx="15">
                  <c:v>1.7</c:v>
                </c:pt>
                <c:pt idx="16">
                  <c:v>4.74</c:v>
                </c:pt>
                <c:pt idx="17">
                  <c:v>6.3833333333333329</c:v>
                </c:pt>
                <c:pt idx="18">
                  <c:v>9</c:v>
                </c:pt>
                <c:pt idx="19">
                  <c:v>8.5000000000000018</c:v>
                </c:pt>
                <c:pt idx="20">
                  <c:v>6.68</c:v>
                </c:pt>
                <c:pt idx="21">
                  <c:v>8.4400000000000013</c:v>
                </c:pt>
                <c:pt idx="22">
                  <c:v>10.679999999999998</c:v>
                </c:pt>
                <c:pt idx="23">
                  <c:v>8.3000000000000007</c:v>
                </c:pt>
                <c:pt idx="24">
                  <c:v>6.8599999999999994</c:v>
                </c:pt>
                <c:pt idx="25">
                  <c:v>11.680000000000001</c:v>
                </c:pt>
                <c:pt idx="26">
                  <c:v>8.6199999999999992</c:v>
                </c:pt>
                <c:pt idx="27">
                  <c:v>10.379999999999999</c:v>
                </c:pt>
                <c:pt idx="28">
                  <c:v>8.7600000000000016</c:v>
                </c:pt>
                <c:pt idx="29">
                  <c:v>10.416666666666666</c:v>
                </c:pt>
                <c:pt idx="30">
                  <c:v>10.780000000000001</c:v>
                </c:pt>
                <c:pt idx="31">
                  <c:v>9.7200000000000006</c:v>
                </c:pt>
                <c:pt idx="32">
                  <c:v>11.22</c:v>
                </c:pt>
                <c:pt idx="33">
                  <c:v>10.419999999999998</c:v>
                </c:pt>
                <c:pt idx="34">
                  <c:v>11.940000000000001</c:v>
                </c:pt>
                <c:pt idx="35">
                  <c:v>13.66</c:v>
                </c:pt>
                <c:pt idx="36">
                  <c:v>12.700000000000001</c:v>
                </c:pt>
                <c:pt idx="37">
                  <c:v>13.6</c:v>
                </c:pt>
                <c:pt idx="38">
                  <c:v>12.440000000000001</c:v>
                </c:pt>
                <c:pt idx="39">
                  <c:v>12.74</c:v>
                </c:pt>
                <c:pt idx="40">
                  <c:v>11.1</c:v>
                </c:pt>
                <c:pt idx="41">
                  <c:v>12.549999999999999</c:v>
                </c:pt>
                <c:pt idx="42">
                  <c:v>15.76</c:v>
                </c:pt>
                <c:pt idx="43">
                  <c:v>12.059999999999999</c:v>
                </c:pt>
                <c:pt idx="44">
                  <c:v>14.88</c:v>
                </c:pt>
                <c:pt idx="45">
                  <c:v>12.180000000000001</c:v>
                </c:pt>
                <c:pt idx="46">
                  <c:v>13.14</c:v>
                </c:pt>
                <c:pt idx="47">
                  <c:v>11.700000000000001</c:v>
                </c:pt>
                <c:pt idx="48">
                  <c:v>12.919999999999998</c:v>
                </c:pt>
                <c:pt idx="49">
                  <c:v>13.86</c:v>
                </c:pt>
                <c:pt idx="50">
                  <c:v>11.9</c:v>
                </c:pt>
                <c:pt idx="51">
                  <c:v>11</c:v>
                </c:pt>
                <c:pt idx="52">
                  <c:v>11.04</c:v>
                </c:pt>
                <c:pt idx="53">
                  <c:v>13.580000000000002</c:v>
                </c:pt>
                <c:pt idx="54">
                  <c:v>14.379999999999999</c:v>
                </c:pt>
                <c:pt idx="55">
                  <c:v>11.919999999999998</c:v>
                </c:pt>
                <c:pt idx="56">
                  <c:v>10.84</c:v>
                </c:pt>
                <c:pt idx="57">
                  <c:v>5.48</c:v>
                </c:pt>
                <c:pt idx="58">
                  <c:v>8.9199999999999982</c:v>
                </c:pt>
                <c:pt idx="59">
                  <c:v>11.366666666666667</c:v>
                </c:pt>
                <c:pt idx="60">
                  <c:v>10.459999999999999</c:v>
                </c:pt>
                <c:pt idx="61">
                  <c:v>9.2200000000000006</c:v>
                </c:pt>
                <c:pt idx="62">
                  <c:v>8.76</c:v>
                </c:pt>
                <c:pt idx="63">
                  <c:v>6.58</c:v>
                </c:pt>
                <c:pt idx="64">
                  <c:v>6.24</c:v>
                </c:pt>
                <c:pt idx="65">
                  <c:v>4.5400000000000009</c:v>
                </c:pt>
                <c:pt idx="66">
                  <c:v>4.5</c:v>
                </c:pt>
                <c:pt idx="67">
                  <c:v>2.62</c:v>
                </c:pt>
                <c:pt idx="68">
                  <c:v>3.62</c:v>
                </c:pt>
                <c:pt idx="69">
                  <c:v>0.94000000000000006</c:v>
                </c:pt>
                <c:pt idx="70">
                  <c:v>5.9799999999999995</c:v>
                </c:pt>
                <c:pt idx="71">
                  <c:v>7.4000000000000012</c:v>
                </c:pt>
              </c:numCache>
            </c:numRef>
          </c:val>
          <c:smooth val="1"/>
        </c:ser>
        <c:ser>
          <c:idx val="4"/>
          <c:order val="2"/>
          <c:tx>
            <c:v>E (Mean)</c:v>
          </c:tx>
          <c:spPr>
            <a:ln w="127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'5-DGD'!$CL$4:$CL$75</c:f>
              <c:numCache>
                <c:formatCode>0.0</c:formatCode>
                <c:ptCount val="72"/>
                <c:pt idx="0">
                  <c:v>4.7949999999999999</c:v>
                </c:pt>
                <c:pt idx="1">
                  <c:v>4.7409999999999997</c:v>
                </c:pt>
                <c:pt idx="2">
                  <c:v>4.7119999999999997</c:v>
                </c:pt>
                <c:pt idx="3">
                  <c:v>4.68</c:v>
                </c:pt>
                <c:pt idx="4">
                  <c:v>4.6349999999999998</c:v>
                </c:pt>
                <c:pt idx="5">
                  <c:v>4.665</c:v>
                </c:pt>
                <c:pt idx="6">
                  <c:v>4.7530000000000001</c:v>
                </c:pt>
                <c:pt idx="7">
                  <c:v>4.7715000000000005</c:v>
                </c:pt>
                <c:pt idx="8">
                  <c:v>4.5411111111111104</c:v>
                </c:pt>
                <c:pt idx="9">
                  <c:v>4.7174603174603167</c:v>
                </c:pt>
                <c:pt idx="10">
                  <c:v>5.2034285714285717</c:v>
                </c:pt>
                <c:pt idx="11">
                  <c:v>5.6050000000000004</c:v>
                </c:pt>
                <c:pt idx="12">
                  <c:v>5.8900000000000006</c:v>
                </c:pt>
                <c:pt idx="13">
                  <c:v>6.3317307692307709</c:v>
                </c:pt>
                <c:pt idx="14">
                  <c:v>6.7908653846153868</c:v>
                </c:pt>
                <c:pt idx="15">
                  <c:v>7.2329807692307693</c:v>
                </c:pt>
                <c:pt idx="16">
                  <c:v>7.5673076923076934</c:v>
                </c:pt>
                <c:pt idx="17">
                  <c:v>7.9163461538461561</c:v>
                </c:pt>
                <c:pt idx="18">
                  <c:v>8.15</c:v>
                </c:pt>
                <c:pt idx="19">
                  <c:v>8.3428571428571452</c:v>
                </c:pt>
                <c:pt idx="20">
                  <c:v>8.6375000000000028</c:v>
                </c:pt>
                <c:pt idx="21">
                  <c:v>8.932142857142864</c:v>
                </c:pt>
                <c:pt idx="22">
                  <c:v>9.4550000000000001</c:v>
                </c:pt>
                <c:pt idx="23">
                  <c:v>10.129999999999999</c:v>
                </c:pt>
                <c:pt idx="24">
                  <c:v>10.787000000000001</c:v>
                </c:pt>
                <c:pt idx="25">
                  <c:v>11.432</c:v>
                </c:pt>
                <c:pt idx="26">
                  <c:v>12.077000000000002</c:v>
                </c:pt>
                <c:pt idx="27">
                  <c:v>12.722000000000005</c:v>
                </c:pt>
                <c:pt idx="28">
                  <c:v>13.367000000000004</c:v>
                </c:pt>
                <c:pt idx="29">
                  <c:v>14.055000000000005</c:v>
                </c:pt>
                <c:pt idx="30">
                  <c:v>14.564785714285716</c:v>
                </c:pt>
                <c:pt idx="31">
                  <c:v>15.056095238095242</c:v>
                </c:pt>
                <c:pt idx="32">
                  <c:v>15.54249404761905</c:v>
                </c:pt>
                <c:pt idx="33">
                  <c:v>15.940499999999995</c:v>
                </c:pt>
                <c:pt idx="34">
                  <c:v>16.309041666666662</c:v>
                </c:pt>
                <c:pt idx="35">
                  <c:v>16.677583333333331</c:v>
                </c:pt>
                <c:pt idx="36">
                  <c:v>17.100357142857142</c:v>
                </c:pt>
                <c:pt idx="37">
                  <c:v>17.559285714285711</c:v>
                </c:pt>
                <c:pt idx="38">
                  <c:v>17.940857142857141</c:v>
                </c:pt>
                <c:pt idx="39">
                  <c:v>18.16</c:v>
                </c:pt>
                <c:pt idx="40">
                  <c:v>18.295000000000002</c:v>
                </c:pt>
                <c:pt idx="41">
                  <c:v>18.292500000000004</c:v>
                </c:pt>
                <c:pt idx="42">
                  <c:v>18.193999999999999</c:v>
                </c:pt>
                <c:pt idx="43">
                  <c:v>18.056153846153844</c:v>
                </c:pt>
                <c:pt idx="44">
                  <c:v>17.910213675213676</c:v>
                </c:pt>
                <c:pt idx="45">
                  <c:v>17.709965811965809</c:v>
                </c:pt>
                <c:pt idx="46">
                  <c:v>17.392998397435896</c:v>
                </c:pt>
                <c:pt idx="47">
                  <c:v>16.913978365384619</c:v>
                </c:pt>
                <c:pt idx="48">
                  <c:v>16.428894230769231</c:v>
                </c:pt>
                <c:pt idx="49">
                  <c:v>15.850384615384613</c:v>
                </c:pt>
                <c:pt idx="50">
                  <c:v>15.180192307692304</c:v>
                </c:pt>
                <c:pt idx="51">
                  <c:v>14.533223076923074</c:v>
                </c:pt>
                <c:pt idx="52">
                  <c:v>14.033333333333331</c:v>
                </c:pt>
                <c:pt idx="53">
                  <c:v>13.556666666666667</c:v>
                </c:pt>
                <c:pt idx="54">
                  <c:v>13.079999999999998</c:v>
                </c:pt>
                <c:pt idx="55">
                  <c:v>12.60333333333333</c:v>
                </c:pt>
                <c:pt idx="56">
                  <c:v>12.126666666666662</c:v>
                </c:pt>
                <c:pt idx="57">
                  <c:v>11.617938461538461</c:v>
                </c:pt>
                <c:pt idx="58">
                  <c:v>10.906153846153851</c:v>
                </c:pt>
                <c:pt idx="59">
                  <c:v>10.087923076923081</c:v>
                </c:pt>
                <c:pt idx="60">
                  <c:v>9.2119999999999997</c:v>
                </c:pt>
                <c:pt idx="61">
                  <c:v>8.3720000000000017</c:v>
                </c:pt>
                <c:pt idx="62">
                  <c:v>7.6336000000000013</c:v>
                </c:pt>
                <c:pt idx="63">
                  <c:v>7.2000000000000011</c:v>
                </c:pt>
                <c:pt idx="64">
                  <c:v>6.7884166666666683</c:v>
                </c:pt>
                <c:pt idx="65">
                  <c:v>6.4683333333333337</c:v>
                </c:pt>
                <c:pt idx="66">
                  <c:v>6.1787499999999973</c:v>
                </c:pt>
                <c:pt idx="67">
                  <c:v>5.8891666666666609</c:v>
                </c:pt>
                <c:pt idx="68">
                  <c:v>5.5995833333333271</c:v>
                </c:pt>
                <c:pt idx="69">
                  <c:v>5.3242115384615349</c:v>
                </c:pt>
                <c:pt idx="70">
                  <c:v>5.1388461538461536</c:v>
                </c:pt>
                <c:pt idx="71">
                  <c:v>4.9505769230769232</c:v>
                </c:pt>
              </c:numCache>
            </c:numRef>
          </c:val>
          <c:smooth val="0"/>
        </c:ser>
        <c:ser>
          <c:idx val="5"/>
          <c:order val="3"/>
          <c:tx>
            <c:v>E (Max)</c:v>
          </c:tx>
          <c:spPr>
            <a:ln w="12700">
              <a:solidFill>
                <a:srgbClr val="FFCC00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'5-DGD'!$CK$4:$CK$75</c:f>
              <c:numCache>
                <c:formatCode>0.0</c:formatCode>
                <c:ptCount val="72"/>
                <c:pt idx="0">
                  <c:v>7.0299999999999994</c:v>
                </c:pt>
                <c:pt idx="1">
                  <c:v>7.0299999999999994</c:v>
                </c:pt>
                <c:pt idx="2">
                  <c:v>7.0240000000000009</c:v>
                </c:pt>
                <c:pt idx="3">
                  <c:v>7</c:v>
                </c:pt>
                <c:pt idx="4">
                  <c:v>6.9700000000000006</c:v>
                </c:pt>
                <c:pt idx="5">
                  <c:v>6.98</c:v>
                </c:pt>
                <c:pt idx="6">
                  <c:v>7.1560000000000006</c:v>
                </c:pt>
                <c:pt idx="7">
                  <c:v>7.2480000000000002</c:v>
                </c:pt>
                <c:pt idx="8">
                  <c:v>7.1722222222222216</c:v>
                </c:pt>
                <c:pt idx="9">
                  <c:v>7.4777777777777761</c:v>
                </c:pt>
                <c:pt idx="10">
                  <c:v>8.0500000000000007</c:v>
                </c:pt>
                <c:pt idx="11">
                  <c:v>8.65</c:v>
                </c:pt>
                <c:pt idx="12">
                  <c:v>9.1</c:v>
                </c:pt>
                <c:pt idx="13">
                  <c:v>9.6480769230769248</c:v>
                </c:pt>
                <c:pt idx="14">
                  <c:v>10.124038461538465</c:v>
                </c:pt>
                <c:pt idx="15">
                  <c:v>10.591346153846157</c:v>
                </c:pt>
                <c:pt idx="16">
                  <c:v>11.003846153846156</c:v>
                </c:pt>
                <c:pt idx="17">
                  <c:v>11.448076923076927</c:v>
                </c:pt>
                <c:pt idx="18">
                  <c:v>11.725</c:v>
                </c:pt>
                <c:pt idx="19">
                  <c:v>11.985714285714286</c:v>
                </c:pt>
                <c:pt idx="20">
                  <c:v>12.450000000000005</c:v>
                </c:pt>
                <c:pt idx="21">
                  <c:v>12.91428571428572</c:v>
                </c:pt>
                <c:pt idx="22">
                  <c:v>13.580000000000002</c:v>
                </c:pt>
                <c:pt idx="23">
                  <c:v>14.38</c:v>
                </c:pt>
                <c:pt idx="24">
                  <c:v>15.069999999999999</c:v>
                </c:pt>
                <c:pt idx="25">
                  <c:v>15.686666666666667</c:v>
                </c:pt>
                <c:pt idx="26">
                  <c:v>16.303333333333335</c:v>
                </c:pt>
                <c:pt idx="27">
                  <c:v>16.920000000000009</c:v>
                </c:pt>
                <c:pt idx="28">
                  <c:v>17.53666666666668</c:v>
                </c:pt>
                <c:pt idx="29">
                  <c:v>18.194444444444457</c:v>
                </c:pt>
                <c:pt idx="30">
                  <c:v>18.798571428571432</c:v>
                </c:pt>
                <c:pt idx="31">
                  <c:v>19.462857142857153</c:v>
                </c:pt>
                <c:pt idx="32">
                  <c:v>20.117321428571437</c:v>
                </c:pt>
                <c:pt idx="33">
                  <c:v>20.595000000000002</c:v>
                </c:pt>
                <c:pt idx="34">
                  <c:v>21.013749999999998</c:v>
                </c:pt>
                <c:pt idx="35">
                  <c:v>21.432499999999997</c:v>
                </c:pt>
                <c:pt idx="36">
                  <c:v>21.84</c:v>
                </c:pt>
                <c:pt idx="37">
                  <c:v>22.24</c:v>
                </c:pt>
                <c:pt idx="38">
                  <c:v>22.495999999999999</c:v>
                </c:pt>
                <c:pt idx="39">
                  <c:v>22.619999999999997</c:v>
                </c:pt>
                <c:pt idx="40">
                  <c:v>22.67</c:v>
                </c:pt>
                <c:pt idx="41">
                  <c:v>22.67</c:v>
                </c:pt>
                <c:pt idx="42">
                  <c:v>22.648000000000003</c:v>
                </c:pt>
                <c:pt idx="43">
                  <c:v>22.562307692307694</c:v>
                </c:pt>
                <c:pt idx="44">
                  <c:v>22.401538461538461</c:v>
                </c:pt>
                <c:pt idx="45">
                  <c:v>22.242153846153847</c:v>
                </c:pt>
                <c:pt idx="46">
                  <c:v>21.898125</c:v>
                </c:pt>
                <c:pt idx="47">
                  <c:v>21.344687500000003</c:v>
                </c:pt>
                <c:pt idx="48">
                  <c:v>20.791249999999998</c:v>
                </c:pt>
                <c:pt idx="49">
                  <c:v>20.01307692307692</c:v>
                </c:pt>
                <c:pt idx="50">
                  <c:v>19.051538461538453</c:v>
                </c:pt>
                <c:pt idx="51">
                  <c:v>18.13358461538461</c:v>
                </c:pt>
                <c:pt idx="52">
                  <c:v>17.491666666666664</c:v>
                </c:pt>
                <c:pt idx="53">
                  <c:v>16.893333333333327</c:v>
                </c:pt>
                <c:pt idx="54">
                  <c:v>16.294999999999995</c:v>
                </c:pt>
                <c:pt idx="55">
                  <c:v>15.696666666666655</c:v>
                </c:pt>
                <c:pt idx="56">
                  <c:v>15.098333333333319</c:v>
                </c:pt>
                <c:pt idx="57">
                  <c:v>14.474876923076916</c:v>
                </c:pt>
                <c:pt idx="58">
                  <c:v>13.692307692307693</c:v>
                </c:pt>
                <c:pt idx="59">
                  <c:v>12.803846153846161</c:v>
                </c:pt>
                <c:pt idx="60">
                  <c:v>11.8</c:v>
                </c:pt>
                <c:pt idx="61">
                  <c:v>10.8</c:v>
                </c:pt>
                <c:pt idx="62">
                  <c:v>9.99</c:v>
                </c:pt>
                <c:pt idx="63">
                  <c:v>9.7500000000000036</c:v>
                </c:pt>
                <c:pt idx="64">
                  <c:v>9.5337500000000031</c:v>
                </c:pt>
                <c:pt idx="65">
                  <c:v>9.1750000000000007</c:v>
                </c:pt>
                <c:pt idx="66">
                  <c:v>8.7687499999999936</c:v>
                </c:pt>
                <c:pt idx="67">
                  <c:v>8.3624999999999901</c:v>
                </c:pt>
                <c:pt idx="68">
                  <c:v>7.9562499999999874</c:v>
                </c:pt>
                <c:pt idx="69">
                  <c:v>7.5747499999999945</c:v>
                </c:pt>
                <c:pt idx="70">
                  <c:v>7.35</c:v>
                </c:pt>
                <c:pt idx="71">
                  <c:v>7.13</c:v>
                </c:pt>
              </c:numCache>
            </c:numRef>
          </c:val>
          <c:smooth val="0"/>
        </c:ser>
        <c:ser>
          <c:idx val="3"/>
          <c:order val="4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'5-DGD'!$CJ$4:$CJ$75</c:f>
              <c:numCache>
                <c:formatCode>0.0</c:formatCode>
                <c:ptCount val="72"/>
                <c:pt idx="0">
                  <c:v>2.56</c:v>
                </c:pt>
                <c:pt idx="1">
                  <c:v>2.4520000000000004</c:v>
                </c:pt>
                <c:pt idx="2">
                  <c:v>2.4</c:v>
                </c:pt>
                <c:pt idx="3">
                  <c:v>2.3600000000000003</c:v>
                </c:pt>
                <c:pt idx="4">
                  <c:v>2.2999999999999998</c:v>
                </c:pt>
                <c:pt idx="5">
                  <c:v>2.35</c:v>
                </c:pt>
                <c:pt idx="6">
                  <c:v>2.35</c:v>
                </c:pt>
                <c:pt idx="7">
                  <c:v>2.2949999999999999</c:v>
                </c:pt>
                <c:pt idx="8">
                  <c:v>1.9100000000000001</c:v>
                </c:pt>
                <c:pt idx="9">
                  <c:v>1.9571428571428577</c:v>
                </c:pt>
                <c:pt idx="10">
                  <c:v>2.3568571428571432</c:v>
                </c:pt>
                <c:pt idx="11">
                  <c:v>2.56</c:v>
                </c:pt>
                <c:pt idx="12">
                  <c:v>2.68</c:v>
                </c:pt>
                <c:pt idx="13">
                  <c:v>3.0153846153846162</c:v>
                </c:pt>
                <c:pt idx="14">
                  <c:v>3.4576923076923087</c:v>
                </c:pt>
                <c:pt idx="15">
                  <c:v>3.8746153846153852</c:v>
                </c:pt>
                <c:pt idx="16">
                  <c:v>4.1307692307692303</c:v>
                </c:pt>
                <c:pt idx="17">
                  <c:v>4.3846153846153832</c:v>
                </c:pt>
                <c:pt idx="18">
                  <c:v>4.5750000000000002</c:v>
                </c:pt>
                <c:pt idx="19">
                  <c:v>4.7</c:v>
                </c:pt>
                <c:pt idx="20">
                  <c:v>4.8250000000000011</c:v>
                </c:pt>
                <c:pt idx="21">
                  <c:v>4.9500000000000046</c:v>
                </c:pt>
                <c:pt idx="22">
                  <c:v>5.33</c:v>
                </c:pt>
                <c:pt idx="23">
                  <c:v>5.88</c:v>
                </c:pt>
                <c:pt idx="24">
                  <c:v>6.5040000000000022</c:v>
                </c:pt>
                <c:pt idx="25">
                  <c:v>7.1773333333333369</c:v>
                </c:pt>
                <c:pt idx="26">
                  <c:v>7.8506666666666689</c:v>
                </c:pt>
                <c:pt idx="27">
                  <c:v>8.5240000000000027</c:v>
                </c:pt>
                <c:pt idx="28">
                  <c:v>9.1973333333333329</c:v>
                </c:pt>
                <c:pt idx="29">
                  <c:v>9.9155555555555548</c:v>
                </c:pt>
                <c:pt idx="30">
                  <c:v>10.330999999999998</c:v>
                </c:pt>
                <c:pt idx="31">
                  <c:v>10.649333333333329</c:v>
                </c:pt>
                <c:pt idx="32">
                  <c:v>10.967666666666663</c:v>
                </c:pt>
                <c:pt idx="33">
                  <c:v>11.285999999999992</c:v>
                </c:pt>
                <c:pt idx="34">
                  <c:v>11.604333333333324</c:v>
                </c:pt>
                <c:pt idx="35">
                  <c:v>11.922666666666657</c:v>
                </c:pt>
                <c:pt idx="36">
                  <c:v>12.360714285714284</c:v>
                </c:pt>
                <c:pt idx="37">
                  <c:v>12.878571428571423</c:v>
                </c:pt>
                <c:pt idx="38">
                  <c:v>13.385714285714281</c:v>
                </c:pt>
                <c:pt idx="39">
                  <c:v>13.7</c:v>
                </c:pt>
                <c:pt idx="40">
                  <c:v>13.920000000000002</c:v>
                </c:pt>
                <c:pt idx="41">
                  <c:v>13.914999999999999</c:v>
                </c:pt>
                <c:pt idx="42">
                  <c:v>13.74</c:v>
                </c:pt>
                <c:pt idx="43">
                  <c:v>13.55</c:v>
                </c:pt>
                <c:pt idx="44">
                  <c:v>13.418888888888887</c:v>
                </c:pt>
                <c:pt idx="45">
                  <c:v>13.177777777777777</c:v>
                </c:pt>
                <c:pt idx="46">
                  <c:v>12.887871794871794</c:v>
                </c:pt>
                <c:pt idx="47">
                  <c:v>12.483269230769229</c:v>
                </c:pt>
                <c:pt idx="48">
                  <c:v>12.066538461538462</c:v>
                </c:pt>
                <c:pt idx="49">
                  <c:v>11.687692307692307</c:v>
                </c:pt>
                <c:pt idx="50">
                  <c:v>11.308846153846156</c:v>
                </c:pt>
                <c:pt idx="51">
                  <c:v>10.932861538461541</c:v>
                </c:pt>
                <c:pt idx="52">
                  <c:v>10.574999999999999</c:v>
                </c:pt>
                <c:pt idx="53">
                  <c:v>10.220000000000002</c:v>
                </c:pt>
                <c:pt idx="54">
                  <c:v>9.8650000000000038</c:v>
                </c:pt>
                <c:pt idx="55">
                  <c:v>9.5100000000000051</c:v>
                </c:pt>
                <c:pt idx="56">
                  <c:v>9.1550000000000065</c:v>
                </c:pt>
                <c:pt idx="57">
                  <c:v>8.7610000000000046</c:v>
                </c:pt>
                <c:pt idx="58">
                  <c:v>8.1200000000000028</c:v>
                </c:pt>
                <c:pt idx="59">
                  <c:v>7.3720000000000034</c:v>
                </c:pt>
                <c:pt idx="60">
                  <c:v>6.6240000000000023</c:v>
                </c:pt>
                <c:pt idx="61">
                  <c:v>5.9440000000000026</c:v>
                </c:pt>
                <c:pt idx="62">
                  <c:v>5.2772000000000006</c:v>
                </c:pt>
                <c:pt idx="63">
                  <c:v>4.6500000000000004</c:v>
                </c:pt>
                <c:pt idx="64">
                  <c:v>4.0430833333333336</c:v>
                </c:pt>
                <c:pt idx="65">
                  <c:v>3.7616666666666667</c:v>
                </c:pt>
                <c:pt idx="66">
                  <c:v>3.5887499999999988</c:v>
                </c:pt>
                <c:pt idx="67">
                  <c:v>3.4158333333333326</c:v>
                </c:pt>
                <c:pt idx="68">
                  <c:v>3.242916666666666</c:v>
                </c:pt>
                <c:pt idx="69">
                  <c:v>3.0736730769230762</c:v>
                </c:pt>
                <c:pt idx="70">
                  <c:v>2.9276923076923076</c:v>
                </c:pt>
                <c:pt idx="71">
                  <c:v>2.7711538461538456</c:v>
                </c:pt>
              </c:numCache>
            </c:numRef>
          </c:val>
          <c:smooth val="0"/>
        </c:ser>
        <c:ser>
          <c:idx val="9"/>
          <c:order val="7"/>
          <c:tx>
            <c:v>Air Frost</c:v>
          </c:tx>
          <c:spPr>
            <a:ln w="254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'5-DGD'!$CG$4:$CG$75</c:f>
              <c:numCache>
                <c:formatCode>0.0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899840"/>
        <c:axId val="100901632"/>
      </c:lineChart>
      <c:lineChart>
        <c:grouping val="standard"/>
        <c:varyColors val="0"/>
        <c:ser>
          <c:idx val="6"/>
          <c:order val="5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'5-DGD'!$I$4:$I$75</c:f>
              <c:numCache>
                <c:formatCode>0.0</c:formatCode>
                <c:ptCount val="72"/>
                <c:pt idx="0">
                  <c:v>2.9400000000000004</c:v>
                </c:pt>
                <c:pt idx="1">
                  <c:v>7.1</c:v>
                </c:pt>
                <c:pt idx="2">
                  <c:v>4.08</c:v>
                </c:pt>
                <c:pt idx="3">
                  <c:v>3.5199999999999996</c:v>
                </c:pt>
                <c:pt idx="4">
                  <c:v>3.9</c:v>
                </c:pt>
                <c:pt idx="5">
                  <c:v>3.1333333333333333</c:v>
                </c:pt>
                <c:pt idx="6">
                  <c:v>5.0999999999999996</c:v>
                </c:pt>
                <c:pt idx="7">
                  <c:v>4.5199999999999987</c:v>
                </c:pt>
                <c:pt idx="8">
                  <c:v>3.6</c:v>
                </c:pt>
                <c:pt idx="9">
                  <c:v>4.04</c:v>
                </c:pt>
                <c:pt idx="10">
                  <c:v>4.26</c:v>
                </c:pt>
                <c:pt idx="11">
                  <c:v>4.3</c:v>
                </c:pt>
                <c:pt idx="12">
                  <c:v>5</c:v>
                </c:pt>
                <c:pt idx="13">
                  <c:v>7.6400000000000006</c:v>
                </c:pt>
                <c:pt idx="14">
                  <c:v>7.6</c:v>
                </c:pt>
                <c:pt idx="15">
                  <c:v>8.26</c:v>
                </c:pt>
                <c:pt idx="16">
                  <c:v>11.18</c:v>
                </c:pt>
                <c:pt idx="17">
                  <c:v>7.8833333333333329</c:v>
                </c:pt>
                <c:pt idx="18">
                  <c:v>6.1399999999999988</c:v>
                </c:pt>
                <c:pt idx="19">
                  <c:v>11.719999999999997</c:v>
                </c:pt>
                <c:pt idx="20">
                  <c:v>8.9</c:v>
                </c:pt>
                <c:pt idx="21">
                  <c:v>12.319999999999999</c:v>
                </c:pt>
                <c:pt idx="22">
                  <c:v>13.219999999999999</c:v>
                </c:pt>
                <c:pt idx="23">
                  <c:v>8.94</c:v>
                </c:pt>
                <c:pt idx="24">
                  <c:v>9.74</c:v>
                </c:pt>
                <c:pt idx="25">
                  <c:v>10.1</c:v>
                </c:pt>
                <c:pt idx="26">
                  <c:v>8.48</c:v>
                </c:pt>
                <c:pt idx="27">
                  <c:v>8.58</c:v>
                </c:pt>
                <c:pt idx="28">
                  <c:v>10.8</c:v>
                </c:pt>
                <c:pt idx="29">
                  <c:v>6.8666666666666671</c:v>
                </c:pt>
                <c:pt idx="30">
                  <c:v>11.58</c:v>
                </c:pt>
                <c:pt idx="31">
                  <c:v>7.2800000000000011</c:v>
                </c:pt>
                <c:pt idx="32">
                  <c:v>8.36</c:v>
                </c:pt>
                <c:pt idx="33">
                  <c:v>7.24</c:v>
                </c:pt>
                <c:pt idx="34">
                  <c:v>8.4199999999999982</c:v>
                </c:pt>
                <c:pt idx="35">
                  <c:v>10.979999999999999</c:v>
                </c:pt>
                <c:pt idx="36">
                  <c:v>10.62</c:v>
                </c:pt>
                <c:pt idx="37">
                  <c:v>6.44</c:v>
                </c:pt>
                <c:pt idx="38">
                  <c:v>8.84</c:v>
                </c:pt>
                <c:pt idx="39">
                  <c:v>6.3199999999999985</c:v>
                </c:pt>
                <c:pt idx="40">
                  <c:v>9.64</c:v>
                </c:pt>
                <c:pt idx="41">
                  <c:v>9.2166666666666668</c:v>
                </c:pt>
                <c:pt idx="42">
                  <c:v>10.34</c:v>
                </c:pt>
                <c:pt idx="43">
                  <c:v>8.9599999999999991</c:v>
                </c:pt>
                <c:pt idx="44">
                  <c:v>6.9599999999999991</c:v>
                </c:pt>
                <c:pt idx="45">
                  <c:v>7.919999999999999</c:v>
                </c:pt>
                <c:pt idx="46">
                  <c:v>7.3</c:v>
                </c:pt>
                <c:pt idx="47">
                  <c:v>5.8166666666666664</c:v>
                </c:pt>
                <c:pt idx="48">
                  <c:v>8.5</c:v>
                </c:pt>
                <c:pt idx="49">
                  <c:v>5.8800000000000008</c:v>
                </c:pt>
                <c:pt idx="50">
                  <c:v>7.7</c:v>
                </c:pt>
                <c:pt idx="51">
                  <c:v>7.7200000000000006</c:v>
                </c:pt>
                <c:pt idx="52">
                  <c:v>8</c:v>
                </c:pt>
                <c:pt idx="53">
                  <c:v>10.559999999999999</c:v>
                </c:pt>
                <c:pt idx="54">
                  <c:v>8.98</c:v>
                </c:pt>
                <c:pt idx="55">
                  <c:v>5.38</c:v>
                </c:pt>
                <c:pt idx="56">
                  <c:v>6</c:v>
                </c:pt>
                <c:pt idx="57">
                  <c:v>8.48</c:v>
                </c:pt>
                <c:pt idx="58">
                  <c:v>7.06</c:v>
                </c:pt>
                <c:pt idx="59">
                  <c:v>3.4166666666666674</c:v>
                </c:pt>
                <c:pt idx="60">
                  <c:v>4.76</c:v>
                </c:pt>
                <c:pt idx="61">
                  <c:v>3.3400000000000007</c:v>
                </c:pt>
                <c:pt idx="62">
                  <c:v>3.94</c:v>
                </c:pt>
                <c:pt idx="63">
                  <c:v>5.1400000000000006</c:v>
                </c:pt>
                <c:pt idx="64">
                  <c:v>5.42</c:v>
                </c:pt>
                <c:pt idx="65">
                  <c:v>8.1800000000000015</c:v>
                </c:pt>
                <c:pt idx="66">
                  <c:v>4.9400000000000004</c:v>
                </c:pt>
                <c:pt idx="67">
                  <c:v>5.5200000000000005</c:v>
                </c:pt>
                <c:pt idx="68">
                  <c:v>5.1399999999999988</c:v>
                </c:pt>
                <c:pt idx="69">
                  <c:v>4.6599999999999993</c:v>
                </c:pt>
                <c:pt idx="70">
                  <c:v>5.0199999999999996</c:v>
                </c:pt>
                <c:pt idx="71">
                  <c:v>3.75</c:v>
                </c:pt>
              </c:numCache>
            </c:numRef>
          </c:val>
          <c:smooth val="1"/>
        </c:ser>
        <c:ser>
          <c:idx val="7"/>
          <c:order val="6"/>
          <c:tx>
            <c:v>E (Range)</c:v>
          </c:tx>
          <c:spPr>
            <a:ln w="3175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'5-DGD'!$CM$4:$CM$75</c:f>
              <c:numCache>
                <c:formatCode>0.0</c:formatCode>
                <c:ptCount val="72"/>
                <c:pt idx="0">
                  <c:v>4.4700000000000006</c:v>
                </c:pt>
                <c:pt idx="1">
                  <c:v>4.5780000000000003</c:v>
                </c:pt>
                <c:pt idx="2">
                  <c:v>4.6240000000000006</c:v>
                </c:pt>
                <c:pt idx="3">
                  <c:v>4.6399999999999997</c:v>
                </c:pt>
                <c:pt idx="4">
                  <c:v>4.67</c:v>
                </c:pt>
                <c:pt idx="5">
                  <c:v>4.63</c:v>
                </c:pt>
                <c:pt idx="6">
                  <c:v>4.8059999999999992</c:v>
                </c:pt>
                <c:pt idx="7">
                  <c:v>4.9530000000000003</c:v>
                </c:pt>
                <c:pt idx="8">
                  <c:v>5.2622222222222224</c:v>
                </c:pt>
                <c:pt idx="9">
                  <c:v>5.5206349206349197</c:v>
                </c:pt>
                <c:pt idx="10">
                  <c:v>5.6931428571428571</c:v>
                </c:pt>
                <c:pt idx="11">
                  <c:v>6.0900000000000007</c:v>
                </c:pt>
                <c:pt idx="12">
                  <c:v>6.4200000000000017</c:v>
                </c:pt>
                <c:pt idx="13">
                  <c:v>6.6326923076923094</c:v>
                </c:pt>
                <c:pt idx="14">
                  <c:v>6.6663461538461544</c:v>
                </c:pt>
                <c:pt idx="15">
                  <c:v>6.7167307692307698</c:v>
                </c:pt>
                <c:pt idx="16">
                  <c:v>6.8730769230769253</c:v>
                </c:pt>
                <c:pt idx="17">
                  <c:v>7.0634615384615449</c:v>
                </c:pt>
                <c:pt idx="18">
                  <c:v>7.15</c:v>
                </c:pt>
                <c:pt idx="19">
                  <c:v>7.2857142857142874</c:v>
                </c:pt>
                <c:pt idx="20">
                  <c:v>7.6250000000000018</c:v>
                </c:pt>
                <c:pt idx="21">
                  <c:v>7.9642857142857153</c:v>
                </c:pt>
                <c:pt idx="22">
                  <c:v>8.25</c:v>
                </c:pt>
                <c:pt idx="23">
                  <c:v>8.5</c:v>
                </c:pt>
                <c:pt idx="24">
                  <c:v>8.5659999999999989</c:v>
                </c:pt>
                <c:pt idx="25">
                  <c:v>8.5093333333333305</c:v>
                </c:pt>
                <c:pt idx="26">
                  <c:v>8.4526666666666639</c:v>
                </c:pt>
                <c:pt idx="27">
                  <c:v>8.3960000000000043</c:v>
                </c:pt>
                <c:pt idx="28">
                  <c:v>8.339333333333343</c:v>
                </c:pt>
                <c:pt idx="29">
                  <c:v>8.2788888888889023</c:v>
                </c:pt>
                <c:pt idx="30">
                  <c:v>8.4675714285714339</c:v>
                </c:pt>
                <c:pt idx="31">
                  <c:v>8.8135238095238204</c:v>
                </c:pt>
                <c:pt idx="32">
                  <c:v>9.1496547619047774</c:v>
                </c:pt>
                <c:pt idx="33">
                  <c:v>9.3090000000000082</c:v>
                </c:pt>
                <c:pt idx="34">
                  <c:v>9.4094166666666759</c:v>
                </c:pt>
                <c:pt idx="35">
                  <c:v>9.5098333333333418</c:v>
                </c:pt>
                <c:pt idx="36">
                  <c:v>9.4792857142857176</c:v>
                </c:pt>
                <c:pt idx="37">
                  <c:v>9.3614285714285757</c:v>
                </c:pt>
                <c:pt idx="38">
                  <c:v>9.1102857142857196</c:v>
                </c:pt>
                <c:pt idx="39">
                  <c:v>8.9199999999999982</c:v>
                </c:pt>
                <c:pt idx="40">
                  <c:v>8.7500000000000036</c:v>
                </c:pt>
                <c:pt idx="41">
                  <c:v>8.7550000000000008</c:v>
                </c:pt>
                <c:pt idx="42">
                  <c:v>8.9079999999999995</c:v>
                </c:pt>
                <c:pt idx="43">
                  <c:v>9.0123076923076919</c:v>
                </c:pt>
                <c:pt idx="44">
                  <c:v>8.9826495726495725</c:v>
                </c:pt>
                <c:pt idx="45">
                  <c:v>9.0643760683760686</c:v>
                </c:pt>
                <c:pt idx="46">
                  <c:v>9.0102532051282047</c:v>
                </c:pt>
                <c:pt idx="47">
                  <c:v>8.8614182692307697</c:v>
                </c:pt>
                <c:pt idx="48">
                  <c:v>8.7247115384615377</c:v>
                </c:pt>
                <c:pt idx="49">
                  <c:v>8.3253846153846105</c:v>
                </c:pt>
                <c:pt idx="50">
                  <c:v>7.7426923076922964</c:v>
                </c:pt>
                <c:pt idx="51">
                  <c:v>7.2007230769230706</c:v>
                </c:pt>
                <c:pt idx="52">
                  <c:v>6.9166666666666625</c:v>
                </c:pt>
                <c:pt idx="53">
                  <c:v>6.6733333333333267</c:v>
                </c:pt>
                <c:pt idx="54">
                  <c:v>6.4299999999999899</c:v>
                </c:pt>
                <c:pt idx="55">
                  <c:v>6.1866666666666505</c:v>
                </c:pt>
                <c:pt idx="56">
                  <c:v>5.943333333333312</c:v>
                </c:pt>
                <c:pt idx="57">
                  <c:v>5.7138769230769126</c:v>
                </c:pt>
                <c:pt idx="58">
                  <c:v>5.5723076923076915</c:v>
                </c:pt>
                <c:pt idx="59">
                  <c:v>5.4318461538461555</c:v>
                </c:pt>
                <c:pt idx="60">
                  <c:v>5.1759999999999984</c:v>
                </c:pt>
                <c:pt idx="61">
                  <c:v>4.8559999999999981</c:v>
                </c:pt>
                <c:pt idx="62">
                  <c:v>4.7127999999999997</c:v>
                </c:pt>
                <c:pt idx="63">
                  <c:v>5.1000000000000032</c:v>
                </c:pt>
                <c:pt idx="64">
                  <c:v>5.4906666666666712</c:v>
                </c:pt>
                <c:pt idx="65">
                  <c:v>5.413333333333334</c:v>
                </c:pt>
                <c:pt idx="66">
                  <c:v>5.1799999999999953</c:v>
                </c:pt>
                <c:pt idx="67">
                  <c:v>4.9466666666666583</c:v>
                </c:pt>
                <c:pt idx="68">
                  <c:v>4.7133333333333223</c:v>
                </c:pt>
                <c:pt idx="69">
                  <c:v>4.5010769230769183</c:v>
                </c:pt>
                <c:pt idx="70">
                  <c:v>4.4223076923076921</c:v>
                </c:pt>
                <c:pt idx="71">
                  <c:v>4.3588461538461551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03168"/>
        <c:axId val="100917248"/>
      </c:lineChart>
      <c:catAx>
        <c:axId val="100899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01632"/>
        <c:crossesAt val="-10"/>
        <c:auto val="0"/>
        <c:lblAlgn val="ctr"/>
        <c:lblOffset val="100"/>
        <c:tickLblSkip val="1"/>
        <c:tickMarkSkip val="1"/>
        <c:noMultiLvlLbl val="0"/>
      </c:catAx>
      <c:valAx>
        <c:axId val="100901632"/>
        <c:scaling>
          <c:orientation val="minMax"/>
          <c:max val="30"/>
          <c:min val="-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899840"/>
        <c:crosses val="autoZero"/>
        <c:crossBetween val="between"/>
        <c:majorUnit val="5"/>
      </c:valAx>
      <c:catAx>
        <c:axId val="100903168"/>
        <c:scaling>
          <c:orientation val="minMax"/>
        </c:scaling>
        <c:delete val="1"/>
        <c:axPos val="t"/>
        <c:majorTickMark val="out"/>
        <c:minorTickMark val="none"/>
        <c:tickLblPos val="nextTo"/>
        <c:crossAx val="100917248"/>
        <c:crosses val="max"/>
        <c:auto val="1"/>
        <c:lblAlgn val="ctr"/>
        <c:lblOffset val="100"/>
        <c:noMultiLvlLbl val="0"/>
      </c:catAx>
      <c:valAx>
        <c:axId val="100917248"/>
        <c:scaling>
          <c:orientation val="minMax"/>
          <c:max val="4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03168"/>
        <c:crosses val="max"/>
        <c:crossBetween val="between"/>
        <c:majorUnit val="5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5.6534954407294835E-2"/>
          <c:y val="7.3170853643294578E-2"/>
          <c:w val="0.33313076290995541"/>
          <c:h val="0.1382116259857761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Smoothed Daily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3997569866342649"/>
          <c:y val="5.800464037122969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693803159173753E-2"/>
          <c:y val="5.6844579763506334E-2"/>
          <c:w val="0.97387606318347508"/>
          <c:h val="0.83874757487785878"/>
        </c:manualLayout>
      </c:layout>
      <c:lineChart>
        <c:grouping val="standard"/>
        <c:varyColors val="0"/>
        <c:ser>
          <c:idx val="2"/>
          <c:order val="0"/>
          <c:tx>
            <c:v>Mean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'5-DGD'!$H$4:$H$75</c:f>
              <c:numCache>
                <c:formatCode>0.0</c:formatCode>
                <c:ptCount val="72"/>
                <c:pt idx="0">
                  <c:v>3.78</c:v>
                </c:pt>
                <c:pt idx="1">
                  <c:v>5.0200000000000005</c:v>
                </c:pt>
                <c:pt idx="2">
                  <c:v>9.5</c:v>
                </c:pt>
                <c:pt idx="3">
                  <c:v>6.0600000000000005</c:v>
                </c:pt>
                <c:pt idx="4">
                  <c:v>4.7799999999999994</c:v>
                </c:pt>
                <c:pt idx="5">
                  <c:v>1.9666666666666668</c:v>
                </c:pt>
                <c:pt idx="6">
                  <c:v>8.120000000000001</c:v>
                </c:pt>
                <c:pt idx="7">
                  <c:v>8.6</c:v>
                </c:pt>
                <c:pt idx="8">
                  <c:v>7.8599999999999994</c:v>
                </c:pt>
                <c:pt idx="9">
                  <c:v>5.26</c:v>
                </c:pt>
                <c:pt idx="10">
                  <c:v>8.16</c:v>
                </c:pt>
                <c:pt idx="11">
                  <c:v>5.7333333333333334</c:v>
                </c:pt>
                <c:pt idx="12">
                  <c:v>3.06</c:v>
                </c:pt>
                <c:pt idx="13">
                  <c:v>6.0600000000000005</c:v>
                </c:pt>
                <c:pt idx="14">
                  <c:v>8.4400000000000013</c:v>
                </c:pt>
                <c:pt idx="15">
                  <c:v>6.3400000000000007</c:v>
                </c:pt>
                <c:pt idx="16">
                  <c:v>10.360000000000001</c:v>
                </c:pt>
                <c:pt idx="17">
                  <c:v>9.9833333333333325</c:v>
                </c:pt>
                <c:pt idx="18">
                  <c:v>12.22</c:v>
                </c:pt>
                <c:pt idx="19">
                  <c:v>14.3</c:v>
                </c:pt>
                <c:pt idx="20">
                  <c:v>11.02</c:v>
                </c:pt>
                <c:pt idx="21">
                  <c:v>14.580000000000002</c:v>
                </c:pt>
                <c:pt idx="22">
                  <c:v>17.059999999999999</c:v>
                </c:pt>
                <c:pt idx="23">
                  <c:v>12.4</c:v>
                </c:pt>
                <c:pt idx="24">
                  <c:v>11.76</c:v>
                </c:pt>
                <c:pt idx="25">
                  <c:v>17.060000000000002</c:v>
                </c:pt>
                <c:pt idx="26">
                  <c:v>13.460000000000003</c:v>
                </c:pt>
                <c:pt idx="27">
                  <c:v>14.7</c:v>
                </c:pt>
                <c:pt idx="28">
                  <c:v>14.8</c:v>
                </c:pt>
                <c:pt idx="29">
                  <c:v>13.75</c:v>
                </c:pt>
                <c:pt idx="30">
                  <c:v>16.740000000000002</c:v>
                </c:pt>
                <c:pt idx="31">
                  <c:v>13.219999999999999</c:v>
                </c:pt>
                <c:pt idx="32">
                  <c:v>15.320000000000002</c:v>
                </c:pt>
                <c:pt idx="33">
                  <c:v>14.24</c:v>
                </c:pt>
                <c:pt idx="34">
                  <c:v>16.04</c:v>
                </c:pt>
                <c:pt idx="35">
                  <c:v>19.579999999999998</c:v>
                </c:pt>
                <c:pt idx="36">
                  <c:v>18.380000000000003</c:v>
                </c:pt>
                <c:pt idx="37">
                  <c:v>16.580000000000002</c:v>
                </c:pt>
                <c:pt idx="38">
                  <c:v>17.100000000000001</c:v>
                </c:pt>
                <c:pt idx="39">
                  <c:v>15.459999999999999</c:v>
                </c:pt>
                <c:pt idx="40">
                  <c:v>15.9</c:v>
                </c:pt>
                <c:pt idx="41">
                  <c:v>17.400000000000002</c:v>
                </c:pt>
                <c:pt idx="42">
                  <c:v>20.759999999999998</c:v>
                </c:pt>
                <c:pt idx="43">
                  <c:v>16.46</c:v>
                </c:pt>
                <c:pt idx="44">
                  <c:v>18.100000000000001</c:v>
                </c:pt>
                <c:pt idx="45">
                  <c:v>15.9</c:v>
                </c:pt>
                <c:pt idx="46">
                  <c:v>16.68</c:v>
                </c:pt>
                <c:pt idx="47">
                  <c:v>14.5</c:v>
                </c:pt>
                <c:pt idx="48">
                  <c:v>17.02</c:v>
                </c:pt>
                <c:pt idx="49">
                  <c:v>16.64</c:v>
                </c:pt>
                <c:pt idx="50">
                  <c:v>15.64</c:v>
                </c:pt>
                <c:pt idx="51">
                  <c:v>14.8</c:v>
                </c:pt>
                <c:pt idx="52">
                  <c:v>15.1</c:v>
                </c:pt>
                <c:pt idx="53">
                  <c:v>18.2</c:v>
                </c:pt>
                <c:pt idx="54">
                  <c:v>18.619999999999997</c:v>
                </c:pt>
                <c:pt idx="55">
                  <c:v>14.24</c:v>
                </c:pt>
                <c:pt idx="56">
                  <c:v>13.860000000000003</c:v>
                </c:pt>
                <c:pt idx="57">
                  <c:v>9.58</c:v>
                </c:pt>
                <c:pt idx="58">
                  <c:v>12.52</c:v>
                </c:pt>
                <c:pt idx="59">
                  <c:v>13.100000000000001</c:v>
                </c:pt>
                <c:pt idx="60">
                  <c:v>13.219999999999999</c:v>
                </c:pt>
                <c:pt idx="61">
                  <c:v>10.84</c:v>
                </c:pt>
                <c:pt idx="62">
                  <c:v>10.56</c:v>
                </c:pt>
                <c:pt idx="63">
                  <c:v>8.98</c:v>
                </c:pt>
                <c:pt idx="64">
                  <c:v>9.36</c:v>
                </c:pt>
                <c:pt idx="65">
                  <c:v>9.379999999999999</c:v>
                </c:pt>
                <c:pt idx="66">
                  <c:v>7.2800000000000011</c:v>
                </c:pt>
                <c:pt idx="67">
                  <c:v>5.62</c:v>
                </c:pt>
                <c:pt idx="68">
                  <c:v>6.24</c:v>
                </c:pt>
                <c:pt idx="69">
                  <c:v>3.28</c:v>
                </c:pt>
                <c:pt idx="70">
                  <c:v>8.94</c:v>
                </c:pt>
                <c:pt idx="71">
                  <c:v>9.25</c:v>
                </c:pt>
              </c:numCache>
            </c:numRef>
          </c:val>
          <c:smooth val="1"/>
        </c:ser>
        <c:ser>
          <c:idx val="4"/>
          <c:order val="1"/>
          <c:tx>
            <c:v>E (Mean)</c:v>
          </c:tx>
          <c:spPr>
            <a:ln w="127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'5-DGD'!$CL$4:$CL$75</c:f>
              <c:numCache>
                <c:formatCode>0.0</c:formatCode>
                <c:ptCount val="72"/>
                <c:pt idx="0">
                  <c:v>4.7949999999999999</c:v>
                </c:pt>
                <c:pt idx="1">
                  <c:v>4.7409999999999997</c:v>
                </c:pt>
                <c:pt idx="2">
                  <c:v>4.7119999999999997</c:v>
                </c:pt>
                <c:pt idx="3">
                  <c:v>4.68</c:v>
                </c:pt>
                <c:pt idx="4">
                  <c:v>4.6349999999999998</c:v>
                </c:pt>
                <c:pt idx="5">
                  <c:v>4.665</c:v>
                </c:pt>
                <c:pt idx="6">
                  <c:v>4.7530000000000001</c:v>
                </c:pt>
                <c:pt idx="7">
                  <c:v>4.7715000000000005</c:v>
                </c:pt>
                <c:pt idx="8">
                  <c:v>4.5411111111111104</c:v>
                </c:pt>
                <c:pt idx="9">
                  <c:v>4.7174603174603167</c:v>
                </c:pt>
                <c:pt idx="10">
                  <c:v>5.2034285714285717</c:v>
                </c:pt>
                <c:pt idx="11">
                  <c:v>5.6050000000000004</c:v>
                </c:pt>
                <c:pt idx="12">
                  <c:v>5.8900000000000006</c:v>
                </c:pt>
                <c:pt idx="13">
                  <c:v>6.3317307692307709</c:v>
                </c:pt>
                <c:pt idx="14">
                  <c:v>6.7908653846153868</c:v>
                </c:pt>
                <c:pt idx="15">
                  <c:v>7.2329807692307693</c:v>
                </c:pt>
                <c:pt idx="16">
                  <c:v>7.5673076923076934</c:v>
                </c:pt>
                <c:pt idx="17">
                  <c:v>7.9163461538461561</c:v>
                </c:pt>
                <c:pt idx="18">
                  <c:v>8.15</c:v>
                </c:pt>
                <c:pt idx="19">
                  <c:v>8.3428571428571452</c:v>
                </c:pt>
                <c:pt idx="20">
                  <c:v>8.6375000000000028</c:v>
                </c:pt>
                <c:pt idx="21">
                  <c:v>8.932142857142864</c:v>
                </c:pt>
                <c:pt idx="22">
                  <c:v>9.4550000000000001</c:v>
                </c:pt>
                <c:pt idx="23">
                  <c:v>10.129999999999999</c:v>
                </c:pt>
                <c:pt idx="24">
                  <c:v>10.787000000000001</c:v>
                </c:pt>
                <c:pt idx="25">
                  <c:v>11.432</c:v>
                </c:pt>
                <c:pt idx="26">
                  <c:v>12.077000000000002</c:v>
                </c:pt>
                <c:pt idx="27">
                  <c:v>12.722000000000005</c:v>
                </c:pt>
                <c:pt idx="28">
                  <c:v>13.367000000000004</c:v>
                </c:pt>
                <c:pt idx="29">
                  <c:v>14.055000000000005</c:v>
                </c:pt>
                <c:pt idx="30">
                  <c:v>14.564785714285716</c:v>
                </c:pt>
                <c:pt idx="31">
                  <c:v>15.056095238095242</c:v>
                </c:pt>
                <c:pt idx="32">
                  <c:v>15.54249404761905</c:v>
                </c:pt>
                <c:pt idx="33">
                  <c:v>15.940499999999995</c:v>
                </c:pt>
                <c:pt idx="34">
                  <c:v>16.309041666666662</c:v>
                </c:pt>
                <c:pt idx="35">
                  <c:v>16.677583333333331</c:v>
                </c:pt>
                <c:pt idx="36">
                  <c:v>17.100357142857142</c:v>
                </c:pt>
                <c:pt idx="37">
                  <c:v>17.559285714285711</c:v>
                </c:pt>
                <c:pt idx="38">
                  <c:v>17.940857142857141</c:v>
                </c:pt>
                <c:pt idx="39">
                  <c:v>18.16</c:v>
                </c:pt>
                <c:pt idx="40">
                  <c:v>18.295000000000002</c:v>
                </c:pt>
                <c:pt idx="41">
                  <c:v>18.292500000000004</c:v>
                </c:pt>
                <c:pt idx="42">
                  <c:v>18.193999999999999</c:v>
                </c:pt>
                <c:pt idx="43">
                  <c:v>18.056153846153844</c:v>
                </c:pt>
                <c:pt idx="44">
                  <c:v>17.910213675213676</c:v>
                </c:pt>
                <c:pt idx="45">
                  <c:v>17.709965811965809</c:v>
                </c:pt>
                <c:pt idx="46">
                  <c:v>17.392998397435896</c:v>
                </c:pt>
                <c:pt idx="47">
                  <c:v>16.913978365384619</c:v>
                </c:pt>
                <c:pt idx="48">
                  <c:v>16.428894230769231</c:v>
                </c:pt>
                <c:pt idx="49">
                  <c:v>15.850384615384613</c:v>
                </c:pt>
                <c:pt idx="50">
                  <c:v>15.180192307692304</c:v>
                </c:pt>
                <c:pt idx="51">
                  <c:v>14.533223076923074</c:v>
                </c:pt>
                <c:pt idx="52">
                  <c:v>14.033333333333331</c:v>
                </c:pt>
                <c:pt idx="53">
                  <c:v>13.556666666666667</c:v>
                </c:pt>
                <c:pt idx="54">
                  <c:v>13.079999999999998</c:v>
                </c:pt>
                <c:pt idx="55">
                  <c:v>12.60333333333333</c:v>
                </c:pt>
                <c:pt idx="56">
                  <c:v>12.126666666666662</c:v>
                </c:pt>
                <c:pt idx="57">
                  <c:v>11.617938461538461</c:v>
                </c:pt>
                <c:pt idx="58">
                  <c:v>10.906153846153851</c:v>
                </c:pt>
                <c:pt idx="59">
                  <c:v>10.087923076923081</c:v>
                </c:pt>
                <c:pt idx="60">
                  <c:v>9.2119999999999997</c:v>
                </c:pt>
                <c:pt idx="61">
                  <c:v>8.3720000000000017</c:v>
                </c:pt>
                <c:pt idx="62">
                  <c:v>7.6336000000000013</c:v>
                </c:pt>
                <c:pt idx="63">
                  <c:v>7.2000000000000011</c:v>
                </c:pt>
                <c:pt idx="64">
                  <c:v>6.7884166666666683</c:v>
                </c:pt>
                <c:pt idx="65">
                  <c:v>6.4683333333333337</c:v>
                </c:pt>
                <c:pt idx="66">
                  <c:v>6.1787499999999973</c:v>
                </c:pt>
                <c:pt idx="67">
                  <c:v>5.8891666666666609</c:v>
                </c:pt>
                <c:pt idx="68">
                  <c:v>5.5995833333333271</c:v>
                </c:pt>
                <c:pt idx="69">
                  <c:v>5.3242115384615349</c:v>
                </c:pt>
                <c:pt idx="70">
                  <c:v>5.1388461538461536</c:v>
                </c:pt>
                <c:pt idx="71">
                  <c:v>4.9505769230769232</c:v>
                </c:pt>
              </c:numCache>
            </c:numRef>
          </c:val>
          <c:smooth val="0"/>
        </c:ser>
        <c:ser>
          <c:idx val="5"/>
          <c:order val="2"/>
          <c:tx>
            <c:v>E (Max)</c:v>
          </c:tx>
          <c:spPr>
            <a:ln w="12700">
              <a:solidFill>
                <a:srgbClr val="FFCC00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'5-DGD'!$CK$4:$CK$75</c:f>
              <c:numCache>
                <c:formatCode>0.0</c:formatCode>
                <c:ptCount val="72"/>
                <c:pt idx="0">
                  <c:v>7.0299999999999994</c:v>
                </c:pt>
                <c:pt idx="1">
                  <c:v>7.0299999999999994</c:v>
                </c:pt>
                <c:pt idx="2">
                  <c:v>7.0240000000000009</c:v>
                </c:pt>
                <c:pt idx="3">
                  <c:v>7</c:v>
                </c:pt>
                <c:pt idx="4">
                  <c:v>6.9700000000000006</c:v>
                </c:pt>
                <c:pt idx="5">
                  <c:v>6.98</c:v>
                </c:pt>
                <c:pt idx="6">
                  <c:v>7.1560000000000006</c:v>
                </c:pt>
                <c:pt idx="7">
                  <c:v>7.2480000000000002</c:v>
                </c:pt>
                <c:pt idx="8">
                  <c:v>7.1722222222222216</c:v>
                </c:pt>
                <c:pt idx="9">
                  <c:v>7.4777777777777761</c:v>
                </c:pt>
                <c:pt idx="10">
                  <c:v>8.0500000000000007</c:v>
                </c:pt>
                <c:pt idx="11">
                  <c:v>8.65</c:v>
                </c:pt>
                <c:pt idx="12">
                  <c:v>9.1</c:v>
                </c:pt>
                <c:pt idx="13">
                  <c:v>9.6480769230769248</c:v>
                </c:pt>
                <c:pt idx="14">
                  <c:v>10.124038461538465</c:v>
                </c:pt>
                <c:pt idx="15">
                  <c:v>10.591346153846157</c:v>
                </c:pt>
                <c:pt idx="16">
                  <c:v>11.003846153846156</c:v>
                </c:pt>
                <c:pt idx="17">
                  <c:v>11.448076923076927</c:v>
                </c:pt>
                <c:pt idx="18">
                  <c:v>11.725</c:v>
                </c:pt>
                <c:pt idx="19">
                  <c:v>11.985714285714286</c:v>
                </c:pt>
                <c:pt idx="20">
                  <c:v>12.450000000000005</c:v>
                </c:pt>
                <c:pt idx="21">
                  <c:v>12.91428571428572</c:v>
                </c:pt>
                <c:pt idx="22">
                  <c:v>13.580000000000002</c:v>
                </c:pt>
                <c:pt idx="23">
                  <c:v>14.38</c:v>
                </c:pt>
                <c:pt idx="24">
                  <c:v>15.069999999999999</c:v>
                </c:pt>
                <c:pt idx="25">
                  <c:v>15.686666666666667</c:v>
                </c:pt>
                <c:pt idx="26">
                  <c:v>16.303333333333335</c:v>
                </c:pt>
                <c:pt idx="27">
                  <c:v>16.920000000000009</c:v>
                </c:pt>
                <c:pt idx="28">
                  <c:v>17.53666666666668</c:v>
                </c:pt>
                <c:pt idx="29">
                  <c:v>18.194444444444457</c:v>
                </c:pt>
                <c:pt idx="30">
                  <c:v>18.798571428571432</c:v>
                </c:pt>
                <c:pt idx="31">
                  <c:v>19.462857142857153</c:v>
                </c:pt>
                <c:pt idx="32">
                  <c:v>20.117321428571437</c:v>
                </c:pt>
                <c:pt idx="33">
                  <c:v>20.595000000000002</c:v>
                </c:pt>
                <c:pt idx="34">
                  <c:v>21.013749999999998</c:v>
                </c:pt>
                <c:pt idx="35">
                  <c:v>21.432499999999997</c:v>
                </c:pt>
                <c:pt idx="36">
                  <c:v>21.84</c:v>
                </c:pt>
                <c:pt idx="37">
                  <c:v>22.24</c:v>
                </c:pt>
                <c:pt idx="38">
                  <c:v>22.495999999999999</c:v>
                </c:pt>
                <c:pt idx="39">
                  <c:v>22.619999999999997</c:v>
                </c:pt>
                <c:pt idx="40">
                  <c:v>22.67</c:v>
                </c:pt>
                <c:pt idx="41">
                  <c:v>22.67</c:v>
                </c:pt>
                <c:pt idx="42">
                  <c:v>22.648000000000003</c:v>
                </c:pt>
                <c:pt idx="43">
                  <c:v>22.562307692307694</c:v>
                </c:pt>
                <c:pt idx="44">
                  <c:v>22.401538461538461</c:v>
                </c:pt>
                <c:pt idx="45">
                  <c:v>22.242153846153847</c:v>
                </c:pt>
                <c:pt idx="46">
                  <c:v>21.898125</c:v>
                </c:pt>
                <c:pt idx="47">
                  <c:v>21.344687500000003</c:v>
                </c:pt>
                <c:pt idx="48">
                  <c:v>20.791249999999998</c:v>
                </c:pt>
                <c:pt idx="49">
                  <c:v>20.01307692307692</c:v>
                </c:pt>
                <c:pt idx="50">
                  <c:v>19.051538461538453</c:v>
                </c:pt>
                <c:pt idx="51">
                  <c:v>18.13358461538461</c:v>
                </c:pt>
                <c:pt idx="52">
                  <c:v>17.491666666666664</c:v>
                </c:pt>
                <c:pt idx="53">
                  <c:v>16.893333333333327</c:v>
                </c:pt>
                <c:pt idx="54">
                  <c:v>16.294999999999995</c:v>
                </c:pt>
                <c:pt idx="55">
                  <c:v>15.696666666666655</c:v>
                </c:pt>
                <c:pt idx="56">
                  <c:v>15.098333333333319</c:v>
                </c:pt>
                <c:pt idx="57">
                  <c:v>14.474876923076916</c:v>
                </c:pt>
                <c:pt idx="58">
                  <c:v>13.692307692307693</c:v>
                </c:pt>
                <c:pt idx="59">
                  <c:v>12.803846153846161</c:v>
                </c:pt>
                <c:pt idx="60">
                  <c:v>11.8</c:v>
                </c:pt>
                <c:pt idx="61">
                  <c:v>10.8</c:v>
                </c:pt>
                <c:pt idx="62">
                  <c:v>9.99</c:v>
                </c:pt>
                <c:pt idx="63">
                  <c:v>9.7500000000000036</c:v>
                </c:pt>
                <c:pt idx="64">
                  <c:v>9.5337500000000031</c:v>
                </c:pt>
                <c:pt idx="65">
                  <c:v>9.1750000000000007</c:v>
                </c:pt>
                <c:pt idx="66">
                  <c:v>8.7687499999999936</c:v>
                </c:pt>
                <c:pt idx="67">
                  <c:v>8.3624999999999901</c:v>
                </c:pt>
                <c:pt idx="68">
                  <c:v>7.9562499999999874</c:v>
                </c:pt>
                <c:pt idx="69">
                  <c:v>7.5747499999999945</c:v>
                </c:pt>
                <c:pt idx="70">
                  <c:v>7.35</c:v>
                </c:pt>
                <c:pt idx="71">
                  <c:v>7.13</c:v>
                </c:pt>
              </c:numCache>
            </c:numRef>
          </c:val>
          <c:smooth val="0"/>
        </c:ser>
        <c:ser>
          <c:idx val="3"/>
          <c:order val="3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'5-DGD'!$CJ$4:$CJ$75</c:f>
              <c:numCache>
                <c:formatCode>0.0</c:formatCode>
                <c:ptCount val="72"/>
                <c:pt idx="0">
                  <c:v>2.56</c:v>
                </c:pt>
                <c:pt idx="1">
                  <c:v>2.4520000000000004</c:v>
                </c:pt>
                <c:pt idx="2">
                  <c:v>2.4</c:v>
                </c:pt>
                <c:pt idx="3">
                  <c:v>2.3600000000000003</c:v>
                </c:pt>
                <c:pt idx="4">
                  <c:v>2.2999999999999998</c:v>
                </c:pt>
                <c:pt idx="5">
                  <c:v>2.35</c:v>
                </c:pt>
                <c:pt idx="6">
                  <c:v>2.35</c:v>
                </c:pt>
                <c:pt idx="7">
                  <c:v>2.2949999999999999</c:v>
                </c:pt>
                <c:pt idx="8">
                  <c:v>1.9100000000000001</c:v>
                </c:pt>
                <c:pt idx="9">
                  <c:v>1.9571428571428577</c:v>
                </c:pt>
                <c:pt idx="10">
                  <c:v>2.3568571428571432</c:v>
                </c:pt>
                <c:pt idx="11">
                  <c:v>2.56</c:v>
                </c:pt>
                <c:pt idx="12">
                  <c:v>2.68</c:v>
                </c:pt>
                <c:pt idx="13">
                  <c:v>3.0153846153846162</c:v>
                </c:pt>
                <c:pt idx="14">
                  <c:v>3.4576923076923087</c:v>
                </c:pt>
                <c:pt idx="15">
                  <c:v>3.8746153846153852</c:v>
                </c:pt>
                <c:pt idx="16">
                  <c:v>4.1307692307692303</c:v>
                </c:pt>
                <c:pt idx="17">
                  <c:v>4.3846153846153832</c:v>
                </c:pt>
                <c:pt idx="18">
                  <c:v>4.5750000000000002</c:v>
                </c:pt>
                <c:pt idx="19">
                  <c:v>4.7</c:v>
                </c:pt>
                <c:pt idx="20">
                  <c:v>4.8250000000000011</c:v>
                </c:pt>
                <c:pt idx="21">
                  <c:v>4.9500000000000046</c:v>
                </c:pt>
                <c:pt idx="22">
                  <c:v>5.33</c:v>
                </c:pt>
                <c:pt idx="23">
                  <c:v>5.88</c:v>
                </c:pt>
                <c:pt idx="24">
                  <c:v>6.5040000000000022</c:v>
                </c:pt>
                <c:pt idx="25">
                  <c:v>7.1773333333333369</c:v>
                </c:pt>
                <c:pt idx="26">
                  <c:v>7.8506666666666689</c:v>
                </c:pt>
                <c:pt idx="27">
                  <c:v>8.5240000000000027</c:v>
                </c:pt>
                <c:pt idx="28">
                  <c:v>9.1973333333333329</c:v>
                </c:pt>
                <c:pt idx="29">
                  <c:v>9.9155555555555548</c:v>
                </c:pt>
                <c:pt idx="30">
                  <c:v>10.330999999999998</c:v>
                </c:pt>
                <c:pt idx="31">
                  <c:v>10.649333333333329</c:v>
                </c:pt>
                <c:pt idx="32">
                  <c:v>10.967666666666663</c:v>
                </c:pt>
                <c:pt idx="33">
                  <c:v>11.285999999999992</c:v>
                </c:pt>
                <c:pt idx="34">
                  <c:v>11.604333333333324</c:v>
                </c:pt>
                <c:pt idx="35">
                  <c:v>11.922666666666657</c:v>
                </c:pt>
                <c:pt idx="36">
                  <c:v>12.360714285714284</c:v>
                </c:pt>
                <c:pt idx="37">
                  <c:v>12.878571428571423</c:v>
                </c:pt>
                <c:pt idx="38">
                  <c:v>13.385714285714281</c:v>
                </c:pt>
                <c:pt idx="39">
                  <c:v>13.7</c:v>
                </c:pt>
                <c:pt idx="40">
                  <c:v>13.920000000000002</c:v>
                </c:pt>
                <c:pt idx="41">
                  <c:v>13.914999999999999</c:v>
                </c:pt>
                <c:pt idx="42">
                  <c:v>13.74</c:v>
                </c:pt>
                <c:pt idx="43">
                  <c:v>13.55</c:v>
                </c:pt>
                <c:pt idx="44">
                  <c:v>13.418888888888887</c:v>
                </c:pt>
                <c:pt idx="45">
                  <c:v>13.177777777777777</c:v>
                </c:pt>
                <c:pt idx="46">
                  <c:v>12.887871794871794</c:v>
                </c:pt>
                <c:pt idx="47">
                  <c:v>12.483269230769229</c:v>
                </c:pt>
                <c:pt idx="48">
                  <c:v>12.066538461538462</c:v>
                </c:pt>
                <c:pt idx="49">
                  <c:v>11.687692307692307</c:v>
                </c:pt>
                <c:pt idx="50">
                  <c:v>11.308846153846156</c:v>
                </c:pt>
                <c:pt idx="51">
                  <c:v>10.932861538461541</c:v>
                </c:pt>
                <c:pt idx="52">
                  <c:v>10.574999999999999</c:v>
                </c:pt>
                <c:pt idx="53">
                  <c:v>10.220000000000002</c:v>
                </c:pt>
                <c:pt idx="54">
                  <c:v>9.8650000000000038</c:v>
                </c:pt>
                <c:pt idx="55">
                  <c:v>9.5100000000000051</c:v>
                </c:pt>
                <c:pt idx="56">
                  <c:v>9.1550000000000065</c:v>
                </c:pt>
                <c:pt idx="57">
                  <c:v>8.7610000000000046</c:v>
                </c:pt>
                <c:pt idx="58">
                  <c:v>8.1200000000000028</c:v>
                </c:pt>
                <c:pt idx="59">
                  <c:v>7.3720000000000034</c:v>
                </c:pt>
                <c:pt idx="60">
                  <c:v>6.6240000000000023</c:v>
                </c:pt>
                <c:pt idx="61">
                  <c:v>5.9440000000000026</c:v>
                </c:pt>
                <c:pt idx="62">
                  <c:v>5.2772000000000006</c:v>
                </c:pt>
                <c:pt idx="63">
                  <c:v>4.6500000000000004</c:v>
                </c:pt>
                <c:pt idx="64">
                  <c:v>4.0430833333333336</c:v>
                </c:pt>
                <c:pt idx="65">
                  <c:v>3.7616666666666667</c:v>
                </c:pt>
                <c:pt idx="66">
                  <c:v>3.5887499999999988</c:v>
                </c:pt>
                <c:pt idx="67">
                  <c:v>3.4158333333333326</c:v>
                </c:pt>
                <c:pt idx="68">
                  <c:v>3.242916666666666</c:v>
                </c:pt>
                <c:pt idx="69">
                  <c:v>3.0736730769230762</c:v>
                </c:pt>
                <c:pt idx="70">
                  <c:v>2.9276923076923076</c:v>
                </c:pt>
                <c:pt idx="71">
                  <c:v>2.7711538461538456</c:v>
                </c:pt>
              </c:numCache>
            </c:numRef>
          </c:val>
          <c:smooth val="0"/>
        </c:ser>
        <c:ser>
          <c:idx val="9"/>
          <c:order val="4"/>
          <c:tx>
            <c:v>Air Frost</c:v>
          </c:tx>
          <c:spPr>
            <a:ln w="254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'5-DGD'!$CG$4:$CG$75</c:f>
              <c:numCache>
                <c:formatCode>0.0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</c:ser>
        <c:ser>
          <c:idx val="0"/>
          <c:order val="5"/>
          <c:tx>
            <c:v>Cold Threshold</c:v>
          </c:tx>
          <c:spPr>
            <a:ln w="12700">
              <a:solidFill>
                <a:srgbClr val="0000FF"/>
              </a:solidFill>
              <a:prstDash val="sysDash"/>
            </a:ln>
          </c:spPr>
          <c:marker>
            <c:symbol val="none"/>
          </c:marker>
          <c:val>
            <c:numRef>
              <c:f>'5-DGD'!$CP$4:$CP$75</c:f>
              <c:numCache>
                <c:formatCode>0.0</c:formatCode>
                <c:ptCount val="72"/>
                <c:pt idx="0">
                  <c:v>3.3049999999999997</c:v>
                </c:pt>
                <c:pt idx="1">
                  <c:v>3.2149999999999999</c:v>
                </c:pt>
                <c:pt idx="2">
                  <c:v>3.1706666666666665</c:v>
                </c:pt>
                <c:pt idx="3">
                  <c:v>3.1333333333333329</c:v>
                </c:pt>
                <c:pt idx="4">
                  <c:v>3.0783333333333331</c:v>
                </c:pt>
                <c:pt idx="5">
                  <c:v>3.121666666666667</c:v>
                </c:pt>
                <c:pt idx="6">
                  <c:v>3.1510000000000007</c:v>
                </c:pt>
                <c:pt idx="7">
                  <c:v>3.1205000000000007</c:v>
                </c:pt>
                <c:pt idx="8">
                  <c:v>2.7870370370370363</c:v>
                </c:pt>
                <c:pt idx="9">
                  <c:v>2.8772486772486765</c:v>
                </c:pt>
                <c:pt idx="10">
                  <c:v>3.305714285714286</c:v>
                </c:pt>
                <c:pt idx="11">
                  <c:v>3.5750000000000002</c:v>
                </c:pt>
                <c:pt idx="12">
                  <c:v>3.75</c:v>
                </c:pt>
                <c:pt idx="13">
                  <c:v>4.1208333333333345</c:v>
                </c:pt>
                <c:pt idx="14">
                  <c:v>4.5687500000000014</c:v>
                </c:pt>
                <c:pt idx="15">
                  <c:v>4.9940705128205121</c:v>
                </c:pt>
                <c:pt idx="16">
                  <c:v>5.2762820512820516</c:v>
                </c:pt>
                <c:pt idx="17">
                  <c:v>5.5618589743589748</c:v>
                </c:pt>
                <c:pt idx="18">
                  <c:v>5.7666666666666675</c:v>
                </c:pt>
                <c:pt idx="19">
                  <c:v>5.9142857142857164</c:v>
                </c:pt>
                <c:pt idx="20">
                  <c:v>6.095833333333335</c:v>
                </c:pt>
                <c:pt idx="21">
                  <c:v>6.2773809523809589</c:v>
                </c:pt>
                <c:pt idx="22">
                  <c:v>6.7050000000000001</c:v>
                </c:pt>
                <c:pt idx="23">
                  <c:v>7.2966666666666651</c:v>
                </c:pt>
                <c:pt idx="24">
                  <c:v>7.9316666666666684</c:v>
                </c:pt>
                <c:pt idx="25">
                  <c:v>8.5955555555555563</c:v>
                </c:pt>
                <c:pt idx="26">
                  <c:v>9.2594444444444477</c:v>
                </c:pt>
                <c:pt idx="27">
                  <c:v>9.9233333333333373</c:v>
                </c:pt>
                <c:pt idx="28">
                  <c:v>10.587222222222223</c:v>
                </c:pt>
                <c:pt idx="29">
                  <c:v>11.295370370370371</c:v>
                </c:pt>
                <c:pt idx="30">
                  <c:v>11.742261904761904</c:v>
                </c:pt>
                <c:pt idx="31">
                  <c:v>12.118253968253969</c:v>
                </c:pt>
                <c:pt idx="32">
                  <c:v>12.492609126984124</c:v>
                </c:pt>
                <c:pt idx="33">
                  <c:v>12.837499999999991</c:v>
                </c:pt>
                <c:pt idx="34">
                  <c:v>13.172569444444436</c:v>
                </c:pt>
                <c:pt idx="35">
                  <c:v>13.507638888888884</c:v>
                </c:pt>
                <c:pt idx="36">
                  <c:v>13.940595238095236</c:v>
                </c:pt>
                <c:pt idx="37">
                  <c:v>14.438809523809519</c:v>
                </c:pt>
                <c:pt idx="38">
                  <c:v>14.904095238095234</c:v>
                </c:pt>
                <c:pt idx="39">
                  <c:v>15.186666666666667</c:v>
                </c:pt>
                <c:pt idx="40">
                  <c:v>15.378333333333334</c:v>
                </c:pt>
                <c:pt idx="41">
                  <c:v>15.374166666666671</c:v>
                </c:pt>
                <c:pt idx="42">
                  <c:v>15.224666666666666</c:v>
                </c:pt>
                <c:pt idx="43">
                  <c:v>15.052051282051281</c:v>
                </c:pt>
                <c:pt idx="44">
                  <c:v>14.915997150997152</c:v>
                </c:pt>
                <c:pt idx="45">
                  <c:v>14.688507122507119</c:v>
                </c:pt>
                <c:pt idx="46">
                  <c:v>14.389580662393161</c:v>
                </c:pt>
                <c:pt idx="47">
                  <c:v>13.960172275641028</c:v>
                </c:pt>
                <c:pt idx="48">
                  <c:v>13.520657051282052</c:v>
                </c:pt>
                <c:pt idx="49">
                  <c:v>13.07525641025641</c:v>
                </c:pt>
                <c:pt idx="50">
                  <c:v>12.599294871794871</c:v>
                </c:pt>
                <c:pt idx="51">
                  <c:v>12.132982051282051</c:v>
                </c:pt>
                <c:pt idx="52">
                  <c:v>11.727777777777778</c:v>
                </c:pt>
                <c:pt idx="53">
                  <c:v>11.332222222222224</c:v>
                </c:pt>
                <c:pt idx="54">
                  <c:v>10.936666666666667</c:v>
                </c:pt>
                <c:pt idx="55">
                  <c:v>10.541111111111114</c:v>
                </c:pt>
                <c:pt idx="56">
                  <c:v>10.145555555555557</c:v>
                </c:pt>
                <c:pt idx="57">
                  <c:v>9.7133128205128241</c:v>
                </c:pt>
                <c:pt idx="58">
                  <c:v>9.0487179487179539</c:v>
                </c:pt>
                <c:pt idx="59">
                  <c:v>8.277307692307696</c:v>
                </c:pt>
                <c:pt idx="60">
                  <c:v>7.4866666666666672</c:v>
                </c:pt>
                <c:pt idx="61">
                  <c:v>6.7533333333333356</c:v>
                </c:pt>
                <c:pt idx="62">
                  <c:v>6.0626666666666678</c:v>
                </c:pt>
                <c:pt idx="63">
                  <c:v>5.5</c:v>
                </c:pt>
                <c:pt idx="64">
                  <c:v>4.9581944444444446</c:v>
                </c:pt>
                <c:pt idx="65">
                  <c:v>4.6638888888888888</c:v>
                </c:pt>
                <c:pt idx="66">
                  <c:v>4.4520833333333325</c:v>
                </c:pt>
                <c:pt idx="67">
                  <c:v>4.2402777777777745</c:v>
                </c:pt>
                <c:pt idx="68">
                  <c:v>4.02847222222222</c:v>
                </c:pt>
                <c:pt idx="69">
                  <c:v>3.8238525641025625</c:v>
                </c:pt>
                <c:pt idx="70">
                  <c:v>3.6647435897435896</c:v>
                </c:pt>
                <c:pt idx="71">
                  <c:v>3.4976282051282048</c:v>
                </c:pt>
              </c:numCache>
            </c:numRef>
          </c:val>
          <c:smooth val="0"/>
        </c:ser>
        <c:ser>
          <c:idx val="1"/>
          <c:order val="6"/>
          <c:tx>
            <c:v>Mild Threshold</c:v>
          </c:tx>
          <c:spPr>
            <a:ln w="12700">
              <a:solidFill>
                <a:srgbClr val="FF6600"/>
              </a:solidFill>
              <a:prstDash val="sysDash"/>
            </a:ln>
          </c:spPr>
          <c:marker>
            <c:symbol val="none"/>
          </c:marker>
          <c:val>
            <c:numRef>
              <c:f>'5-DGD'!$CQ$4:$CQ$75</c:f>
              <c:numCache>
                <c:formatCode>0.0</c:formatCode>
                <c:ptCount val="72"/>
                <c:pt idx="0">
                  <c:v>6.2850000000000001</c:v>
                </c:pt>
                <c:pt idx="1">
                  <c:v>6.2669999999999995</c:v>
                </c:pt>
                <c:pt idx="2">
                  <c:v>6.253333333333333</c:v>
                </c:pt>
                <c:pt idx="3">
                  <c:v>6.2266666666666666</c:v>
                </c:pt>
                <c:pt idx="4">
                  <c:v>6.1916666666666664</c:v>
                </c:pt>
                <c:pt idx="5">
                  <c:v>6.208333333333333</c:v>
                </c:pt>
                <c:pt idx="6">
                  <c:v>6.3549999999999995</c:v>
                </c:pt>
                <c:pt idx="7">
                  <c:v>6.4225000000000003</c:v>
                </c:pt>
                <c:pt idx="8">
                  <c:v>6.2951851851851846</c:v>
                </c:pt>
                <c:pt idx="9">
                  <c:v>6.5576719576719569</c:v>
                </c:pt>
                <c:pt idx="10">
                  <c:v>7.1011428571428574</c:v>
                </c:pt>
                <c:pt idx="11">
                  <c:v>7.6350000000000007</c:v>
                </c:pt>
                <c:pt idx="12">
                  <c:v>8.0300000000000011</c:v>
                </c:pt>
                <c:pt idx="13">
                  <c:v>8.5426282051282065</c:v>
                </c:pt>
                <c:pt idx="14">
                  <c:v>9.0129807692307722</c:v>
                </c:pt>
                <c:pt idx="15">
                  <c:v>9.4718910256410265</c:v>
                </c:pt>
                <c:pt idx="16">
                  <c:v>9.8583333333333343</c:v>
                </c:pt>
                <c:pt idx="17">
                  <c:v>10.270833333333337</c:v>
                </c:pt>
                <c:pt idx="18">
                  <c:v>10.533333333333333</c:v>
                </c:pt>
                <c:pt idx="19">
                  <c:v>10.771428571428574</c:v>
                </c:pt>
                <c:pt idx="20">
                  <c:v>11.179166666666671</c:v>
                </c:pt>
                <c:pt idx="21">
                  <c:v>11.586904761904769</c:v>
                </c:pt>
                <c:pt idx="22">
                  <c:v>12.205</c:v>
                </c:pt>
                <c:pt idx="23">
                  <c:v>12.963333333333333</c:v>
                </c:pt>
                <c:pt idx="24">
                  <c:v>13.642333333333333</c:v>
                </c:pt>
                <c:pt idx="25">
                  <c:v>14.268444444444444</c:v>
                </c:pt>
                <c:pt idx="26">
                  <c:v>14.894555555555556</c:v>
                </c:pt>
                <c:pt idx="27">
                  <c:v>15.520666666666672</c:v>
                </c:pt>
                <c:pt idx="28">
                  <c:v>16.146777777777785</c:v>
                </c:pt>
                <c:pt idx="29">
                  <c:v>16.814629629629639</c:v>
                </c:pt>
                <c:pt idx="30">
                  <c:v>17.387309523809527</c:v>
                </c:pt>
                <c:pt idx="31">
                  <c:v>17.993936507936517</c:v>
                </c:pt>
                <c:pt idx="32">
                  <c:v>18.592378968253975</c:v>
                </c:pt>
                <c:pt idx="33">
                  <c:v>19.043499999999998</c:v>
                </c:pt>
                <c:pt idx="34">
                  <c:v>19.445513888888886</c:v>
                </c:pt>
                <c:pt idx="35">
                  <c:v>19.847527777777778</c:v>
                </c:pt>
                <c:pt idx="36">
                  <c:v>20.26011904761905</c:v>
                </c:pt>
                <c:pt idx="37">
                  <c:v>20.679761904761904</c:v>
                </c:pt>
                <c:pt idx="38">
                  <c:v>20.977619047619047</c:v>
                </c:pt>
                <c:pt idx="39">
                  <c:v>21.133333333333333</c:v>
                </c:pt>
                <c:pt idx="40">
                  <c:v>21.21166666666667</c:v>
                </c:pt>
                <c:pt idx="41">
                  <c:v>21.210833333333337</c:v>
                </c:pt>
                <c:pt idx="42">
                  <c:v>21.163333333333334</c:v>
                </c:pt>
                <c:pt idx="43">
                  <c:v>21.060256410256407</c:v>
                </c:pt>
                <c:pt idx="44">
                  <c:v>20.904430199430202</c:v>
                </c:pt>
                <c:pt idx="45">
                  <c:v>20.731424501424499</c:v>
                </c:pt>
                <c:pt idx="46">
                  <c:v>20.396416132478631</c:v>
                </c:pt>
                <c:pt idx="47">
                  <c:v>19.867784455128209</c:v>
                </c:pt>
                <c:pt idx="48">
                  <c:v>19.337131410256411</c:v>
                </c:pt>
                <c:pt idx="49">
                  <c:v>18.625512820512817</c:v>
                </c:pt>
                <c:pt idx="50">
                  <c:v>17.761089743589736</c:v>
                </c:pt>
                <c:pt idx="51">
                  <c:v>16.933464102564098</c:v>
                </c:pt>
                <c:pt idx="52">
                  <c:v>16.338888888888885</c:v>
                </c:pt>
                <c:pt idx="53">
                  <c:v>15.781111111111109</c:v>
                </c:pt>
                <c:pt idx="54">
                  <c:v>15.223333333333329</c:v>
                </c:pt>
                <c:pt idx="55">
                  <c:v>14.665555555555546</c:v>
                </c:pt>
                <c:pt idx="56">
                  <c:v>14.107777777777766</c:v>
                </c:pt>
                <c:pt idx="57">
                  <c:v>13.522564102564099</c:v>
                </c:pt>
                <c:pt idx="58">
                  <c:v>12.763589743589748</c:v>
                </c:pt>
                <c:pt idx="59">
                  <c:v>11.898538461538466</c:v>
                </c:pt>
                <c:pt idx="60">
                  <c:v>10.937333333333333</c:v>
                </c:pt>
                <c:pt idx="61">
                  <c:v>9.9906666666666677</c:v>
                </c:pt>
                <c:pt idx="62">
                  <c:v>9.2045333333333339</c:v>
                </c:pt>
                <c:pt idx="63">
                  <c:v>8.9000000000000021</c:v>
                </c:pt>
                <c:pt idx="64">
                  <c:v>8.6186388888888921</c:v>
                </c:pt>
                <c:pt idx="65">
                  <c:v>8.2727777777777778</c:v>
                </c:pt>
                <c:pt idx="66">
                  <c:v>7.9054166666666621</c:v>
                </c:pt>
                <c:pt idx="67">
                  <c:v>7.5380555555555473</c:v>
                </c:pt>
                <c:pt idx="68">
                  <c:v>7.1706944444444343</c:v>
                </c:pt>
                <c:pt idx="69">
                  <c:v>6.8245705128205074</c:v>
                </c:pt>
                <c:pt idx="70">
                  <c:v>6.6129487179487176</c:v>
                </c:pt>
                <c:pt idx="71">
                  <c:v>6.4035256410256416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97952"/>
        <c:axId val="101599488"/>
      </c:lineChart>
      <c:catAx>
        <c:axId val="101597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599488"/>
        <c:crossesAt val="-10"/>
        <c:auto val="0"/>
        <c:lblAlgn val="ctr"/>
        <c:lblOffset val="100"/>
        <c:tickLblSkip val="1"/>
        <c:tickMarkSkip val="1"/>
        <c:noMultiLvlLbl val="0"/>
      </c:catAx>
      <c:valAx>
        <c:axId val="101599488"/>
        <c:scaling>
          <c:orientation val="minMax"/>
          <c:max val="24"/>
          <c:min val="-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597952"/>
        <c:crosses val="autoZero"/>
        <c:crossBetween val="between"/>
        <c:majorUnit val="2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3.6452004860267312E-2"/>
          <c:y val="5.336426914153132E-2"/>
          <c:w val="0.37727825030376672"/>
          <c:h val="0.122969837587006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Daily Mean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210169491525424"/>
          <c:y val="6.4599483204134363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440677966101694E-2"/>
          <c:y val="6.0723590827366496E-2"/>
          <c:w val="0.97084745762711866"/>
          <c:h val="0.87467810617291741"/>
        </c:manualLayout>
      </c:layout>
      <c:lineChart>
        <c:grouping val="standard"/>
        <c:varyColors val="0"/>
        <c:ser>
          <c:idx val="2"/>
          <c:order val="0"/>
          <c:tx>
            <c:v>Mean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DGD!$H$4:$H$368</c:f>
              <c:numCache>
                <c:formatCode>0.0</c:formatCode>
                <c:ptCount val="365"/>
                <c:pt idx="0">
                  <c:v>5.2</c:v>
                </c:pt>
                <c:pt idx="1">
                  <c:v>2.2999999999999998</c:v>
                </c:pt>
                <c:pt idx="2">
                  <c:v>2</c:v>
                </c:pt>
                <c:pt idx="3">
                  <c:v>3.6</c:v>
                </c:pt>
                <c:pt idx="4">
                  <c:v>5.8</c:v>
                </c:pt>
                <c:pt idx="5">
                  <c:v>4</c:v>
                </c:pt>
                <c:pt idx="6">
                  <c:v>5.8</c:v>
                </c:pt>
                <c:pt idx="7">
                  <c:v>7.2</c:v>
                </c:pt>
                <c:pt idx="8">
                  <c:v>3.2</c:v>
                </c:pt>
                <c:pt idx="9">
                  <c:v>4.9000000000000004</c:v>
                </c:pt>
                <c:pt idx="10">
                  <c:v>5.5</c:v>
                </c:pt>
                <c:pt idx="11">
                  <c:v>9.1</c:v>
                </c:pt>
                <c:pt idx="12">
                  <c:v>12.1</c:v>
                </c:pt>
                <c:pt idx="13">
                  <c:v>10.5</c:v>
                </c:pt>
                <c:pt idx="14">
                  <c:v>10.3</c:v>
                </c:pt>
                <c:pt idx="15">
                  <c:v>11.1</c:v>
                </c:pt>
                <c:pt idx="16">
                  <c:v>7.6</c:v>
                </c:pt>
                <c:pt idx="17">
                  <c:v>4.5</c:v>
                </c:pt>
                <c:pt idx="18">
                  <c:v>3.3</c:v>
                </c:pt>
                <c:pt idx="19">
                  <c:v>3.8</c:v>
                </c:pt>
                <c:pt idx="20">
                  <c:v>1.7</c:v>
                </c:pt>
                <c:pt idx="21">
                  <c:v>3.8</c:v>
                </c:pt>
                <c:pt idx="22">
                  <c:v>6.3</c:v>
                </c:pt>
                <c:pt idx="23">
                  <c:v>5.6</c:v>
                </c:pt>
                <c:pt idx="24">
                  <c:v>6.5</c:v>
                </c:pt>
                <c:pt idx="25">
                  <c:v>5.2</c:v>
                </c:pt>
                <c:pt idx="26">
                  <c:v>1.6</c:v>
                </c:pt>
                <c:pt idx="27">
                  <c:v>0.5</c:v>
                </c:pt>
                <c:pt idx="28">
                  <c:v>0.7</c:v>
                </c:pt>
                <c:pt idx="29">
                  <c:v>1.8</c:v>
                </c:pt>
                <c:pt idx="30">
                  <c:v>2</c:v>
                </c:pt>
                <c:pt idx="31">
                  <c:v>3.5</c:v>
                </c:pt>
                <c:pt idx="32">
                  <c:v>6.6</c:v>
                </c:pt>
                <c:pt idx="33">
                  <c:v>7.5</c:v>
                </c:pt>
                <c:pt idx="34">
                  <c:v>11</c:v>
                </c:pt>
                <c:pt idx="35">
                  <c:v>12</c:v>
                </c:pt>
                <c:pt idx="36">
                  <c:v>10.8</c:v>
                </c:pt>
                <c:pt idx="37">
                  <c:v>9</c:v>
                </c:pt>
                <c:pt idx="38">
                  <c:v>5.5</c:v>
                </c:pt>
                <c:pt idx="39">
                  <c:v>8.1</c:v>
                </c:pt>
                <c:pt idx="40">
                  <c:v>9.6</c:v>
                </c:pt>
                <c:pt idx="41">
                  <c:v>10.1</c:v>
                </c:pt>
                <c:pt idx="42">
                  <c:v>8.9</c:v>
                </c:pt>
                <c:pt idx="43">
                  <c:v>7.4</c:v>
                </c:pt>
                <c:pt idx="44">
                  <c:v>6.8</c:v>
                </c:pt>
                <c:pt idx="45">
                  <c:v>6.1</c:v>
                </c:pt>
                <c:pt idx="46">
                  <c:v>6.9</c:v>
                </c:pt>
                <c:pt idx="47">
                  <c:v>6</c:v>
                </c:pt>
                <c:pt idx="48">
                  <c:v>4.5</c:v>
                </c:pt>
                <c:pt idx="49">
                  <c:v>4.5999999999999996</c:v>
                </c:pt>
                <c:pt idx="50">
                  <c:v>4.3</c:v>
                </c:pt>
                <c:pt idx="51">
                  <c:v>5</c:v>
                </c:pt>
                <c:pt idx="52">
                  <c:v>5.9</c:v>
                </c:pt>
                <c:pt idx="53">
                  <c:v>8.1999999999999993</c:v>
                </c:pt>
                <c:pt idx="54">
                  <c:v>10.6</c:v>
                </c:pt>
                <c:pt idx="55">
                  <c:v>11.1</c:v>
                </c:pt>
                <c:pt idx="56">
                  <c:v>8.5</c:v>
                </c:pt>
                <c:pt idx="57">
                  <c:v>5.2</c:v>
                </c:pt>
                <c:pt idx="58">
                  <c:v>3.5</c:v>
                </c:pt>
                <c:pt idx="59">
                  <c:v>3.4</c:v>
                </c:pt>
                <c:pt idx="60">
                  <c:v>3.4</c:v>
                </c:pt>
                <c:pt idx="61">
                  <c:v>1.8</c:v>
                </c:pt>
                <c:pt idx="62">
                  <c:v>2.9</c:v>
                </c:pt>
                <c:pt idx="63">
                  <c:v>3.8</c:v>
                </c:pt>
                <c:pt idx="64">
                  <c:v>4.0999999999999996</c:v>
                </c:pt>
                <c:pt idx="65">
                  <c:v>4.3</c:v>
                </c:pt>
                <c:pt idx="66">
                  <c:v>4.9000000000000004</c:v>
                </c:pt>
                <c:pt idx="67">
                  <c:v>7.7</c:v>
                </c:pt>
                <c:pt idx="68">
                  <c:v>9.3000000000000007</c:v>
                </c:pt>
                <c:pt idx="69">
                  <c:v>8.3000000000000007</c:v>
                </c:pt>
                <c:pt idx="70">
                  <c:v>10.3</c:v>
                </c:pt>
                <c:pt idx="71">
                  <c:v>8.6</c:v>
                </c:pt>
                <c:pt idx="72">
                  <c:v>6.4</c:v>
                </c:pt>
                <c:pt idx="73">
                  <c:v>8.6</c:v>
                </c:pt>
                <c:pt idx="74">
                  <c:v>7.7</c:v>
                </c:pt>
                <c:pt idx="75">
                  <c:v>5.4</c:v>
                </c:pt>
                <c:pt idx="76">
                  <c:v>5.4</c:v>
                </c:pt>
                <c:pt idx="77">
                  <c:v>5.3</c:v>
                </c:pt>
                <c:pt idx="78">
                  <c:v>7.9</c:v>
                </c:pt>
                <c:pt idx="79">
                  <c:v>9.6</c:v>
                </c:pt>
                <c:pt idx="80">
                  <c:v>11.2</c:v>
                </c:pt>
                <c:pt idx="81">
                  <c:v>10.6</c:v>
                </c:pt>
                <c:pt idx="82">
                  <c:v>9.8000000000000007</c:v>
                </c:pt>
                <c:pt idx="83">
                  <c:v>10.6</c:v>
                </c:pt>
                <c:pt idx="84">
                  <c:v>8.6</c:v>
                </c:pt>
                <c:pt idx="85">
                  <c:v>9.4</c:v>
                </c:pt>
                <c:pt idx="86">
                  <c:v>9.3000000000000007</c:v>
                </c:pt>
                <c:pt idx="87">
                  <c:v>9</c:v>
                </c:pt>
                <c:pt idx="88">
                  <c:v>10.5</c:v>
                </c:pt>
                <c:pt idx="89">
                  <c:v>13.1</c:v>
                </c:pt>
                <c:pt idx="90">
                  <c:v>13.5</c:v>
                </c:pt>
                <c:pt idx="91">
                  <c:v>15.1</c:v>
                </c:pt>
                <c:pt idx="92">
                  <c:v>11.5</c:v>
                </c:pt>
                <c:pt idx="93">
                  <c:v>10.1</c:v>
                </c:pt>
                <c:pt idx="94">
                  <c:v>10.9</c:v>
                </c:pt>
                <c:pt idx="95">
                  <c:v>16.8</c:v>
                </c:pt>
                <c:pt idx="96">
                  <c:v>15.2</c:v>
                </c:pt>
                <c:pt idx="97">
                  <c:v>14.5</c:v>
                </c:pt>
                <c:pt idx="98">
                  <c:v>12.7</c:v>
                </c:pt>
                <c:pt idx="99">
                  <c:v>12.3</c:v>
                </c:pt>
                <c:pt idx="100">
                  <c:v>12.5</c:v>
                </c:pt>
                <c:pt idx="101">
                  <c:v>9.8000000000000007</c:v>
                </c:pt>
                <c:pt idx="102">
                  <c:v>8.6999999999999993</c:v>
                </c:pt>
                <c:pt idx="103">
                  <c:v>11</c:v>
                </c:pt>
                <c:pt idx="104">
                  <c:v>13.1</c:v>
                </c:pt>
                <c:pt idx="105">
                  <c:v>13.6</c:v>
                </c:pt>
                <c:pt idx="106">
                  <c:v>13.3</c:v>
                </c:pt>
                <c:pt idx="107">
                  <c:v>12.6</c:v>
                </c:pt>
                <c:pt idx="108">
                  <c:v>16.600000000000001</c:v>
                </c:pt>
                <c:pt idx="109">
                  <c:v>16.8</c:v>
                </c:pt>
                <c:pt idx="110">
                  <c:v>17.5</c:v>
                </c:pt>
                <c:pt idx="111">
                  <c:v>18</c:v>
                </c:pt>
                <c:pt idx="112">
                  <c:v>18.600000000000001</c:v>
                </c:pt>
                <c:pt idx="113">
                  <c:v>16.7</c:v>
                </c:pt>
                <c:pt idx="114">
                  <c:v>14.5</c:v>
                </c:pt>
                <c:pt idx="115">
                  <c:v>11.4</c:v>
                </c:pt>
                <c:pt idx="116">
                  <c:v>11.5</c:v>
                </c:pt>
                <c:pt idx="117">
                  <c:v>10.4</c:v>
                </c:pt>
                <c:pt idx="118">
                  <c:v>13.7</c:v>
                </c:pt>
                <c:pt idx="119">
                  <c:v>15</c:v>
                </c:pt>
                <c:pt idx="120">
                  <c:v>13.9</c:v>
                </c:pt>
                <c:pt idx="121">
                  <c:v>11.6</c:v>
                </c:pt>
                <c:pt idx="122">
                  <c:v>9.6999999999999993</c:v>
                </c:pt>
                <c:pt idx="123">
                  <c:v>10.4</c:v>
                </c:pt>
                <c:pt idx="124">
                  <c:v>13.2</c:v>
                </c:pt>
                <c:pt idx="125">
                  <c:v>17.3</c:v>
                </c:pt>
                <c:pt idx="126">
                  <c:v>18.399999999999999</c:v>
                </c:pt>
                <c:pt idx="127">
                  <c:v>17.100000000000001</c:v>
                </c:pt>
                <c:pt idx="128">
                  <c:v>16.3</c:v>
                </c:pt>
                <c:pt idx="129">
                  <c:v>16.2</c:v>
                </c:pt>
                <c:pt idx="130">
                  <c:v>14.3</c:v>
                </c:pt>
                <c:pt idx="131">
                  <c:v>13.8</c:v>
                </c:pt>
                <c:pt idx="132">
                  <c:v>14.3</c:v>
                </c:pt>
                <c:pt idx="133">
                  <c:v>12.5</c:v>
                </c:pt>
                <c:pt idx="134">
                  <c:v>12.4</c:v>
                </c:pt>
                <c:pt idx="135">
                  <c:v>15</c:v>
                </c:pt>
                <c:pt idx="136">
                  <c:v>14.6</c:v>
                </c:pt>
                <c:pt idx="137">
                  <c:v>14.8</c:v>
                </c:pt>
                <c:pt idx="138">
                  <c:v>14</c:v>
                </c:pt>
                <c:pt idx="139">
                  <c:v>15.1</c:v>
                </c:pt>
                <c:pt idx="140">
                  <c:v>16.100000000000001</c:v>
                </c:pt>
                <c:pt idx="141">
                  <c:v>14.9</c:v>
                </c:pt>
                <c:pt idx="142">
                  <c:v>13.9</c:v>
                </c:pt>
                <c:pt idx="143">
                  <c:v>13.8</c:v>
                </c:pt>
                <c:pt idx="144">
                  <c:v>15.3</c:v>
                </c:pt>
                <c:pt idx="145">
                  <c:v>13.2</c:v>
                </c:pt>
                <c:pt idx="146">
                  <c:v>12.8</c:v>
                </c:pt>
                <c:pt idx="147">
                  <c:v>12.9</c:v>
                </c:pt>
                <c:pt idx="148">
                  <c:v>16.100000000000001</c:v>
                </c:pt>
                <c:pt idx="149">
                  <c:v>14.8</c:v>
                </c:pt>
                <c:pt idx="150">
                  <c:v>12.7</c:v>
                </c:pt>
                <c:pt idx="151">
                  <c:v>14.8</c:v>
                </c:pt>
                <c:pt idx="152">
                  <c:v>17.5</c:v>
                </c:pt>
                <c:pt idx="153">
                  <c:v>18.7</c:v>
                </c:pt>
                <c:pt idx="154">
                  <c:v>18.3</c:v>
                </c:pt>
                <c:pt idx="155">
                  <c:v>14.4</c:v>
                </c:pt>
                <c:pt idx="156">
                  <c:v>12</c:v>
                </c:pt>
                <c:pt idx="157">
                  <c:v>15</c:v>
                </c:pt>
                <c:pt idx="158">
                  <c:v>13.8</c:v>
                </c:pt>
                <c:pt idx="159">
                  <c:v>13.7</c:v>
                </c:pt>
                <c:pt idx="160">
                  <c:v>11.6</c:v>
                </c:pt>
                <c:pt idx="161">
                  <c:v>12.9</c:v>
                </c:pt>
                <c:pt idx="162">
                  <c:v>11.9</c:v>
                </c:pt>
                <c:pt idx="163">
                  <c:v>17.100000000000001</c:v>
                </c:pt>
                <c:pt idx="164">
                  <c:v>17.5</c:v>
                </c:pt>
                <c:pt idx="165">
                  <c:v>17.2</c:v>
                </c:pt>
                <c:pt idx="166">
                  <c:v>14.2</c:v>
                </c:pt>
                <c:pt idx="167">
                  <c:v>12.5</c:v>
                </c:pt>
                <c:pt idx="168">
                  <c:v>14.1</c:v>
                </c:pt>
                <c:pt idx="169">
                  <c:v>15.2</c:v>
                </c:pt>
                <c:pt idx="170">
                  <c:v>15.2</c:v>
                </c:pt>
                <c:pt idx="171">
                  <c:v>17.2</c:v>
                </c:pt>
                <c:pt idx="172">
                  <c:v>15.2</c:v>
                </c:pt>
                <c:pt idx="173">
                  <c:v>15.3</c:v>
                </c:pt>
                <c:pt idx="174">
                  <c:v>15.3</c:v>
                </c:pt>
                <c:pt idx="175">
                  <c:v>17.2</c:v>
                </c:pt>
                <c:pt idx="176">
                  <c:v>22.2</c:v>
                </c:pt>
                <c:pt idx="177">
                  <c:v>25.4</c:v>
                </c:pt>
                <c:pt idx="178">
                  <c:v>18.100000000000001</c:v>
                </c:pt>
                <c:pt idx="179">
                  <c:v>16.3</c:v>
                </c:pt>
                <c:pt idx="180">
                  <c:v>15.9</c:v>
                </c:pt>
                <c:pt idx="181">
                  <c:v>16.2</c:v>
                </c:pt>
                <c:pt idx="182">
                  <c:v>17.8</c:v>
                </c:pt>
                <c:pt idx="183">
                  <c:v>18.8</c:v>
                </c:pt>
                <c:pt idx="184">
                  <c:v>20.100000000000001</c:v>
                </c:pt>
                <c:pt idx="185">
                  <c:v>19</c:v>
                </c:pt>
                <c:pt idx="186">
                  <c:v>16.7</c:v>
                </c:pt>
                <c:pt idx="187">
                  <c:v>15.9</c:v>
                </c:pt>
                <c:pt idx="188">
                  <c:v>15.5</c:v>
                </c:pt>
                <c:pt idx="189">
                  <c:v>17.3</c:v>
                </c:pt>
                <c:pt idx="190">
                  <c:v>17.5</c:v>
                </c:pt>
                <c:pt idx="191">
                  <c:v>18.7</c:v>
                </c:pt>
                <c:pt idx="192">
                  <c:v>16.7</c:v>
                </c:pt>
                <c:pt idx="193">
                  <c:v>14.6</c:v>
                </c:pt>
                <c:pt idx="194">
                  <c:v>16.8</c:v>
                </c:pt>
                <c:pt idx="195">
                  <c:v>18.7</c:v>
                </c:pt>
                <c:pt idx="196">
                  <c:v>16</c:v>
                </c:pt>
                <c:pt idx="197">
                  <c:v>15.6</c:v>
                </c:pt>
                <c:pt idx="198">
                  <c:v>15.1</c:v>
                </c:pt>
                <c:pt idx="199">
                  <c:v>15.3</c:v>
                </c:pt>
                <c:pt idx="200">
                  <c:v>15.3</c:v>
                </c:pt>
                <c:pt idx="201">
                  <c:v>14.9</c:v>
                </c:pt>
                <c:pt idx="202">
                  <c:v>15.7</c:v>
                </c:pt>
                <c:pt idx="203">
                  <c:v>14.9</c:v>
                </c:pt>
                <c:pt idx="204">
                  <c:v>16.899999999999999</c:v>
                </c:pt>
                <c:pt idx="205">
                  <c:v>17.100000000000001</c:v>
                </c:pt>
                <c:pt idx="206">
                  <c:v>16.3</c:v>
                </c:pt>
                <c:pt idx="207">
                  <c:v>16.8</c:v>
                </c:pt>
                <c:pt idx="208">
                  <c:v>18.899999999999999</c:v>
                </c:pt>
                <c:pt idx="209">
                  <c:v>16.7</c:v>
                </c:pt>
                <c:pt idx="210">
                  <c:v>16.5</c:v>
                </c:pt>
                <c:pt idx="211">
                  <c:v>19.2</c:v>
                </c:pt>
                <c:pt idx="212">
                  <c:v>21.4</c:v>
                </c:pt>
                <c:pt idx="213">
                  <c:v>22.6</c:v>
                </c:pt>
                <c:pt idx="214">
                  <c:v>22.3</c:v>
                </c:pt>
                <c:pt idx="215">
                  <c:v>18.2</c:v>
                </c:pt>
                <c:pt idx="216">
                  <c:v>19.3</c:v>
                </c:pt>
                <c:pt idx="217">
                  <c:v>17.399999999999999</c:v>
                </c:pt>
                <c:pt idx="218">
                  <c:v>15.6</c:v>
                </c:pt>
                <c:pt idx="219">
                  <c:v>16.399999999999999</c:v>
                </c:pt>
                <c:pt idx="220">
                  <c:v>16.100000000000001</c:v>
                </c:pt>
                <c:pt idx="221">
                  <c:v>16.8</c:v>
                </c:pt>
                <c:pt idx="222">
                  <c:v>17.600000000000001</c:v>
                </c:pt>
                <c:pt idx="223">
                  <c:v>18.899999999999999</c:v>
                </c:pt>
                <c:pt idx="224">
                  <c:v>18.3</c:v>
                </c:pt>
                <c:pt idx="225">
                  <c:v>18.3</c:v>
                </c:pt>
                <c:pt idx="226">
                  <c:v>17.399999999999999</c:v>
                </c:pt>
                <c:pt idx="227">
                  <c:v>17.3</c:v>
                </c:pt>
                <c:pt idx="228">
                  <c:v>15.9</c:v>
                </c:pt>
                <c:pt idx="229">
                  <c:v>13.7</c:v>
                </c:pt>
                <c:pt idx="230">
                  <c:v>15.6</c:v>
                </c:pt>
                <c:pt idx="231">
                  <c:v>17</c:v>
                </c:pt>
                <c:pt idx="232">
                  <c:v>18.399999999999999</c:v>
                </c:pt>
                <c:pt idx="233">
                  <c:v>17.399999999999999</c:v>
                </c:pt>
                <c:pt idx="234">
                  <c:v>15</c:v>
                </c:pt>
                <c:pt idx="235">
                  <c:v>16.399999999999999</c:v>
                </c:pt>
                <c:pt idx="236">
                  <c:v>16.2</c:v>
                </c:pt>
                <c:pt idx="237">
                  <c:v>14.2</c:v>
                </c:pt>
                <c:pt idx="238">
                  <c:v>14.2</c:v>
                </c:pt>
                <c:pt idx="239">
                  <c:v>15.2</c:v>
                </c:pt>
                <c:pt idx="240">
                  <c:v>14.1</c:v>
                </c:pt>
                <c:pt idx="241">
                  <c:v>14.3</c:v>
                </c:pt>
                <c:pt idx="242">
                  <c:v>15</c:v>
                </c:pt>
                <c:pt idx="243">
                  <c:v>15.2</c:v>
                </c:pt>
                <c:pt idx="244">
                  <c:v>19.100000000000001</c:v>
                </c:pt>
                <c:pt idx="245">
                  <c:v>18.8</c:v>
                </c:pt>
                <c:pt idx="246">
                  <c:v>16.7</c:v>
                </c:pt>
                <c:pt idx="247">
                  <c:v>15.3</c:v>
                </c:pt>
                <c:pt idx="248">
                  <c:v>15.5</c:v>
                </c:pt>
                <c:pt idx="249">
                  <c:v>14.2</c:v>
                </c:pt>
                <c:pt idx="250">
                  <c:v>15.8</c:v>
                </c:pt>
                <c:pt idx="251">
                  <c:v>18.5</c:v>
                </c:pt>
                <c:pt idx="252">
                  <c:v>19.2</c:v>
                </c:pt>
                <c:pt idx="253">
                  <c:v>16.899999999999999</c:v>
                </c:pt>
                <c:pt idx="254">
                  <c:v>17.899999999999999</c:v>
                </c:pt>
                <c:pt idx="255">
                  <c:v>15</c:v>
                </c:pt>
                <c:pt idx="256">
                  <c:v>14.2</c:v>
                </c:pt>
                <c:pt idx="257">
                  <c:v>14.2</c:v>
                </c:pt>
                <c:pt idx="258">
                  <c:v>16.8</c:v>
                </c:pt>
                <c:pt idx="259">
                  <c:v>14.6</c:v>
                </c:pt>
                <c:pt idx="260">
                  <c:v>11.8</c:v>
                </c:pt>
                <c:pt idx="261">
                  <c:v>14.2</c:v>
                </c:pt>
                <c:pt idx="262">
                  <c:v>16.600000000000001</c:v>
                </c:pt>
                <c:pt idx="263">
                  <c:v>14.9</c:v>
                </c:pt>
                <c:pt idx="264">
                  <c:v>15.3</c:v>
                </c:pt>
                <c:pt idx="265">
                  <c:v>14.1</c:v>
                </c:pt>
                <c:pt idx="266">
                  <c:v>14.5</c:v>
                </c:pt>
                <c:pt idx="267">
                  <c:v>16.7</c:v>
                </c:pt>
                <c:pt idx="268">
                  <c:v>17.7</c:v>
                </c:pt>
                <c:pt idx="269">
                  <c:v>15.7</c:v>
                </c:pt>
                <c:pt idx="270">
                  <c:v>18.600000000000001</c:v>
                </c:pt>
                <c:pt idx="271">
                  <c:v>19.600000000000001</c:v>
                </c:pt>
                <c:pt idx="272">
                  <c:v>19.399999999999999</c:v>
                </c:pt>
                <c:pt idx="273">
                  <c:v>19.3</c:v>
                </c:pt>
                <c:pt idx="274">
                  <c:v>19.399999999999999</c:v>
                </c:pt>
                <c:pt idx="275">
                  <c:v>19.899999999999999</c:v>
                </c:pt>
                <c:pt idx="276">
                  <c:v>17.2</c:v>
                </c:pt>
                <c:pt idx="277">
                  <c:v>17.3</c:v>
                </c:pt>
                <c:pt idx="278">
                  <c:v>13.4</c:v>
                </c:pt>
                <c:pt idx="279">
                  <c:v>11.7</c:v>
                </c:pt>
                <c:pt idx="280">
                  <c:v>12.1</c:v>
                </c:pt>
                <c:pt idx="281">
                  <c:v>16.8</c:v>
                </c:pt>
                <c:pt idx="282">
                  <c:v>17.2</c:v>
                </c:pt>
                <c:pt idx="283">
                  <c:v>16.8</c:v>
                </c:pt>
                <c:pt idx="284">
                  <c:v>16.3</c:v>
                </c:pt>
                <c:pt idx="285">
                  <c:v>14.3</c:v>
                </c:pt>
                <c:pt idx="286">
                  <c:v>11.7</c:v>
                </c:pt>
                <c:pt idx="287">
                  <c:v>10.199999999999999</c:v>
                </c:pt>
                <c:pt idx="288">
                  <c:v>9.9</c:v>
                </c:pt>
                <c:pt idx="289">
                  <c:v>12.8</c:v>
                </c:pt>
                <c:pt idx="290">
                  <c:v>10.5</c:v>
                </c:pt>
                <c:pt idx="291">
                  <c:v>7.8</c:v>
                </c:pt>
                <c:pt idx="292">
                  <c:v>6.9</c:v>
                </c:pt>
                <c:pt idx="293">
                  <c:v>10.4</c:v>
                </c:pt>
                <c:pt idx="294">
                  <c:v>11</c:v>
                </c:pt>
                <c:pt idx="295">
                  <c:v>14</c:v>
                </c:pt>
                <c:pt idx="296">
                  <c:v>13.7</c:v>
                </c:pt>
                <c:pt idx="297">
                  <c:v>13.5</c:v>
                </c:pt>
                <c:pt idx="298">
                  <c:v>10.1</c:v>
                </c:pt>
                <c:pt idx="299">
                  <c:v>12.3</c:v>
                </c:pt>
                <c:pt idx="300">
                  <c:v>12.4</c:v>
                </c:pt>
                <c:pt idx="301">
                  <c:v>13.7</c:v>
                </c:pt>
                <c:pt idx="302">
                  <c:v>15.2</c:v>
                </c:pt>
                <c:pt idx="303">
                  <c:v>14.9</c:v>
                </c:pt>
                <c:pt idx="304">
                  <c:v>12.9</c:v>
                </c:pt>
                <c:pt idx="305">
                  <c:v>12.6</c:v>
                </c:pt>
                <c:pt idx="306">
                  <c:v>15.3</c:v>
                </c:pt>
                <c:pt idx="307">
                  <c:v>13.6</c:v>
                </c:pt>
                <c:pt idx="308">
                  <c:v>11.7</c:v>
                </c:pt>
                <c:pt idx="309">
                  <c:v>10.1</c:v>
                </c:pt>
                <c:pt idx="310">
                  <c:v>10.9</c:v>
                </c:pt>
                <c:pt idx="311">
                  <c:v>10.1</c:v>
                </c:pt>
                <c:pt idx="312">
                  <c:v>11.9</c:v>
                </c:pt>
                <c:pt idx="313">
                  <c:v>11.2</c:v>
                </c:pt>
                <c:pt idx="314">
                  <c:v>9.9</c:v>
                </c:pt>
                <c:pt idx="315">
                  <c:v>13.4</c:v>
                </c:pt>
                <c:pt idx="316">
                  <c:v>11.8</c:v>
                </c:pt>
                <c:pt idx="317">
                  <c:v>9.1</c:v>
                </c:pt>
                <c:pt idx="318">
                  <c:v>8.6</c:v>
                </c:pt>
                <c:pt idx="319">
                  <c:v>6.6</c:v>
                </c:pt>
                <c:pt idx="320">
                  <c:v>11</c:v>
                </c:pt>
                <c:pt idx="321">
                  <c:v>11.4</c:v>
                </c:pt>
                <c:pt idx="322">
                  <c:v>9.3000000000000007</c:v>
                </c:pt>
                <c:pt idx="323">
                  <c:v>6.6</c:v>
                </c:pt>
                <c:pt idx="324">
                  <c:v>8.6</c:v>
                </c:pt>
                <c:pt idx="325">
                  <c:v>10.4</c:v>
                </c:pt>
                <c:pt idx="326">
                  <c:v>6.8</c:v>
                </c:pt>
                <c:pt idx="327">
                  <c:v>10.3</c:v>
                </c:pt>
                <c:pt idx="328">
                  <c:v>10.7</c:v>
                </c:pt>
                <c:pt idx="329">
                  <c:v>9.9</c:v>
                </c:pt>
                <c:pt idx="330">
                  <c:v>10.5</c:v>
                </c:pt>
                <c:pt idx="331">
                  <c:v>6.2</c:v>
                </c:pt>
                <c:pt idx="332">
                  <c:v>11.5</c:v>
                </c:pt>
                <c:pt idx="333">
                  <c:v>8.8000000000000007</c:v>
                </c:pt>
                <c:pt idx="334">
                  <c:v>9.5</c:v>
                </c:pt>
                <c:pt idx="335">
                  <c:v>5.3</c:v>
                </c:pt>
                <c:pt idx="336">
                  <c:v>9.9</c:v>
                </c:pt>
                <c:pt idx="337">
                  <c:v>7.5</c:v>
                </c:pt>
                <c:pt idx="338">
                  <c:v>4.2</c:v>
                </c:pt>
                <c:pt idx="339">
                  <c:v>4.5999999999999996</c:v>
                </c:pt>
                <c:pt idx="340">
                  <c:v>7.1</c:v>
                </c:pt>
                <c:pt idx="341">
                  <c:v>8.8000000000000007</c:v>
                </c:pt>
                <c:pt idx="342">
                  <c:v>5</c:v>
                </c:pt>
                <c:pt idx="343">
                  <c:v>2.6</c:v>
                </c:pt>
                <c:pt idx="344">
                  <c:v>6.6</c:v>
                </c:pt>
                <c:pt idx="345">
                  <c:v>6.3</c:v>
                </c:pt>
                <c:pt idx="346">
                  <c:v>7.6</c:v>
                </c:pt>
                <c:pt idx="347">
                  <c:v>4.9000000000000004</c:v>
                </c:pt>
                <c:pt idx="348">
                  <c:v>5.8</c:v>
                </c:pt>
                <c:pt idx="349">
                  <c:v>2.8</c:v>
                </c:pt>
                <c:pt idx="350">
                  <c:v>2.6</c:v>
                </c:pt>
                <c:pt idx="351">
                  <c:v>1.5</c:v>
                </c:pt>
                <c:pt idx="352">
                  <c:v>3.1</c:v>
                </c:pt>
                <c:pt idx="353">
                  <c:v>6.4</c:v>
                </c:pt>
                <c:pt idx="354">
                  <c:v>9.4</c:v>
                </c:pt>
                <c:pt idx="355">
                  <c:v>10</c:v>
                </c:pt>
                <c:pt idx="356">
                  <c:v>9.1999999999999993</c:v>
                </c:pt>
                <c:pt idx="357">
                  <c:v>5.6</c:v>
                </c:pt>
                <c:pt idx="358">
                  <c:v>10.5</c:v>
                </c:pt>
                <c:pt idx="359">
                  <c:v>11.6</c:v>
                </c:pt>
                <c:pt idx="360">
                  <c:v>9.8000000000000007</c:v>
                </c:pt>
                <c:pt idx="361">
                  <c:v>8.6999999999999993</c:v>
                </c:pt>
                <c:pt idx="362">
                  <c:v>7</c:v>
                </c:pt>
                <c:pt idx="363">
                  <c:v>6.7</c:v>
                </c:pt>
                <c:pt idx="364">
                  <c:v>11.7</c:v>
                </c:pt>
              </c:numCache>
            </c:numRef>
          </c:val>
          <c:smooth val="0"/>
        </c:ser>
        <c:ser>
          <c:idx val="4"/>
          <c:order val="1"/>
          <c:tx>
            <c:v>E (Mean)</c:v>
          </c:tx>
          <c:spPr>
            <a:ln w="127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DGD!$BS$4:$BS$368</c:f>
              <c:numCache>
                <c:formatCode>0.0</c:formatCode>
                <c:ptCount val="365"/>
                <c:pt idx="0">
                  <c:v>4.8150000000000004</c:v>
                </c:pt>
                <c:pt idx="1">
                  <c:v>4.8049999999999997</c:v>
                </c:pt>
                <c:pt idx="2">
                  <c:v>4.7949999999999999</c:v>
                </c:pt>
                <c:pt idx="3">
                  <c:v>4.7850000000000001</c:v>
                </c:pt>
                <c:pt idx="4">
                  <c:v>4.7750000000000004</c:v>
                </c:pt>
                <c:pt idx="5">
                  <c:v>4.7650000000000006</c:v>
                </c:pt>
                <c:pt idx="6">
                  <c:v>4.75</c:v>
                </c:pt>
                <c:pt idx="7">
                  <c:v>4.74</c:v>
                </c:pt>
                <c:pt idx="8">
                  <c:v>4.7300000000000004</c:v>
                </c:pt>
                <c:pt idx="9">
                  <c:v>4.7200000000000006</c:v>
                </c:pt>
                <c:pt idx="10">
                  <c:v>4.7149999999999999</c:v>
                </c:pt>
                <c:pt idx="11">
                  <c:v>4.7149999999999999</c:v>
                </c:pt>
                <c:pt idx="12">
                  <c:v>4.7149999999999999</c:v>
                </c:pt>
                <c:pt idx="13">
                  <c:v>4.7149999999999999</c:v>
                </c:pt>
                <c:pt idx="14">
                  <c:v>4.7</c:v>
                </c:pt>
                <c:pt idx="15">
                  <c:v>4.7</c:v>
                </c:pt>
                <c:pt idx="16">
                  <c:v>4.7</c:v>
                </c:pt>
                <c:pt idx="17">
                  <c:v>4.7</c:v>
                </c:pt>
                <c:pt idx="18">
                  <c:v>4.6500000000000004</c:v>
                </c:pt>
                <c:pt idx="19">
                  <c:v>4.6500000000000004</c:v>
                </c:pt>
                <c:pt idx="20">
                  <c:v>4.6349999999999998</c:v>
                </c:pt>
                <c:pt idx="21">
                  <c:v>4.6349999999999998</c:v>
                </c:pt>
                <c:pt idx="22">
                  <c:v>4.6349999999999998</c:v>
                </c:pt>
                <c:pt idx="23">
                  <c:v>4.6349999999999998</c:v>
                </c:pt>
                <c:pt idx="24">
                  <c:v>4.6349999999999998</c:v>
                </c:pt>
                <c:pt idx="25">
                  <c:v>4.6349999999999998</c:v>
                </c:pt>
                <c:pt idx="26">
                  <c:v>4.6349999999999998</c:v>
                </c:pt>
                <c:pt idx="27">
                  <c:v>4.6349999999999998</c:v>
                </c:pt>
                <c:pt idx="28">
                  <c:v>4.6849999999999996</c:v>
                </c:pt>
                <c:pt idx="29">
                  <c:v>4.6849999999999996</c:v>
                </c:pt>
                <c:pt idx="30">
                  <c:v>4.7149999999999999</c:v>
                </c:pt>
                <c:pt idx="31">
                  <c:v>4.71</c:v>
                </c:pt>
                <c:pt idx="32">
                  <c:v>4.72</c:v>
                </c:pt>
                <c:pt idx="33">
                  <c:v>4.7450000000000001</c:v>
                </c:pt>
                <c:pt idx="34">
                  <c:v>4.7649999999999997</c:v>
                </c:pt>
                <c:pt idx="35">
                  <c:v>4.8250000000000002</c:v>
                </c:pt>
                <c:pt idx="36">
                  <c:v>4.8650000000000002</c:v>
                </c:pt>
                <c:pt idx="37">
                  <c:v>4.8319999999999999</c:v>
                </c:pt>
                <c:pt idx="38">
                  <c:v>4.7990000000000004</c:v>
                </c:pt>
                <c:pt idx="39">
                  <c:v>4.7201666666666666</c:v>
                </c:pt>
                <c:pt idx="40">
                  <c:v>4.6413333333333338</c:v>
                </c:pt>
                <c:pt idx="41">
                  <c:v>4.5625</c:v>
                </c:pt>
                <c:pt idx="42">
                  <c:v>4.5472222222222216</c:v>
                </c:pt>
                <c:pt idx="43">
                  <c:v>4.5319444444444441</c:v>
                </c:pt>
                <c:pt idx="44">
                  <c:v>4.5166666666666666</c:v>
                </c:pt>
                <c:pt idx="45">
                  <c:v>4.5472222222222216</c:v>
                </c:pt>
                <c:pt idx="46">
                  <c:v>4.5777777777777775</c:v>
                </c:pt>
                <c:pt idx="47">
                  <c:v>4.6476190476190471</c:v>
                </c:pt>
                <c:pt idx="48">
                  <c:v>4.7174603174603167</c:v>
                </c:pt>
                <c:pt idx="49">
                  <c:v>4.7873015873015863</c:v>
                </c:pt>
                <c:pt idx="50">
                  <c:v>4.8571428571428577</c:v>
                </c:pt>
                <c:pt idx="51">
                  <c:v>4.9714285714285715</c:v>
                </c:pt>
                <c:pt idx="52">
                  <c:v>5.0857142857142863</c:v>
                </c:pt>
                <c:pt idx="53">
                  <c:v>5.2250000000000005</c:v>
                </c:pt>
                <c:pt idx="54">
                  <c:v>5.3199999999999994</c:v>
                </c:pt>
                <c:pt idx="55">
                  <c:v>5.415</c:v>
                </c:pt>
                <c:pt idx="56">
                  <c:v>5.51</c:v>
                </c:pt>
                <c:pt idx="57">
                  <c:v>5.6050000000000004</c:v>
                </c:pt>
                <c:pt idx="58">
                  <c:v>5.7</c:v>
                </c:pt>
                <c:pt idx="59">
                  <c:v>5.7593750000000004</c:v>
                </c:pt>
                <c:pt idx="60">
                  <c:v>5.8187500000000005</c:v>
                </c:pt>
                <c:pt idx="61">
                  <c:v>5.8781250000000007</c:v>
                </c:pt>
                <c:pt idx="62">
                  <c:v>5.9375</c:v>
                </c:pt>
                <c:pt idx="63">
                  <c:v>6.0562500000000004</c:v>
                </c:pt>
                <c:pt idx="64">
                  <c:v>6.1480769230769239</c:v>
                </c:pt>
                <c:pt idx="65">
                  <c:v>6.2399038461538474</c:v>
                </c:pt>
                <c:pt idx="66">
                  <c:v>6.3317307692307701</c:v>
                </c:pt>
                <c:pt idx="67">
                  <c:v>6.4235576923076936</c:v>
                </c:pt>
                <c:pt idx="68">
                  <c:v>6.5153846153846171</c:v>
                </c:pt>
                <c:pt idx="69">
                  <c:v>6.6072115384615406</c:v>
                </c:pt>
                <c:pt idx="70">
                  <c:v>6.6990384615384642</c:v>
                </c:pt>
                <c:pt idx="71">
                  <c:v>6.7908653846153868</c:v>
                </c:pt>
                <c:pt idx="72">
                  <c:v>6.8826923076923103</c:v>
                </c:pt>
                <c:pt idx="73">
                  <c:v>6.9745192307692339</c:v>
                </c:pt>
                <c:pt idx="74">
                  <c:v>7.0663461538461565</c:v>
                </c:pt>
                <c:pt idx="75">
                  <c:v>7.15817307692308</c:v>
                </c:pt>
                <c:pt idx="76">
                  <c:v>7.25</c:v>
                </c:pt>
                <c:pt idx="77">
                  <c:v>7.3134615384615387</c:v>
                </c:pt>
                <c:pt idx="78">
                  <c:v>7.3769230769230774</c:v>
                </c:pt>
                <c:pt idx="79">
                  <c:v>7.440384615384616</c:v>
                </c:pt>
                <c:pt idx="80">
                  <c:v>7.5038461538461547</c:v>
                </c:pt>
                <c:pt idx="81">
                  <c:v>7.5673076923076934</c:v>
                </c:pt>
                <c:pt idx="82">
                  <c:v>7.6307692307692321</c:v>
                </c:pt>
                <c:pt idx="83">
                  <c:v>7.6942307692307708</c:v>
                </c:pt>
                <c:pt idx="84">
                  <c:v>7.7576923076923094</c:v>
                </c:pt>
                <c:pt idx="85">
                  <c:v>7.8211538461538481</c:v>
                </c:pt>
                <c:pt idx="86">
                  <c:v>7.8846153846153868</c:v>
                </c:pt>
                <c:pt idx="87">
                  <c:v>7.9480769230769255</c:v>
                </c:pt>
                <c:pt idx="88">
                  <c:v>8.0115384615384642</c:v>
                </c:pt>
                <c:pt idx="89">
                  <c:v>8.0749999999999993</c:v>
                </c:pt>
                <c:pt idx="90">
                  <c:v>8.1000000000000014</c:v>
                </c:pt>
                <c:pt idx="91">
                  <c:v>8.125</c:v>
                </c:pt>
                <c:pt idx="92">
                  <c:v>8.15</c:v>
                </c:pt>
                <c:pt idx="93">
                  <c:v>8.1750000000000007</c:v>
                </c:pt>
                <c:pt idx="94">
                  <c:v>8.1999999999999993</c:v>
                </c:pt>
                <c:pt idx="95">
                  <c:v>8.2250000000000014</c:v>
                </c:pt>
                <c:pt idx="96">
                  <c:v>8.2839285714285715</c:v>
                </c:pt>
                <c:pt idx="97">
                  <c:v>8.3428571428571434</c:v>
                </c:pt>
                <c:pt idx="98">
                  <c:v>8.4017857142857153</c:v>
                </c:pt>
                <c:pt idx="99">
                  <c:v>8.4607142857142872</c:v>
                </c:pt>
                <c:pt idx="100">
                  <c:v>8.5196428571428591</c:v>
                </c:pt>
                <c:pt idx="101">
                  <c:v>8.578571428571431</c:v>
                </c:pt>
                <c:pt idx="102">
                  <c:v>8.6374999999999993</c:v>
                </c:pt>
                <c:pt idx="103">
                  <c:v>8.6964285714285765</c:v>
                </c:pt>
                <c:pt idx="104">
                  <c:v>8.7553571428571484</c:v>
                </c:pt>
                <c:pt idx="105">
                  <c:v>8.8142857142857203</c:v>
                </c:pt>
                <c:pt idx="106">
                  <c:v>8.8732142857142922</c:v>
                </c:pt>
                <c:pt idx="107">
                  <c:v>8.932142857142864</c:v>
                </c:pt>
                <c:pt idx="108">
                  <c:v>8.9910714285714359</c:v>
                </c:pt>
                <c:pt idx="109">
                  <c:v>9.0500000000000007</c:v>
                </c:pt>
                <c:pt idx="110">
                  <c:v>9.1850000000000005</c:v>
                </c:pt>
                <c:pt idx="111">
                  <c:v>9.32</c:v>
                </c:pt>
                <c:pt idx="112">
                  <c:v>9.4550000000000001</c:v>
                </c:pt>
                <c:pt idx="113">
                  <c:v>9.59</c:v>
                </c:pt>
                <c:pt idx="114">
                  <c:v>9.7249999999999996</c:v>
                </c:pt>
                <c:pt idx="115">
                  <c:v>9.86</c:v>
                </c:pt>
                <c:pt idx="116">
                  <c:v>9.995000000000001</c:v>
                </c:pt>
                <c:pt idx="117">
                  <c:v>10.130000000000001</c:v>
                </c:pt>
                <c:pt idx="118">
                  <c:v>10.265000000000001</c:v>
                </c:pt>
                <c:pt idx="119">
                  <c:v>10.399999999999999</c:v>
                </c:pt>
                <c:pt idx="120">
                  <c:v>10.529</c:v>
                </c:pt>
                <c:pt idx="121">
                  <c:v>10.657999999999999</c:v>
                </c:pt>
                <c:pt idx="122">
                  <c:v>10.787000000000001</c:v>
                </c:pt>
                <c:pt idx="123">
                  <c:v>10.916</c:v>
                </c:pt>
                <c:pt idx="124">
                  <c:v>11.045</c:v>
                </c:pt>
                <c:pt idx="125">
                  <c:v>11.174000000000001</c:v>
                </c:pt>
                <c:pt idx="126">
                  <c:v>11.303000000000001</c:v>
                </c:pt>
                <c:pt idx="127">
                  <c:v>11.432</c:v>
                </c:pt>
                <c:pt idx="128">
                  <c:v>11.561000000000002</c:v>
                </c:pt>
                <c:pt idx="129">
                  <c:v>11.69</c:v>
                </c:pt>
                <c:pt idx="130">
                  <c:v>11.819000000000001</c:v>
                </c:pt>
                <c:pt idx="131">
                  <c:v>11.948000000000002</c:v>
                </c:pt>
                <c:pt idx="132">
                  <c:v>12.077000000000002</c:v>
                </c:pt>
                <c:pt idx="133">
                  <c:v>12.206000000000003</c:v>
                </c:pt>
                <c:pt idx="134">
                  <c:v>12.335000000000001</c:v>
                </c:pt>
                <c:pt idx="135">
                  <c:v>12.464000000000006</c:v>
                </c:pt>
                <c:pt idx="136">
                  <c:v>12.593000000000005</c:v>
                </c:pt>
                <c:pt idx="137">
                  <c:v>12.722000000000001</c:v>
                </c:pt>
                <c:pt idx="138">
                  <c:v>12.851000000000006</c:v>
                </c:pt>
                <c:pt idx="139">
                  <c:v>12.980000000000008</c:v>
                </c:pt>
                <c:pt idx="140">
                  <c:v>13.109</c:v>
                </c:pt>
                <c:pt idx="141">
                  <c:v>13.238000000000007</c:v>
                </c:pt>
                <c:pt idx="142">
                  <c:v>13.367000000000008</c:v>
                </c:pt>
                <c:pt idx="143">
                  <c:v>13.495999999999999</c:v>
                </c:pt>
                <c:pt idx="144">
                  <c:v>13.625000000000009</c:v>
                </c:pt>
                <c:pt idx="145">
                  <c:v>13.754000000000008</c:v>
                </c:pt>
                <c:pt idx="146">
                  <c:v>13.882999999999999</c:v>
                </c:pt>
                <c:pt idx="147">
                  <c:v>14.012000000000011</c:v>
                </c:pt>
                <c:pt idx="148">
                  <c:v>14.141000000000011</c:v>
                </c:pt>
                <c:pt idx="149">
                  <c:v>14.27</c:v>
                </c:pt>
                <c:pt idx="150">
                  <c:v>14.27</c:v>
                </c:pt>
                <c:pt idx="151">
                  <c:v>14.368261904761905</c:v>
                </c:pt>
                <c:pt idx="152">
                  <c:v>14.46652380952381</c:v>
                </c:pt>
                <c:pt idx="153">
                  <c:v>14.564785714285716</c:v>
                </c:pt>
                <c:pt idx="154">
                  <c:v>14.663047619047621</c:v>
                </c:pt>
                <c:pt idx="155">
                  <c:v>14.761309523809526</c:v>
                </c:pt>
                <c:pt idx="156">
                  <c:v>14.859571428571432</c:v>
                </c:pt>
                <c:pt idx="157">
                  <c:v>14.95783333333333</c:v>
                </c:pt>
                <c:pt idx="158">
                  <c:v>15.056095238095242</c:v>
                </c:pt>
                <c:pt idx="159">
                  <c:v>15.154357142857148</c:v>
                </c:pt>
                <c:pt idx="160">
                  <c:v>15.252619047619053</c:v>
                </c:pt>
                <c:pt idx="161">
                  <c:v>15.350880952380958</c:v>
                </c:pt>
                <c:pt idx="162">
                  <c:v>15.449142857142864</c:v>
                </c:pt>
                <c:pt idx="163">
                  <c:v>15.547404761904769</c:v>
                </c:pt>
                <c:pt idx="164">
                  <c:v>15.645666666666664</c:v>
                </c:pt>
                <c:pt idx="165">
                  <c:v>15.719374999999999</c:v>
                </c:pt>
                <c:pt idx="166">
                  <c:v>15.793083333333328</c:v>
                </c:pt>
                <c:pt idx="167">
                  <c:v>15.866791666666664</c:v>
                </c:pt>
                <c:pt idx="168">
                  <c:v>15.940499999999997</c:v>
                </c:pt>
                <c:pt idx="169">
                  <c:v>16.014208333333329</c:v>
                </c:pt>
                <c:pt idx="170">
                  <c:v>16.087916666666661</c:v>
                </c:pt>
                <c:pt idx="171">
                  <c:v>16.161624999999997</c:v>
                </c:pt>
                <c:pt idx="172">
                  <c:v>16.23533333333333</c:v>
                </c:pt>
                <c:pt idx="173">
                  <c:v>16.309041666666662</c:v>
                </c:pt>
                <c:pt idx="174">
                  <c:v>16.382749999999994</c:v>
                </c:pt>
                <c:pt idx="175">
                  <c:v>16.456458333333327</c:v>
                </c:pt>
                <c:pt idx="176">
                  <c:v>16.530166666666663</c:v>
                </c:pt>
                <c:pt idx="177">
                  <c:v>16.603874999999995</c:v>
                </c:pt>
                <c:pt idx="178">
                  <c:v>16.677583333333327</c:v>
                </c:pt>
                <c:pt idx="179">
                  <c:v>16.75129166666666</c:v>
                </c:pt>
                <c:pt idx="180">
                  <c:v>16.825000000000003</c:v>
                </c:pt>
                <c:pt idx="181">
                  <c:v>16.916785714285716</c:v>
                </c:pt>
                <c:pt idx="182">
                  <c:v>17.008571428571429</c:v>
                </c:pt>
                <c:pt idx="183">
                  <c:v>17.100357142857142</c:v>
                </c:pt>
                <c:pt idx="184">
                  <c:v>17.192142857142855</c:v>
                </c:pt>
                <c:pt idx="185">
                  <c:v>17.283928571428568</c:v>
                </c:pt>
                <c:pt idx="186">
                  <c:v>17.375714285714281</c:v>
                </c:pt>
                <c:pt idx="187">
                  <c:v>17.467500000000001</c:v>
                </c:pt>
                <c:pt idx="188">
                  <c:v>17.559285714285711</c:v>
                </c:pt>
                <c:pt idx="189">
                  <c:v>17.651071428571427</c:v>
                </c:pt>
                <c:pt idx="190">
                  <c:v>17.74285714285714</c:v>
                </c:pt>
                <c:pt idx="191">
                  <c:v>17.814642857142854</c:v>
                </c:pt>
                <c:pt idx="192">
                  <c:v>17.886428571428567</c:v>
                </c:pt>
                <c:pt idx="193">
                  <c:v>17.948214285714279</c:v>
                </c:pt>
                <c:pt idx="194">
                  <c:v>18.009999999999998</c:v>
                </c:pt>
                <c:pt idx="195">
                  <c:v>18.045000000000002</c:v>
                </c:pt>
                <c:pt idx="196">
                  <c:v>18.085000000000001</c:v>
                </c:pt>
                <c:pt idx="197">
                  <c:v>18.12</c:v>
                </c:pt>
                <c:pt idx="198">
                  <c:v>18.164999999999999</c:v>
                </c:pt>
                <c:pt idx="199">
                  <c:v>18.2</c:v>
                </c:pt>
                <c:pt idx="200">
                  <c:v>18.23</c:v>
                </c:pt>
                <c:pt idx="201">
                  <c:v>18.260000000000002</c:v>
                </c:pt>
                <c:pt idx="202">
                  <c:v>18.285</c:v>
                </c:pt>
                <c:pt idx="203">
                  <c:v>18.310000000000002</c:v>
                </c:pt>
                <c:pt idx="204">
                  <c:v>18.310000000000002</c:v>
                </c:pt>
                <c:pt idx="205">
                  <c:v>18.310000000000002</c:v>
                </c:pt>
                <c:pt idx="206">
                  <c:v>18.310000000000002</c:v>
                </c:pt>
                <c:pt idx="207">
                  <c:v>18.310000000000002</c:v>
                </c:pt>
                <c:pt idx="208">
                  <c:v>18.310000000000002</c:v>
                </c:pt>
                <c:pt idx="209">
                  <c:v>18.2925</c:v>
                </c:pt>
                <c:pt idx="210">
                  <c:v>18.275000000000002</c:v>
                </c:pt>
                <c:pt idx="211">
                  <c:v>18.2575</c:v>
                </c:pt>
                <c:pt idx="212">
                  <c:v>18.240000000000002</c:v>
                </c:pt>
                <c:pt idx="213">
                  <c:v>18.2225</c:v>
                </c:pt>
                <c:pt idx="214">
                  <c:v>18.195</c:v>
                </c:pt>
                <c:pt idx="215">
                  <c:v>18.1675</c:v>
                </c:pt>
                <c:pt idx="216">
                  <c:v>18.145</c:v>
                </c:pt>
                <c:pt idx="217">
                  <c:v>18.105</c:v>
                </c:pt>
                <c:pt idx="218">
                  <c:v>18.087499999999999</c:v>
                </c:pt>
                <c:pt idx="219">
                  <c:v>18.058461538461536</c:v>
                </c:pt>
                <c:pt idx="220">
                  <c:v>18.029423076923077</c:v>
                </c:pt>
                <c:pt idx="221">
                  <c:v>18.000384615384615</c:v>
                </c:pt>
                <c:pt idx="222">
                  <c:v>17.971346153846152</c:v>
                </c:pt>
                <c:pt idx="223">
                  <c:v>17.942307692307693</c:v>
                </c:pt>
                <c:pt idx="224">
                  <c:v>17.913269230769231</c:v>
                </c:pt>
                <c:pt idx="225">
                  <c:v>17.884230769230768</c:v>
                </c:pt>
                <c:pt idx="226">
                  <c:v>17.83991452991453</c:v>
                </c:pt>
                <c:pt idx="227">
                  <c:v>17.795598290598292</c:v>
                </c:pt>
                <c:pt idx="228">
                  <c:v>17.751282051282054</c:v>
                </c:pt>
                <c:pt idx="229">
                  <c:v>17.706965811965812</c:v>
                </c:pt>
                <c:pt idx="230">
                  <c:v>17.662649572649574</c:v>
                </c:pt>
                <c:pt idx="231">
                  <c:v>17.633333333333333</c:v>
                </c:pt>
                <c:pt idx="232">
                  <c:v>17.555243055555557</c:v>
                </c:pt>
                <c:pt idx="233">
                  <c:v>17.477152777777778</c:v>
                </c:pt>
                <c:pt idx="234">
                  <c:v>17.399062499999999</c:v>
                </c:pt>
                <c:pt idx="235">
                  <c:v>17.310865384615383</c:v>
                </c:pt>
                <c:pt idx="236">
                  <c:v>17.222668269230766</c:v>
                </c:pt>
                <c:pt idx="237">
                  <c:v>17.134471153846153</c:v>
                </c:pt>
                <c:pt idx="238">
                  <c:v>17.04627403846154</c:v>
                </c:pt>
                <c:pt idx="239">
                  <c:v>16.958076923076923</c:v>
                </c:pt>
                <c:pt idx="240">
                  <c:v>16.869879807692307</c:v>
                </c:pt>
                <c:pt idx="241">
                  <c:v>16.781682692307694</c:v>
                </c:pt>
                <c:pt idx="242">
                  <c:v>16.693485576923077</c:v>
                </c:pt>
                <c:pt idx="243">
                  <c:v>16.605288461538461</c:v>
                </c:pt>
                <c:pt idx="244">
                  <c:v>16.517091346153848</c:v>
                </c:pt>
                <c:pt idx="245">
                  <c:v>16.428894230769231</c:v>
                </c:pt>
                <c:pt idx="246">
                  <c:v>16.340697115384614</c:v>
                </c:pt>
                <c:pt idx="247">
                  <c:v>16.252499999999998</c:v>
                </c:pt>
                <c:pt idx="248">
                  <c:v>16.118461538461538</c:v>
                </c:pt>
                <c:pt idx="249">
                  <c:v>15.984423076923076</c:v>
                </c:pt>
                <c:pt idx="250">
                  <c:v>15.850384615384614</c:v>
                </c:pt>
                <c:pt idx="251">
                  <c:v>15.716346153846153</c:v>
                </c:pt>
                <c:pt idx="252">
                  <c:v>15.58230769230769</c:v>
                </c:pt>
                <c:pt idx="253">
                  <c:v>15.448269230769228</c:v>
                </c:pt>
                <c:pt idx="254">
                  <c:v>15.314230769230766</c:v>
                </c:pt>
                <c:pt idx="255">
                  <c:v>15.180192307692305</c:v>
                </c:pt>
                <c:pt idx="256">
                  <c:v>15.046153846153842</c:v>
                </c:pt>
                <c:pt idx="257">
                  <c:v>14.91211538461538</c:v>
                </c:pt>
                <c:pt idx="258">
                  <c:v>14.778076923076918</c:v>
                </c:pt>
                <c:pt idx="259">
                  <c:v>14.644038461538457</c:v>
                </c:pt>
                <c:pt idx="260">
                  <c:v>14.51</c:v>
                </c:pt>
                <c:pt idx="261">
                  <c:v>14.414666666666665</c:v>
                </c:pt>
                <c:pt idx="262">
                  <c:v>14.319333333333333</c:v>
                </c:pt>
                <c:pt idx="263">
                  <c:v>14.224</c:v>
                </c:pt>
                <c:pt idx="264">
                  <c:v>14.128666666666666</c:v>
                </c:pt>
                <c:pt idx="265">
                  <c:v>14.033333333333331</c:v>
                </c:pt>
                <c:pt idx="266">
                  <c:v>13.937999999999999</c:v>
                </c:pt>
                <c:pt idx="267">
                  <c:v>13.842666666666666</c:v>
                </c:pt>
                <c:pt idx="268">
                  <c:v>13.747333333333332</c:v>
                </c:pt>
                <c:pt idx="269">
                  <c:v>13.651999999999997</c:v>
                </c:pt>
                <c:pt idx="270">
                  <c:v>13.556666666666665</c:v>
                </c:pt>
                <c:pt idx="271">
                  <c:v>13.461333333333332</c:v>
                </c:pt>
                <c:pt idx="272">
                  <c:v>13.365999999999998</c:v>
                </c:pt>
                <c:pt idx="273">
                  <c:v>13.270666666666664</c:v>
                </c:pt>
                <c:pt idx="274">
                  <c:v>13.175333333333331</c:v>
                </c:pt>
                <c:pt idx="275">
                  <c:v>13.080000000000002</c:v>
                </c:pt>
                <c:pt idx="276">
                  <c:v>12.984666666666664</c:v>
                </c:pt>
                <c:pt idx="277">
                  <c:v>12.88933333333333</c:v>
                </c:pt>
                <c:pt idx="278">
                  <c:v>12.793999999999997</c:v>
                </c:pt>
                <c:pt idx="279">
                  <c:v>12.698666666666664</c:v>
                </c:pt>
                <c:pt idx="280">
                  <c:v>12.603333333333328</c:v>
                </c:pt>
                <c:pt idx="281">
                  <c:v>12.507999999999996</c:v>
                </c:pt>
                <c:pt idx="282">
                  <c:v>12.412666666666663</c:v>
                </c:pt>
                <c:pt idx="283">
                  <c:v>12.31733333333333</c:v>
                </c:pt>
                <c:pt idx="284">
                  <c:v>12.221999999999996</c:v>
                </c:pt>
                <c:pt idx="285">
                  <c:v>12.126666666666662</c:v>
                </c:pt>
                <c:pt idx="286">
                  <c:v>12.031333333333329</c:v>
                </c:pt>
                <c:pt idx="287">
                  <c:v>11.935999999999996</c:v>
                </c:pt>
                <c:pt idx="288">
                  <c:v>11.840666666666662</c:v>
                </c:pt>
                <c:pt idx="289">
                  <c:v>11.745333333333328</c:v>
                </c:pt>
                <c:pt idx="290">
                  <c:v>11.65</c:v>
                </c:pt>
                <c:pt idx="291">
                  <c:v>11.501230769230769</c:v>
                </c:pt>
                <c:pt idx="292">
                  <c:v>11.35246153846154</c:v>
                </c:pt>
                <c:pt idx="293">
                  <c:v>11.203692307692311</c:v>
                </c:pt>
                <c:pt idx="294">
                  <c:v>11.05492307692308</c:v>
                </c:pt>
                <c:pt idx="295">
                  <c:v>10.906153846153847</c:v>
                </c:pt>
                <c:pt idx="296">
                  <c:v>10.75738461538462</c:v>
                </c:pt>
                <c:pt idx="297">
                  <c:v>10.608615384615389</c:v>
                </c:pt>
                <c:pt idx="298">
                  <c:v>10.459846153846158</c:v>
                </c:pt>
                <c:pt idx="299">
                  <c:v>10.311076923076929</c:v>
                </c:pt>
                <c:pt idx="300">
                  <c:v>10.162307692307696</c:v>
                </c:pt>
                <c:pt idx="301">
                  <c:v>10.013538461538467</c:v>
                </c:pt>
                <c:pt idx="302">
                  <c:v>9.8647692307692356</c:v>
                </c:pt>
                <c:pt idx="303">
                  <c:v>9.7160000000000011</c:v>
                </c:pt>
                <c:pt idx="304">
                  <c:v>9.5480000000000018</c:v>
                </c:pt>
                <c:pt idx="305">
                  <c:v>9.379999999999999</c:v>
                </c:pt>
                <c:pt idx="306">
                  <c:v>9.2120000000000015</c:v>
                </c:pt>
                <c:pt idx="307">
                  <c:v>9.0440000000000005</c:v>
                </c:pt>
                <c:pt idx="308">
                  <c:v>8.8760000000000012</c:v>
                </c:pt>
                <c:pt idx="309">
                  <c:v>8.708000000000002</c:v>
                </c:pt>
                <c:pt idx="310">
                  <c:v>8.5399999999999991</c:v>
                </c:pt>
                <c:pt idx="311">
                  <c:v>8.3720000000000017</c:v>
                </c:pt>
                <c:pt idx="312">
                  <c:v>8.2040000000000006</c:v>
                </c:pt>
                <c:pt idx="313">
                  <c:v>8.0360000000000014</c:v>
                </c:pt>
                <c:pt idx="314">
                  <c:v>7.8680000000000003</c:v>
                </c:pt>
                <c:pt idx="315">
                  <c:v>7.7</c:v>
                </c:pt>
                <c:pt idx="316">
                  <c:v>7.6166666666666671</c:v>
                </c:pt>
                <c:pt idx="317">
                  <c:v>7.5333333333333341</c:v>
                </c:pt>
                <c:pt idx="318">
                  <c:v>7.45</c:v>
                </c:pt>
                <c:pt idx="319">
                  <c:v>7.366666666666668</c:v>
                </c:pt>
                <c:pt idx="320">
                  <c:v>7.283333333333335</c:v>
                </c:pt>
                <c:pt idx="321">
                  <c:v>7.2</c:v>
                </c:pt>
                <c:pt idx="322">
                  <c:v>7.1166666666666689</c:v>
                </c:pt>
                <c:pt idx="323">
                  <c:v>7.0333333333333359</c:v>
                </c:pt>
                <c:pt idx="324">
                  <c:v>6.9500000000000028</c:v>
                </c:pt>
                <c:pt idx="325">
                  <c:v>6.8666666666666698</c:v>
                </c:pt>
                <c:pt idx="326">
                  <c:v>6.7833333333333368</c:v>
                </c:pt>
                <c:pt idx="327">
                  <c:v>6.7</c:v>
                </c:pt>
                <c:pt idx="328">
                  <c:v>6.6420833333333329</c:v>
                </c:pt>
                <c:pt idx="329">
                  <c:v>6.5841666666666665</c:v>
                </c:pt>
                <c:pt idx="330">
                  <c:v>6.5262500000000001</c:v>
                </c:pt>
                <c:pt idx="331">
                  <c:v>6.4683333333333337</c:v>
                </c:pt>
                <c:pt idx="332">
                  <c:v>6.4104166666666664</c:v>
                </c:pt>
                <c:pt idx="333">
                  <c:v>6.3524999999999991</c:v>
                </c:pt>
                <c:pt idx="334">
                  <c:v>6.2945833333333336</c:v>
                </c:pt>
                <c:pt idx="335">
                  <c:v>6.2366666666666637</c:v>
                </c:pt>
                <c:pt idx="336">
                  <c:v>6.1787499999999973</c:v>
                </c:pt>
                <c:pt idx="337">
                  <c:v>6.1208333333333291</c:v>
                </c:pt>
                <c:pt idx="338">
                  <c:v>6.0629166666666627</c:v>
                </c:pt>
                <c:pt idx="339">
                  <c:v>6.0049999999999955</c:v>
                </c:pt>
                <c:pt idx="340">
                  <c:v>5.9470833333333282</c:v>
                </c:pt>
                <c:pt idx="341">
                  <c:v>5.8891666666666609</c:v>
                </c:pt>
                <c:pt idx="342">
                  <c:v>5.8312499999999945</c:v>
                </c:pt>
                <c:pt idx="343">
                  <c:v>5.7733333333333272</c:v>
                </c:pt>
                <c:pt idx="344">
                  <c:v>5.7154166666666599</c:v>
                </c:pt>
                <c:pt idx="345">
                  <c:v>5.6574999999999935</c:v>
                </c:pt>
                <c:pt idx="346">
                  <c:v>5.5995833333333263</c:v>
                </c:pt>
                <c:pt idx="347">
                  <c:v>5.5416666666666599</c:v>
                </c:pt>
                <c:pt idx="348">
                  <c:v>5.4837499999999935</c:v>
                </c:pt>
                <c:pt idx="349">
                  <c:v>5.4258333333333262</c:v>
                </c:pt>
                <c:pt idx="350">
                  <c:v>5.3679166666666598</c:v>
                </c:pt>
                <c:pt idx="351">
                  <c:v>5.31</c:v>
                </c:pt>
                <c:pt idx="352">
                  <c:v>5.2757692307692308</c:v>
                </c:pt>
                <c:pt idx="353">
                  <c:v>5.241538461538461</c:v>
                </c:pt>
                <c:pt idx="354">
                  <c:v>5.2073076923076922</c:v>
                </c:pt>
                <c:pt idx="355">
                  <c:v>5.1730769230769234</c:v>
                </c:pt>
                <c:pt idx="356">
                  <c:v>5.1388461538461536</c:v>
                </c:pt>
                <c:pt idx="357">
                  <c:v>5.1046153846153839</c:v>
                </c:pt>
                <c:pt idx="358">
                  <c:v>5.070384615384615</c:v>
                </c:pt>
                <c:pt idx="359">
                  <c:v>5.0361538461538462</c:v>
                </c:pt>
                <c:pt idx="360">
                  <c:v>5.0019230769230774</c:v>
                </c:pt>
                <c:pt idx="361">
                  <c:v>4.9676923076923076</c:v>
                </c:pt>
                <c:pt idx="362">
                  <c:v>4.9334615384615379</c:v>
                </c:pt>
                <c:pt idx="363">
                  <c:v>4.8992307692307691</c:v>
                </c:pt>
                <c:pt idx="364">
                  <c:v>4.8650000000000002</c:v>
                </c:pt>
              </c:numCache>
            </c:numRef>
          </c:val>
          <c:smooth val="0"/>
        </c:ser>
        <c:ser>
          <c:idx val="5"/>
          <c:order val="2"/>
          <c:tx>
            <c:v>E (Max)</c:v>
          </c:tx>
          <c:spPr>
            <a:ln w="12700">
              <a:solidFill>
                <a:srgbClr val="FFCC00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DGD!$BR$4:$BR$368</c:f>
              <c:numCache>
                <c:formatCode>0.0</c:formatCode>
                <c:ptCount val="365"/>
                <c:pt idx="0">
                  <c:v>7.03</c:v>
                </c:pt>
                <c:pt idx="1">
                  <c:v>7.03</c:v>
                </c:pt>
                <c:pt idx="2">
                  <c:v>7.03</c:v>
                </c:pt>
                <c:pt idx="3">
                  <c:v>7.03</c:v>
                </c:pt>
                <c:pt idx="4">
                  <c:v>7.03</c:v>
                </c:pt>
                <c:pt idx="5">
                  <c:v>7.03</c:v>
                </c:pt>
                <c:pt idx="6">
                  <c:v>7.03</c:v>
                </c:pt>
                <c:pt idx="7">
                  <c:v>7.03</c:v>
                </c:pt>
                <c:pt idx="8">
                  <c:v>7.03</c:v>
                </c:pt>
                <c:pt idx="9">
                  <c:v>7.03</c:v>
                </c:pt>
                <c:pt idx="10">
                  <c:v>7.03</c:v>
                </c:pt>
                <c:pt idx="11">
                  <c:v>7.03</c:v>
                </c:pt>
                <c:pt idx="12">
                  <c:v>7.03</c:v>
                </c:pt>
                <c:pt idx="13">
                  <c:v>7.03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6.97</c:v>
                </c:pt>
                <c:pt idx="21">
                  <c:v>6.97</c:v>
                </c:pt>
                <c:pt idx="22">
                  <c:v>6.97</c:v>
                </c:pt>
                <c:pt idx="23">
                  <c:v>6.97</c:v>
                </c:pt>
                <c:pt idx="24">
                  <c:v>6.97</c:v>
                </c:pt>
                <c:pt idx="25">
                  <c:v>6.97</c:v>
                </c:pt>
                <c:pt idx="26">
                  <c:v>6.97</c:v>
                </c:pt>
                <c:pt idx="27">
                  <c:v>6.97</c:v>
                </c:pt>
                <c:pt idx="28">
                  <c:v>6.97</c:v>
                </c:pt>
                <c:pt idx="29">
                  <c:v>6.97</c:v>
                </c:pt>
                <c:pt idx="30">
                  <c:v>7.03</c:v>
                </c:pt>
                <c:pt idx="31">
                  <c:v>7.07</c:v>
                </c:pt>
                <c:pt idx="32">
                  <c:v>7.09</c:v>
                </c:pt>
                <c:pt idx="33">
                  <c:v>7.14</c:v>
                </c:pt>
                <c:pt idx="34">
                  <c:v>7.18</c:v>
                </c:pt>
                <c:pt idx="35">
                  <c:v>7.3</c:v>
                </c:pt>
                <c:pt idx="36">
                  <c:v>7.38</c:v>
                </c:pt>
                <c:pt idx="37">
                  <c:v>7.3140000000000001</c:v>
                </c:pt>
                <c:pt idx="38">
                  <c:v>7.2480000000000002</c:v>
                </c:pt>
                <c:pt idx="39">
                  <c:v>7.1820000000000004</c:v>
                </c:pt>
                <c:pt idx="40">
                  <c:v>7.1160000000000005</c:v>
                </c:pt>
                <c:pt idx="41">
                  <c:v>7.05</c:v>
                </c:pt>
                <c:pt idx="42">
                  <c:v>7.1111111111111107</c:v>
                </c:pt>
                <c:pt idx="43">
                  <c:v>7.1722222222222216</c:v>
                </c:pt>
                <c:pt idx="44">
                  <c:v>7.2333333333333325</c:v>
                </c:pt>
                <c:pt idx="45">
                  <c:v>7.2944444444444434</c:v>
                </c:pt>
                <c:pt idx="46">
                  <c:v>7.3555555555555543</c:v>
                </c:pt>
                <c:pt idx="47">
                  <c:v>7.4166666666666652</c:v>
                </c:pt>
                <c:pt idx="48">
                  <c:v>7.4777777777777761</c:v>
                </c:pt>
                <c:pt idx="49">
                  <c:v>7.538888888888887</c:v>
                </c:pt>
                <c:pt idx="50">
                  <c:v>7.6</c:v>
                </c:pt>
                <c:pt idx="51">
                  <c:v>7.75</c:v>
                </c:pt>
                <c:pt idx="52">
                  <c:v>7.9</c:v>
                </c:pt>
                <c:pt idx="53">
                  <c:v>8.0500000000000007</c:v>
                </c:pt>
                <c:pt idx="54">
                  <c:v>8.1999999999999993</c:v>
                </c:pt>
                <c:pt idx="55">
                  <c:v>8.35</c:v>
                </c:pt>
                <c:pt idx="56">
                  <c:v>8.5</c:v>
                </c:pt>
                <c:pt idx="57">
                  <c:v>8.65</c:v>
                </c:pt>
                <c:pt idx="58">
                  <c:v>8.8000000000000007</c:v>
                </c:pt>
                <c:pt idx="59">
                  <c:v>8.8937500000000007</c:v>
                </c:pt>
                <c:pt idx="60">
                  <c:v>8.9875000000000007</c:v>
                </c:pt>
                <c:pt idx="61">
                  <c:v>9.0812500000000007</c:v>
                </c:pt>
                <c:pt idx="62">
                  <c:v>9.1750000000000007</c:v>
                </c:pt>
                <c:pt idx="63">
                  <c:v>9.3625000000000007</c:v>
                </c:pt>
                <c:pt idx="64">
                  <c:v>9.4576923076923087</c:v>
                </c:pt>
                <c:pt idx="65">
                  <c:v>9.5528846153846168</c:v>
                </c:pt>
                <c:pt idx="66">
                  <c:v>9.6480769230769248</c:v>
                </c:pt>
                <c:pt idx="67">
                  <c:v>9.7432692307692328</c:v>
                </c:pt>
                <c:pt idx="68">
                  <c:v>9.8384615384615408</c:v>
                </c:pt>
                <c:pt idx="69">
                  <c:v>9.9336538461538488</c:v>
                </c:pt>
                <c:pt idx="70">
                  <c:v>10.028846153846157</c:v>
                </c:pt>
                <c:pt idx="71">
                  <c:v>10.124038461538465</c:v>
                </c:pt>
                <c:pt idx="72">
                  <c:v>10.219230769230773</c:v>
                </c:pt>
                <c:pt idx="73">
                  <c:v>10.314423076923081</c:v>
                </c:pt>
                <c:pt idx="74">
                  <c:v>10.409615384615389</c:v>
                </c:pt>
                <c:pt idx="75">
                  <c:v>10.504807692307697</c:v>
                </c:pt>
                <c:pt idx="76">
                  <c:v>10.6</c:v>
                </c:pt>
                <c:pt idx="77">
                  <c:v>10.680769230769231</c:v>
                </c:pt>
                <c:pt idx="78">
                  <c:v>10.761538461538462</c:v>
                </c:pt>
                <c:pt idx="79">
                  <c:v>10.842307692307694</c:v>
                </c:pt>
                <c:pt idx="80">
                  <c:v>10.923076923076925</c:v>
                </c:pt>
                <c:pt idx="81">
                  <c:v>11.003846153846156</c:v>
                </c:pt>
                <c:pt idx="82">
                  <c:v>11.084615384615388</c:v>
                </c:pt>
                <c:pt idx="83">
                  <c:v>11.165384615384619</c:v>
                </c:pt>
                <c:pt idx="84">
                  <c:v>11.246153846153851</c:v>
                </c:pt>
                <c:pt idx="85">
                  <c:v>11.326923076923082</c:v>
                </c:pt>
                <c:pt idx="86">
                  <c:v>11.407692307692313</c:v>
                </c:pt>
                <c:pt idx="87">
                  <c:v>11.488461538461545</c:v>
                </c:pt>
                <c:pt idx="88">
                  <c:v>11.569230769230776</c:v>
                </c:pt>
                <c:pt idx="89">
                  <c:v>11.65</c:v>
                </c:pt>
                <c:pt idx="90">
                  <c:v>11.675000000000001</c:v>
                </c:pt>
                <c:pt idx="91">
                  <c:v>11.7</c:v>
                </c:pt>
                <c:pt idx="92">
                  <c:v>11.725</c:v>
                </c:pt>
                <c:pt idx="93">
                  <c:v>11.75</c:v>
                </c:pt>
                <c:pt idx="94">
                  <c:v>11.775</c:v>
                </c:pt>
                <c:pt idx="95">
                  <c:v>11.8</c:v>
                </c:pt>
                <c:pt idx="96">
                  <c:v>11.892857142857144</c:v>
                </c:pt>
                <c:pt idx="97">
                  <c:v>11.985714285714288</c:v>
                </c:pt>
                <c:pt idx="98">
                  <c:v>12.078571428571431</c:v>
                </c:pt>
                <c:pt idx="99">
                  <c:v>12.171428571428574</c:v>
                </c:pt>
                <c:pt idx="100">
                  <c:v>12.264285714285718</c:v>
                </c:pt>
                <c:pt idx="101">
                  <c:v>12.357142857142861</c:v>
                </c:pt>
                <c:pt idx="102">
                  <c:v>12.45</c:v>
                </c:pt>
                <c:pt idx="103">
                  <c:v>12.542857142857148</c:v>
                </c:pt>
                <c:pt idx="104">
                  <c:v>12.635714285714291</c:v>
                </c:pt>
                <c:pt idx="105">
                  <c:v>12.728571428571435</c:v>
                </c:pt>
                <c:pt idx="106">
                  <c:v>12.821428571428578</c:v>
                </c:pt>
                <c:pt idx="107">
                  <c:v>12.914285714285722</c:v>
                </c:pt>
                <c:pt idx="108">
                  <c:v>13.007142857142865</c:v>
                </c:pt>
                <c:pt idx="109">
                  <c:v>13.1</c:v>
                </c:pt>
                <c:pt idx="110">
                  <c:v>13.26</c:v>
                </c:pt>
                <c:pt idx="111">
                  <c:v>13.42</c:v>
                </c:pt>
                <c:pt idx="112">
                  <c:v>13.58</c:v>
                </c:pt>
                <c:pt idx="113">
                  <c:v>13.74</c:v>
                </c:pt>
                <c:pt idx="114">
                  <c:v>13.9</c:v>
                </c:pt>
                <c:pt idx="115">
                  <c:v>14.06</c:v>
                </c:pt>
                <c:pt idx="116">
                  <c:v>14.22</c:v>
                </c:pt>
                <c:pt idx="117">
                  <c:v>14.38</c:v>
                </c:pt>
                <c:pt idx="118">
                  <c:v>14.54</c:v>
                </c:pt>
                <c:pt idx="119">
                  <c:v>14.7</c:v>
                </c:pt>
                <c:pt idx="120">
                  <c:v>14.823333333333332</c:v>
                </c:pt>
                <c:pt idx="121">
                  <c:v>14.946666666666665</c:v>
                </c:pt>
                <c:pt idx="122">
                  <c:v>15.07</c:v>
                </c:pt>
                <c:pt idx="123">
                  <c:v>15.193333333333332</c:v>
                </c:pt>
                <c:pt idx="124">
                  <c:v>15.316666666666665</c:v>
                </c:pt>
                <c:pt idx="125">
                  <c:v>15.44</c:v>
                </c:pt>
                <c:pt idx="126">
                  <c:v>15.563333333333331</c:v>
                </c:pt>
                <c:pt idx="127">
                  <c:v>15.686666666666664</c:v>
                </c:pt>
                <c:pt idx="128">
                  <c:v>15.81</c:v>
                </c:pt>
                <c:pt idx="129">
                  <c:v>15.93333333333333</c:v>
                </c:pt>
                <c:pt idx="130">
                  <c:v>16.056666666666665</c:v>
                </c:pt>
                <c:pt idx="131">
                  <c:v>16.18</c:v>
                </c:pt>
                <c:pt idx="132">
                  <c:v>16.303333333333335</c:v>
                </c:pt>
                <c:pt idx="133">
                  <c:v>16.426666666666669</c:v>
                </c:pt>
                <c:pt idx="134">
                  <c:v>16.55</c:v>
                </c:pt>
                <c:pt idx="135">
                  <c:v>16.673333333333339</c:v>
                </c:pt>
                <c:pt idx="136">
                  <c:v>16.796666666666674</c:v>
                </c:pt>
                <c:pt idx="137">
                  <c:v>16.920000000000002</c:v>
                </c:pt>
                <c:pt idx="138">
                  <c:v>17.043333333333344</c:v>
                </c:pt>
                <c:pt idx="139">
                  <c:v>17.166666666666679</c:v>
                </c:pt>
                <c:pt idx="140">
                  <c:v>17.29</c:v>
                </c:pt>
                <c:pt idx="141">
                  <c:v>17.413333333333348</c:v>
                </c:pt>
                <c:pt idx="142">
                  <c:v>17.536666666666683</c:v>
                </c:pt>
                <c:pt idx="143">
                  <c:v>17.66</c:v>
                </c:pt>
                <c:pt idx="144">
                  <c:v>17.783333333333353</c:v>
                </c:pt>
                <c:pt idx="145">
                  <c:v>17.906666666666688</c:v>
                </c:pt>
                <c:pt idx="146">
                  <c:v>18.03</c:v>
                </c:pt>
                <c:pt idx="147">
                  <c:v>18.153333333333357</c:v>
                </c:pt>
                <c:pt idx="148">
                  <c:v>18.276666666666692</c:v>
                </c:pt>
                <c:pt idx="149">
                  <c:v>18.399999999999999</c:v>
                </c:pt>
                <c:pt idx="150">
                  <c:v>18.399999999999999</c:v>
                </c:pt>
                <c:pt idx="151">
                  <c:v>18.532857142857143</c:v>
                </c:pt>
                <c:pt idx="152">
                  <c:v>18.665714285714287</c:v>
                </c:pt>
                <c:pt idx="153">
                  <c:v>18.798571428571432</c:v>
                </c:pt>
                <c:pt idx="154">
                  <c:v>18.931428571428576</c:v>
                </c:pt>
                <c:pt idx="155">
                  <c:v>19.06428571428572</c:v>
                </c:pt>
                <c:pt idx="156">
                  <c:v>19.197142857142865</c:v>
                </c:pt>
                <c:pt idx="157">
                  <c:v>19.329999999999998</c:v>
                </c:pt>
                <c:pt idx="158">
                  <c:v>19.462857142857153</c:v>
                </c:pt>
                <c:pt idx="159">
                  <c:v>19.595714285714298</c:v>
                </c:pt>
                <c:pt idx="160">
                  <c:v>19.728571428571442</c:v>
                </c:pt>
                <c:pt idx="161">
                  <c:v>19.861428571428586</c:v>
                </c:pt>
                <c:pt idx="162">
                  <c:v>19.994285714285731</c:v>
                </c:pt>
                <c:pt idx="163">
                  <c:v>20.127142857142875</c:v>
                </c:pt>
                <c:pt idx="164">
                  <c:v>20.260000000000002</c:v>
                </c:pt>
                <c:pt idx="165">
                  <c:v>20.34375</c:v>
                </c:pt>
                <c:pt idx="166">
                  <c:v>20.427499999999998</c:v>
                </c:pt>
                <c:pt idx="167">
                  <c:v>20.51125</c:v>
                </c:pt>
                <c:pt idx="168">
                  <c:v>20.594999999999999</c:v>
                </c:pt>
                <c:pt idx="169">
                  <c:v>20.678750000000001</c:v>
                </c:pt>
                <c:pt idx="170">
                  <c:v>20.762499999999999</c:v>
                </c:pt>
                <c:pt idx="171">
                  <c:v>20.846250000000001</c:v>
                </c:pt>
                <c:pt idx="172">
                  <c:v>20.93</c:v>
                </c:pt>
                <c:pt idx="173">
                  <c:v>21.013750000000002</c:v>
                </c:pt>
                <c:pt idx="174">
                  <c:v>21.0975</c:v>
                </c:pt>
                <c:pt idx="175">
                  <c:v>21.181249999999999</c:v>
                </c:pt>
                <c:pt idx="176">
                  <c:v>21.265000000000001</c:v>
                </c:pt>
                <c:pt idx="177">
                  <c:v>21.348749999999999</c:v>
                </c:pt>
                <c:pt idx="178">
                  <c:v>21.432500000000001</c:v>
                </c:pt>
                <c:pt idx="179">
                  <c:v>21.516249999999999</c:v>
                </c:pt>
                <c:pt idx="180">
                  <c:v>21.6</c:v>
                </c:pt>
                <c:pt idx="181">
                  <c:v>21.68</c:v>
                </c:pt>
                <c:pt idx="182">
                  <c:v>21.76</c:v>
                </c:pt>
                <c:pt idx="183">
                  <c:v>21.84</c:v>
                </c:pt>
                <c:pt idx="184">
                  <c:v>21.92</c:v>
                </c:pt>
                <c:pt idx="185">
                  <c:v>22</c:v>
                </c:pt>
                <c:pt idx="186">
                  <c:v>22.08</c:v>
                </c:pt>
                <c:pt idx="187">
                  <c:v>22.16</c:v>
                </c:pt>
                <c:pt idx="188">
                  <c:v>22.24</c:v>
                </c:pt>
                <c:pt idx="189">
                  <c:v>22.32</c:v>
                </c:pt>
                <c:pt idx="190">
                  <c:v>22.4</c:v>
                </c:pt>
                <c:pt idx="191">
                  <c:v>22.44</c:v>
                </c:pt>
                <c:pt idx="192">
                  <c:v>22.48</c:v>
                </c:pt>
                <c:pt idx="193">
                  <c:v>22.5</c:v>
                </c:pt>
                <c:pt idx="194">
                  <c:v>22.52</c:v>
                </c:pt>
                <c:pt idx="195">
                  <c:v>22.54</c:v>
                </c:pt>
                <c:pt idx="196">
                  <c:v>22.57</c:v>
                </c:pt>
                <c:pt idx="197">
                  <c:v>22.59</c:v>
                </c:pt>
                <c:pt idx="198">
                  <c:v>22.63</c:v>
                </c:pt>
                <c:pt idx="199">
                  <c:v>22.65</c:v>
                </c:pt>
                <c:pt idx="200">
                  <c:v>22.66</c:v>
                </c:pt>
                <c:pt idx="201">
                  <c:v>22.67</c:v>
                </c:pt>
                <c:pt idx="202">
                  <c:v>22.67</c:v>
                </c:pt>
                <c:pt idx="203">
                  <c:v>22.67</c:v>
                </c:pt>
                <c:pt idx="204">
                  <c:v>22.67</c:v>
                </c:pt>
                <c:pt idx="205">
                  <c:v>22.67</c:v>
                </c:pt>
                <c:pt idx="206">
                  <c:v>22.67</c:v>
                </c:pt>
                <c:pt idx="207">
                  <c:v>22.67</c:v>
                </c:pt>
                <c:pt idx="208">
                  <c:v>22.67</c:v>
                </c:pt>
                <c:pt idx="209">
                  <c:v>22.67</c:v>
                </c:pt>
                <c:pt idx="210">
                  <c:v>22.67</c:v>
                </c:pt>
                <c:pt idx="211">
                  <c:v>22.67</c:v>
                </c:pt>
                <c:pt idx="212">
                  <c:v>22.67</c:v>
                </c:pt>
                <c:pt idx="213">
                  <c:v>22.67</c:v>
                </c:pt>
                <c:pt idx="214">
                  <c:v>22.65</c:v>
                </c:pt>
                <c:pt idx="215">
                  <c:v>22.63</c:v>
                </c:pt>
                <c:pt idx="216">
                  <c:v>22.62</c:v>
                </c:pt>
                <c:pt idx="217">
                  <c:v>22.61</c:v>
                </c:pt>
                <c:pt idx="218">
                  <c:v>22.6</c:v>
                </c:pt>
                <c:pt idx="219">
                  <c:v>22.566923076923075</c:v>
                </c:pt>
                <c:pt idx="220">
                  <c:v>22.533846153846152</c:v>
                </c:pt>
                <c:pt idx="221">
                  <c:v>22.50076923076923</c:v>
                </c:pt>
                <c:pt idx="222">
                  <c:v>22.467692307692307</c:v>
                </c:pt>
                <c:pt idx="223">
                  <c:v>22.434615384615384</c:v>
                </c:pt>
                <c:pt idx="224">
                  <c:v>22.401538461538461</c:v>
                </c:pt>
                <c:pt idx="225">
                  <c:v>22.368461538461538</c:v>
                </c:pt>
                <c:pt idx="226">
                  <c:v>22.335384615384616</c:v>
                </c:pt>
                <c:pt idx="227">
                  <c:v>22.302307692307693</c:v>
                </c:pt>
                <c:pt idx="228">
                  <c:v>22.26923076923077</c:v>
                </c:pt>
                <c:pt idx="229">
                  <c:v>22.236153846153847</c:v>
                </c:pt>
                <c:pt idx="230">
                  <c:v>22.203076923076924</c:v>
                </c:pt>
                <c:pt idx="231">
                  <c:v>22.2</c:v>
                </c:pt>
                <c:pt idx="232">
                  <c:v>22.099374999999998</c:v>
                </c:pt>
                <c:pt idx="233">
                  <c:v>21.998750000000001</c:v>
                </c:pt>
                <c:pt idx="234">
                  <c:v>21.898125</c:v>
                </c:pt>
                <c:pt idx="235">
                  <c:v>21.797499999999999</c:v>
                </c:pt>
                <c:pt idx="236">
                  <c:v>21.696874999999999</c:v>
                </c:pt>
                <c:pt idx="237">
                  <c:v>21.596250000000001</c:v>
                </c:pt>
                <c:pt idx="238">
                  <c:v>21.495625</c:v>
                </c:pt>
                <c:pt idx="239">
                  <c:v>21.395</c:v>
                </c:pt>
                <c:pt idx="240">
                  <c:v>21.294374999999999</c:v>
                </c:pt>
                <c:pt idx="241">
                  <c:v>21.193750000000001</c:v>
                </c:pt>
                <c:pt idx="242">
                  <c:v>21.093125000000001</c:v>
                </c:pt>
                <c:pt idx="243">
                  <c:v>20.9925</c:v>
                </c:pt>
                <c:pt idx="244">
                  <c:v>20.891874999999999</c:v>
                </c:pt>
                <c:pt idx="245">
                  <c:v>20.791250000000002</c:v>
                </c:pt>
                <c:pt idx="246">
                  <c:v>20.690625000000001</c:v>
                </c:pt>
                <c:pt idx="247">
                  <c:v>20.59</c:v>
                </c:pt>
                <c:pt idx="248">
                  <c:v>20.397692307692306</c:v>
                </c:pt>
                <c:pt idx="249">
                  <c:v>20.205384615384613</c:v>
                </c:pt>
                <c:pt idx="250">
                  <c:v>20.01307692307692</c:v>
                </c:pt>
                <c:pt idx="251">
                  <c:v>19.820769230769226</c:v>
                </c:pt>
                <c:pt idx="252">
                  <c:v>19.628461538461533</c:v>
                </c:pt>
                <c:pt idx="253">
                  <c:v>19.436153846153839</c:v>
                </c:pt>
                <c:pt idx="254">
                  <c:v>19.243846153846146</c:v>
                </c:pt>
                <c:pt idx="255">
                  <c:v>19.051538461538453</c:v>
                </c:pt>
                <c:pt idx="256">
                  <c:v>18.859230769230759</c:v>
                </c:pt>
                <c:pt idx="257">
                  <c:v>18.666923076923066</c:v>
                </c:pt>
                <c:pt idx="258">
                  <c:v>18.474615384615372</c:v>
                </c:pt>
                <c:pt idx="259">
                  <c:v>18.282307692307679</c:v>
                </c:pt>
                <c:pt idx="260">
                  <c:v>18.09</c:v>
                </c:pt>
                <c:pt idx="261">
                  <c:v>17.970333333333333</c:v>
                </c:pt>
                <c:pt idx="262">
                  <c:v>17.850666666666665</c:v>
                </c:pt>
                <c:pt idx="263">
                  <c:v>17.730999999999998</c:v>
                </c:pt>
                <c:pt idx="264">
                  <c:v>17.611333333333331</c:v>
                </c:pt>
                <c:pt idx="265">
                  <c:v>17.491666666666664</c:v>
                </c:pt>
                <c:pt idx="266">
                  <c:v>17.371999999999996</c:v>
                </c:pt>
                <c:pt idx="267">
                  <c:v>17.252333333333329</c:v>
                </c:pt>
                <c:pt idx="268">
                  <c:v>17.132666666666662</c:v>
                </c:pt>
                <c:pt idx="269">
                  <c:v>17.012999999999995</c:v>
                </c:pt>
                <c:pt idx="270">
                  <c:v>16.893333333333327</c:v>
                </c:pt>
                <c:pt idx="271">
                  <c:v>16.77366666666666</c:v>
                </c:pt>
                <c:pt idx="272">
                  <c:v>16.653999999999993</c:v>
                </c:pt>
                <c:pt idx="273">
                  <c:v>16.534333333333326</c:v>
                </c:pt>
                <c:pt idx="274">
                  <c:v>16.414666666666658</c:v>
                </c:pt>
                <c:pt idx="275">
                  <c:v>16.295000000000002</c:v>
                </c:pt>
                <c:pt idx="276">
                  <c:v>16.175333333333324</c:v>
                </c:pt>
                <c:pt idx="277">
                  <c:v>16.055666666666657</c:v>
                </c:pt>
                <c:pt idx="278">
                  <c:v>15.935999999999989</c:v>
                </c:pt>
                <c:pt idx="279">
                  <c:v>15.816333333333322</c:v>
                </c:pt>
                <c:pt idx="280">
                  <c:v>15.696666666666655</c:v>
                </c:pt>
                <c:pt idx="281">
                  <c:v>15.576999999999988</c:v>
                </c:pt>
                <c:pt idx="282">
                  <c:v>15.45733333333332</c:v>
                </c:pt>
                <c:pt idx="283">
                  <c:v>15.337666666666653</c:v>
                </c:pt>
                <c:pt idx="284">
                  <c:v>15.217999999999986</c:v>
                </c:pt>
                <c:pt idx="285">
                  <c:v>15.098333333333319</c:v>
                </c:pt>
                <c:pt idx="286">
                  <c:v>14.978666666666651</c:v>
                </c:pt>
                <c:pt idx="287">
                  <c:v>14.858999999999984</c:v>
                </c:pt>
                <c:pt idx="288">
                  <c:v>14.739333333333317</c:v>
                </c:pt>
                <c:pt idx="289">
                  <c:v>14.619666666666649</c:v>
                </c:pt>
                <c:pt idx="290">
                  <c:v>14.5</c:v>
                </c:pt>
                <c:pt idx="291">
                  <c:v>14.338461538461539</c:v>
                </c:pt>
                <c:pt idx="292">
                  <c:v>14.176923076923078</c:v>
                </c:pt>
                <c:pt idx="293">
                  <c:v>14.015384615384617</c:v>
                </c:pt>
                <c:pt idx="294">
                  <c:v>13.853846153846156</c:v>
                </c:pt>
                <c:pt idx="295">
                  <c:v>13.692307692307695</c:v>
                </c:pt>
                <c:pt idx="296">
                  <c:v>13.530769230769234</c:v>
                </c:pt>
                <c:pt idx="297">
                  <c:v>13.369230769230773</c:v>
                </c:pt>
                <c:pt idx="298">
                  <c:v>13.207692307692312</c:v>
                </c:pt>
                <c:pt idx="299">
                  <c:v>13.046153846153851</c:v>
                </c:pt>
                <c:pt idx="300">
                  <c:v>12.88461538461539</c:v>
                </c:pt>
                <c:pt idx="301">
                  <c:v>12.723076923076929</c:v>
                </c:pt>
                <c:pt idx="302">
                  <c:v>12.561538461538468</c:v>
                </c:pt>
                <c:pt idx="303">
                  <c:v>12.4</c:v>
                </c:pt>
                <c:pt idx="304">
                  <c:v>12.2</c:v>
                </c:pt>
                <c:pt idx="305">
                  <c:v>12</c:v>
                </c:pt>
                <c:pt idx="306">
                  <c:v>11.8</c:v>
                </c:pt>
                <c:pt idx="307">
                  <c:v>11.6</c:v>
                </c:pt>
                <c:pt idx="308">
                  <c:v>11.4</c:v>
                </c:pt>
                <c:pt idx="309">
                  <c:v>11.2</c:v>
                </c:pt>
                <c:pt idx="310">
                  <c:v>11</c:v>
                </c:pt>
                <c:pt idx="311">
                  <c:v>10.8</c:v>
                </c:pt>
                <c:pt idx="312">
                  <c:v>10.6</c:v>
                </c:pt>
                <c:pt idx="313">
                  <c:v>10.4</c:v>
                </c:pt>
                <c:pt idx="314">
                  <c:v>10.199999999999999</c:v>
                </c:pt>
                <c:pt idx="315">
                  <c:v>10</c:v>
                </c:pt>
                <c:pt idx="316">
                  <c:v>9.9583333333333339</c:v>
                </c:pt>
                <c:pt idx="317">
                  <c:v>9.9166666666666679</c:v>
                </c:pt>
                <c:pt idx="318">
                  <c:v>9.875</c:v>
                </c:pt>
                <c:pt idx="319">
                  <c:v>9.8333333333333357</c:v>
                </c:pt>
                <c:pt idx="320">
                  <c:v>9.7916666666666696</c:v>
                </c:pt>
                <c:pt idx="321">
                  <c:v>9.75</c:v>
                </c:pt>
                <c:pt idx="322">
                  <c:v>9.7083333333333375</c:v>
                </c:pt>
                <c:pt idx="323">
                  <c:v>9.6666666666666714</c:v>
                </c:pt>
                <c:pt idx="324">
                  <c:v>9.6250000000000053</c:v>
                </c:pt>
                <c:pt idx="325">
                  <c:v>9.5833333333333393</c:v>
                </c:pt>
                <c:pt idx="326">
                  <c:v>9.5416666666666732</c:v>
                </c:pt>
                <c:pt idx="327">
                  <c:v>9.5</c:v>
                </c:pt>
                <c:pt idx="328">
                  <c:v>9.4187499999999993</c:v>
                </c:pt>
                <c:pt idx="329">
                  <c:v>9.3375000000000004</c:v>
                </c:pt>
                <c:pt idx="330">
                  <c:v>9.2562499999999996</c:v>
                </c:pt>
                <c:pt idx="331">
                  <c:v>9.1750000000000007</c:v>
                </c:pt>
                <c:pt idx="332">
                  <c:v>9.09375</c:v>
                </c:pt>
                <c:pt idx="333">
                  <c:v>9.0124999999999993</c:v>
                </c:pt>
                <c:pt idx="334">
                  <c:v>8.9312500000000004</c:v>
                </c:pt>
                <c:pt idx="335">
                  <c:v>8.8499999999999943</c:v>
                </c:pt>
                <c:pt idx="336">
                  <c:v>8.7687499999999936</c:v>
                </c:pt>
                <c:pt idx="337">
                  <c:v>8.6874999999999929</c:v>
                </c:pt>
                <c:pt idx="338">
                  <c:v>8.6062499999999922</c:v>
                </c:pt>
                <c:pt idx="339">
                  <c:v>8.5249999999999915</c:v>
                </c:pt>
                <c:pt idx="340">
                  <c:v>8.4437499999999908</c:v>
                </c:pt>
                <c:pt idx="341">
                  <c:v>8.3624999999999901</c:v>
                </c:pt>
                <c:pt idx="342">
                  <c:v>8.2812499999999893</c:v>
                </c:pt>
                <c:pt idx="343">
                  <c:v>8.1999999999999886</c:v>
                </c:pt>
                <c:pt idx="344">
                  <c:v>8.1187499999999879</c:v>
                </c:pt>
                <c:pt idx="345">
                  <c:v>8.0374999999999872</c:v>
                </c:pt>
                <c:pt idx="346">
                  <c:v>7.9562499999999874</c:v>
                </c:pt>
                <c:pt idx="347">
                  <c:v>7.8749999999999876</c:v>
                </c:pt>
                <c:pt idx="348">
                  <c:v>7.7937499999999877</c:v>
                </c:pt>
                <c:pt idx="349">
                  <c:v>7.7124999999999879</c:v>
                </c:pt>
                <c:pt idx="350">
                  <c:v>7.6312499999999881</c:v>
                </c:pt>
                <c:pt idx="351">
                  <c:v>7.55</c:v>
                </c:pt>
                <c:pt idx="352">
                  <c:v>7.51</c:v>
                </c:pt>
                <c:pt idx="353">
                  <c:v>7.47</c:v>
                </c:pt>
                <c:pt idx="354">
                  <c:v>7.43</c:v>
                </c:pt>
                <c:pt idx="355">
                  <c:v>7.39</c:v>
                </c:pt>
                <c:pt idx="356">
                  <c:v>7.35</c:v>
                </c:pt>
                <c:pt idx="357">
                  <c:v>7.31</c:v>
                </c:pt>
                <c:pt idx="358">
                  <c:v>7.27</c:v>
                </c:pt>
                <c:pt idx="359">
                  <c:v>7.23</c:v>
                </c:pt>
                <c:pt idx="360">
                  <c:v>7.19</c:v>
                </c:pt>
                <c:pt idx="361">
                  <c:v>7.15</c:v>
                </c:pt>
                <c:pt idx="362">
                  <c:v>7.11</c:v>
                </c:pt>
                <c:pt idx="363">
                  <c:v>7.07</c:v>
                </c:pt>
                <c:pt idx="364">
                  <c:v>7.03</c:v>
                </c:pt>
              </c:numCache>
            </c:numRef>
          </c:val>
          <c:smooth val="0"/>
        </c:ser>
        <c:ser>
          <c:idx val="3"/>
          <c:order val="3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DGD!$BQ$4:$BQ$368</c:f>
              <c:numCache>
                <c:formatCode>0.0</c:formatCode>
                <c:ptCount val="365"/>
                <c:pt idx="0">
                  <c:v>2.6</c:v>
                </c:pt>
                <c:pt idx="1">
                  <c:v>2.58</c:v>
                </c:pt>
                <c:pt idx="2">
                  <c:v>2.56</c:v>
                </c:pt>
                <c:pt idx="3">
                  <c:v>2.54</c:v>
                </c:pt>
                <c:pt idx="4">
                  <c:v>2.52</c:v>
                </c:pt>
                <c:pt idx="5">
                  <c:v>2.5</c:v>
                </c:pt>
                <c:pt idx="6">
                  <c:v>2.4700000000000002</c:v>
                </c:pt>
                <c:pt idx="7">
                  <c:v>2.4500000000000002</c:v>
                </c:pt>
                <c:pt idx="8">
                  <c:v>2.4300000000000002</c:v>
                </c:pt>
                <c:pt idx="9">
                  <c:v>2.41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2.2999999999999998</c:v>
                </c:pt>
                <c:pt idx="21">
                  <c:v>2.2999999999999998</c:v>
                </c:pt>
                <c:pt idx="22">
                  <c:v>2.2999999999999998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2.2999999999999998</c:v>
                </c:pt>
                <c:pt idx="27">
                  <c:v>2.2999999999999998</c:v>
                </c:pt>
                <c:pt idx="28">
                  <c:v>2.4</c:v>
                </c:pt>
                <c:pt idx="29">
                  <c:v>2.4</c:v>
                </c:pt>
                <c:pt idx="30">
                  <c:v>2.4</c:v>
                </c:pt>
                <c:pt idx="31">
                  <c:v>2.35</c:v>
                </c:pt>
                <c:pt idx="32">
                  <c:v>2.35</c:v>
                </c:pt>
                <c:pt idx="33">
                  <c:v>2.35</c:v>
                </c:pt>
                <c:pt idx="34">
                  <c:v>2.35</c:v>
                </c:pt>
                <c:pt idx="35">
                  <c:v>2.35</c:v>
                </c:pt>
                <c:pt idx="36">
                  <c:v>2.35</c:v>
                </c:pt>
                <c:pt idx="37">
                  <c:v>2.35</c:v>
                </c:pt>
                <c:pt idx="38">
                  <c:v>2.35</c:v>
                </c:pt>
                <c:pt idx="39">
                  <c:v>2.2583333333333333</c:v>
                </c:pt>
                <c:pt idx="40">
                  <c:v>2.1666666666666665</c:v>
                </c:pt>
                <c:pt idx="41">
                  <c:v>2.0750000000000002</c:v>
                </c:pt>
                <c:pt idx="42">
                  <c:v>1.9833333333333332</c:v>
                </c:pt>
                <c:pt idx="43">
                  <c:v>1.8916666666666666</c:v>
                </c:pt>
                <c:pt idx="44">
                  <c:v>1.8</c:v>
                </c:pt>
                <c:pt idx="45">
                  <c:v>1.8</c:v>
                </c:pt>
                <c:pt idx="46">
                  <c:v>1.8</c:v>
                </c:pt>
                <c:pt idx="47">
                  <c:v>1.8785714285714288</c:v>
                </c:pt>
                <c:pt idx="48">
                  <c:v>1.9571428571428573</c:v>
                </c:pt>
                <c:pt idx="49">
                  <c:v>2.035714285714286</c:v>
                </c:pt>
                <c:pt idx="50">
                  <c:v>2.1142857142857148</c:v>
                </c:pt>
                <c:pt idx="51">
                  <c:v>2.1928571428571435</c:v>
                </c:pt>
                <c:pt idx="52">
                  <c:v>2.2714285714285722</c:v>
                </c:pt>
                <c:pt idx="53">
                  <c:v>2.4</c:v>
                </c:pt>
                <c:pt idx="54">
                  <c:v>2.44</c:v>
                </c:pt>
                <c:pt idx="55">
                  <c:v>2.48</c:v>
                </c:pt>
                <c:pt idx="56">
                  <c:v>2.52</c:v>
                </c:pt>
                <c:pt idx="57">
                  <c:v>2.56</c:v>
                </c:pt>
                <c:pt idx="58">
                  <c:v>2.6</c:v>
                </c:pt>
                <c:pt idx="59">
                  <c:v>2.625</c:v>
                </c:pt>
                <c:pt idx="60">
                  <c:v>2.65</c:v>
                </c:pt>
                <c:pt idx="61">
                  <c:v>2.6749999999999998</c:v>
                </c:pt>
                <c:pt idx="62">
                  <c:v>2.7</c:v>
                </c:pt>
                <c:pt idx="63">
                  <c:v>2.75</c:v>
                </c:pt>
                <c:pt idx="64">
                  <c:v>2.838461538461539</c:v>
                </c:pt>
                <c:pt idx="65">
                  <c:v>2.9269230769230776</c:v>
                </c:pt>
                <c:pt idx="66">
                  <c:v>3.0153846153846162</c:v>
                </c:pt>
                <c:pt idx="67">
                  <c:v>3.1038461538461548</c:v>
                </c:pt>
                <c:pt idx="68">
                  <c:v>3.1923076923076934</c:v>
                </c:pt>
                <c:pt idx="69">
                  <c:v>3.280769230769232</c:v>
                </c:pt>
                <c:pt idx="70">
                  <c:v>3.3692307692307706</c:v>
                </c:pt>
                <c:pt idx="71">
                  <c:v>3.4576923076923092</c:v>
                </c:pt>
                <c:pt idx="72">
                  <c:v>3.5461538461538478</c:v>
                </c:pt>
                <c:pt idx="73">
                  <c:v>3.6346153846153864</c:v>
                </c:pt>
                <c:pt idx="74">
                  <c:v>3.7230769230769249</c:v>
                </c:pt>
                <c:pt idx="75">
                  <c:v>3.8115384615384635</c:v>
                </c:pt>
                <c:pt idx="76">
                  <c:v>3.9</c:v>
                </c:pt>
                <c:pt idx="77">
                  <c:v>3.9461538461538459</c:v>
                </c:pt>
                <c:pt idx="78">
                  <c:v>3.9923076923076919</c:v>
                </c:pt>
                <c:pt idx="79">
                  <c:v>4.0384615384615383</c:v>
                </c:pt>
                <c:pt idx="80">
                  <c:v>4.0846153846153843</c:v>
                </c:pt>
                <c:pt idx="81">
                  <c:v>4.1307692307692303</c:v>
                </c:pt>
                <c:pt idx="82">
                  <c:v>4.1769230769230763</c:v>
                </c:pt>
                <c:pt idx="83">
                  <c:v>4.2230769230769223</c:v>
                </c:pt>
                <c:pt idx="84">
                  <c:v>4.2692307692307683</c:v>
                </c:pt>
                <c:pt idx="85">
                  <c:v>4.3153846153846143</c:v>
                </c:pt>
                <c:pt idx="86">
                  <c:v>4.3615384615384603</c:v>
                </c:pt>
                <c:pt idx="87">
                  <c:v>4.4076923076923062</c:v>
                </c:pt>
                <c:pt idx="88">
                  <c:v>4.4538461538461522</c:v>
                </c:pt>
                <c:pt idx="89">
                  <c:v>4.5</c:v>
                </c:pt>
                <c:pt idx="90">
                  <c:v>4.5250000000000004</c:v>
                </c:pt>
                <c:pt idx="91">
                  <c:v>4.55</c:v>
                </c:pt>
                <c:pt idx="92">
                  <c:v>4.5750000000000002</c:v>
                </c:pt>
                <c:pt idx="93">
                  <c:v>4.5999999999999996</c:v>
                </c:pt>
                <c:pt idx="94">
                  <c:v>4.625</c:v>
                </c:pt>
                <c:pt idx="95">
                  <c:v>4.6500000000000004</c:v>
                </c:pt>
                <c:pt idx="96">
                  <c:v>4.6749999999999998</c:v>
                </c:pt>
                <c:pt idx="97">
                  <c:v>4.7</c:v>
                </c:pt>
                <c:pt idx="98">
                  <c:v>4.7249999999999996</c:v>
                </c:pt>
                <c:pt idx="99">
                  <c:v>4.75</c:v>
                </c:pt>
                <c:pt idx="100">
                  <c:v>4.7750000000000004</c:v>
                </c:pt>
                <c:pt idx="101">
                  <c:v>4.8</c:v>
                </c:pt>
                <c:pt idx="102">
                  <c:v>4.8250000000000002</c:v>
                </c:pt>
                <c:pt idx="103">
                  <c:v>4.850000000000005</c:v>
                </c:pt>
                <c:pt idx="104">
                  <c:v>4.8750000000000053</c:v>
                </c:pt>
                <c:pt idx="105">
                  <c:v>4.9000000000000057</c:v>
                </c:pt>
                <c:pt idx="106">
                  <c:v>4.925000000000006</c:v>
                </c:pt>
                <c:pt idx="107">
                  <c:v>4.9500000000000064</c:v>
                </c:pt>
                <c:pt idx="108">
                  <c:v>4.9750000000000068</c:v>
                </c:pt>
                <c:pt idx="109">
                  <c:v>5</c:v>
                </c:pt>
                <c:pt idx="110">
                  <c:v>5.1100000000000003</c:v>
                </c:pt>
                <c:pt idx="111">
                  <c:v>5.22</c:v>
                </c:pt>
                <c:pt idx="112">
                  <c:v>5.33</c:v>
                </c:pt>
                <c:pt idx="113">
                  <c:v>5.44</c:v>
                </c:pt>
                <c:pt idx="114">
                  <c:v>5.55</c:v>
                </c:pt>
                <c:pt idx="115">
                  <c:v>5.66</c:v>
                </c:pt>
                <c:pt idx="116">
                  <c:v>5.77</c:v>
                </c:pt>
                <c:pt idx="117">
                  <c:v>5.88</c:v>
                </c:pt>
                <c:pt idx="118">
                  <c:v>5.99</c:v>
                </c:pt>
                <c:pt idx="119">
                  <c:v>6.1</c:v>
                </c:pt>
                <c:pt idx="120">
                  <c:v>6.2346666666666675</c:v>
                </c:pt>
                <c:pt idx="121">
                  <c:v>6.3693333333333344</c:v>
                </c:pt>
                <c:pt idx="122">
                  <c:v>6.5040000000000013</c:v>
                </c:pt>
                <c:pt idx="123">
                  <c:v>6.6386666666666683</c:v>
                </c:pt>
                <c:pt idx="124">
                  <c:v>6.7733333333333352</c:v>
                </c:pt>
                <c:pt idx="125">
                  <c:v>6.9080000000000021</c:v>
                </c:pt>
                <c:pt idx="126">
                  <c:v>7.0426666666666691</c:v>
                </c:pt>
                <c:pt idx="127">
                  <c:v>7.177333333333336</c:v>
                </c:pt>
                <c:pt idx="128">
                  <c:v>7.3120000000000029</c:v>
                </c:pt>
                <c:pt idx="129">
                  <c:v>7.4466666666666699</c:v>
                </c:pt>
                <c:pt idx="130">
                  <c:v>7.5813333333333368</c:v>
                </c:pt>
                <c:pt idx="131">
                  <c:v>7.7160000000000037</c:v>
                </c:pt>
                <c:pt idx="132">
                  <c:v>7.8506666666666707</c:v>
                </c:pt>
                <c:pt idx="133">
                  <c:v>7.9853333333333376</c:v>
                </c:pt>
                <c:pt idx="134">
                  <c:v>8.1199999999999992</c:v>
                </c:pt>
                <c:pt idx="135">
                  <c:v>8.2546666666666706</c:v>
                </c:pt>
                <c:pt idx="136">
                  <c:v>8.3893333333333366</c:v>
                </c:pt>
                <c:pt idx="137">
                  <c:v>8.5240000000000027</c:v>
                </c:pt>
                <c:pt idx="138">
                  <c:v>8.6586666666666687</c:v>
                </c:pt>
                <c:pt idx="139">
                  <c:v>8.7933333333333348</c:v>
                </c:pt>
                <c:pt idx="140">
                  <c:v>8.9280000000000008</c:v>
                </c:pt>
                <c:pt idx="141">
                  <c:v>9.0626666666666669</c:v>
                </c:pt>
                <c:pt idx="142">
                  <c:v>9.1973333333333329</c:v>
                </c:pt>
                <c:pt idx="143">
                  <c:v>9.331999999999999</c:v>
                </c:pt>
                <c:pt idx="144">
                  <c:v>9.466666666666665</c:v>
                </c:pt>
                <c:pt idx="145">
                  <c:v>9.6013333333333311</c:v>
                </c:pt>
                <c:pt idx="146">
                  <c:v>9.7359999999999971</c:v>
                </c:pt>
                <c:pt idx="147">
                  <c:v>9.8706666666666631</c:v>
                </c:pt>
                <c:pt idx="148">
                  <c:v>10.005333333333329</c:v>
                </c:pt>
                <c:pt idx="149">
                  <c:v>10.14</c:v>
                </c:pt>
                <c:pt idx="150">
                  <c:v>10.14</c:v>
                </c:pt>
                <c:pt idx="151">
                  <c:v>10.203666666666665</c:v>
                </c:pt>
                <c:pt idx="152">
                  <c:v>10.267333333333331</c:v>
                </c:pt>
                <c:pt idx="153">
                  <c:v>10.330999999999998</c:v>
                </c:pt>
                <c:pt idx="154">
                  <c:v>10.394666666666664</c:v>
                </c:pt>
                <c:pt idx="155">
                  <c:v>10.45833333333333</c:v>
                </c:pt>
                <c:pt idx="156">
                  <c:v>10.521999999999997</c:v>
                </c:pt>
                <c:pt idx="157">
                  <c:v>10.585666666666663</c:v>
                </c:pt>
                <c:pt idx="158">
                  <c:v>10.649333333333329</c:v>
                </c:pt>
                <c:pt idx="159">
                  <c:v>10.712999999999996</c:v>
                </c:pt>
                <c:pt idx="160">
                  <c:v>10.776666666666662</c:v>
                </c:pt>
                <c:pt idx="161">
                  <c:v>10.840333333333328</c:v>
                </c:pt>
                <c:pt idx="162">
                  <c:v>10.903999999999995</c:v>
                </c:pt>
                <c:pt idx="163">
                  <c:v>10.967666666666661</c:v>
                </c:pt>
                <c:pt idx="164">
                  <c:v>11.031333333333327</c:v>
                </c:pt>
                <c:pt idx="165">
                  <c:v>11.095000000000001</c:v>
                </c:pt>
                <c:pt idx="166">
                  <c:v>11.15866666666666</c:v>
                </c:pt>
                <c:pt idx="167">
                  <c:v>11.222333333333326</c:v>
                </c:pt>
                <c:pt idx="168">
                  <c:v>11.285999999999992</c:v>
                </c:pt>
                <c:pt idx="169">
                  <c:v>11.349666666666659</c:v>
                </c:pt>
                <c:pt idx="170">
                  <c:v>11.413333333333325</c:v>
                </c:pt>
                <c:pt idx="171">
                  <c:v>11.476999999999991</c:v>
                </c:pt>
                <c:pt idx="172">
                  <c:v>11.540666666666658</c:v>
                </c:pt>
                <c:pt idx="173">
                  <c:v>11.604333333333324</c:v>
                </c:pt>
                <c:pt idx="174">
                  <c:v>11.66799999999999</c:v>
                </c:pt>
                <c:pt idx="175">
                  <c:v>11.731666666666657</c:v>
                </c:pt>
                <c:pt idx="176">
                  <c:v>11.795333333333323</c:v>
                </c:pt>
                <c:pt idx="177">
                  <c:v>11.858999999999989</c:v>
                </c:pt>
                <c:pt idx="178">
                  <c:v>11.922666666666656</c:v>
                </c:pt>
                <c:pt idx="179">
                  <c:v>11.986333333333322</c:v>
                </c:pt>
                <c:pt idx="180">
                  <c:v>12.05</c:v>
                </c:pt>
                <c:pt idx="181">
                  <c:v>12.153571428571428</c:v>
                </c:pt>
                <c:pt idx="182">
                  <c:v>12.257142857142856</c:v>
                </c:pt>
                <c:pt idx="183">
                  <c:v>12.360714285714284</c:v>
                </c:pt>
                <c:pt idx="184">
                  <c:v>12.464285714285712</c:v>
                </c:pt>
                <c:pt idx="185">
                  <c:v>12.56785714285714</c:v>
                </c:pt>
                <c:pt idx="186">
                  <c:v>12.671428571428567</c:v>
                </c:pt>
                <c:pt idx="187">
                  <c:v>12.775</c:v>
                </c:pt>
                <c:pt idx="188">
                  <c:v>12.878571428571423</c:v>
                </c:pt>
                <c:pt idx="189">
                  <c:v>12.982142857142851</c:v>
                </c:pt>
                <c:pt idx="190">
                  <c:v>13.085714285714278</c:v>
                </c:pt>
                <c:pt idx="191">
                  <c:v>13.189285714285706</c:v>
                </c:pt>
                <c:pt idx="192">
                  <c:v>13.292857142857134</c:v>
                </c:pt>
                <c:pt idx="193">
                  <c:v>13.396428571428562</c:v>
                </c:pt>
                <c:pt idx="194">
                  <c:v>13.5</c:v>
                </c:pt>
                <c:pt idx="195">
                  <c:v>13.55</c:v>
                </c:pt>
                <c:pt idx="196">
                  <c:v>13.6</c:v>
                </c:pt>
                <c:pt idx="197">
                  <c:v>13.65</c:v>
                </c:pt>
                <c:pt idx="198">
                  <c:v>13.7</c:v>
                </c:pt>
                <c:pt idx="199">
                  <c:v>13.75</c:v>
                </c:pt>
                <c:pt idx="200">
                  <c:v>13.8</c:v>
                </c:pt>
                <c:pt idx="201">
                  <c:v>13.85</c:v>
                </c:pt>
                <c:pt idx="202">
                  <c:v>13.9</c:v>
                </c:pt>
                <c:pt idx="203">
                  <c:v>13.95</c:v>
                </c:pt>
                <c:pt idx="204">
                  <c:v>13.95</c:v>
                </c:pt>
                <c:pt idx="205">
                  <c:v>13.95</c:v>
                </c:pt>
                <c:pt idx="206">
                  <c:v>13.95</c:v>
                </c:pt>
                <c:pt idx="207">
                  <c:v>13.95</c:v>
                </c:pt>
                <c:pt idx="208">
                  <c:v>13.95</c:v>
                </c:pt>
                <c:pt idx="209">
                  <c:v>13.914999999999999</c:v>
                </c:pt>
                <c:pt idx="210">
                  <c:v>13.88</c:v>
                </c:pt>
                <c:pt idx="211">
                  <c:v>13.845000000000001</c:v>
                </c:pt>
                <c:pt idx="212">
                  <c:v>13.81</c:v>
                </c:pt>
                <c:pt idx="213">
                  <c:v>13.775</c:v>
                </c:pt>
                <c:pt idx="214">
                  <c:v>13.74</c:v>
                </c:pt>
                <c:pt idx="215">
                  <c:v>13.705</c:v>
                </c:pt>
                <c:pt idx="216">
                  <c:v>13.67</c:v>
                </c:pt>
                <c:pt idx="217">
                  <c:v>13.6</c:v>
                </c:pt>
                <c:pt idx="218">
                  <c:v>13.574999999999999</c:v>
                </c:pt>
                <c:pt idx="219">
                  <c:v>13.55</c:v>
                </c:pt>
                <c:pt idx="220">
                  <c:v>13.525</c:v>
                </c:pt>
                <c:pt idx="221">
                  <c:v>13.5</c:v>
                </c:pt>
                <c:pt idx="222">
                  <c:v>13.475</c:v>
                </c:pt>
                <c:pt idx="223">
                  <c:v>13.45</c:v>
                </c:pt>
                <c:pt idx="224">
                  <c:v>13.425000000000001</c:v>
                </c:pt>
                <c:pt idx="225">
                  <c:v>13.4</c:v>
                </c:pt>
                <c:pt idx="226">
                  <c:v>13.344444444444445</c:v>
                </c:pt>
                <c:pt idx="227">
                  <c:v>13.28888888888889</c:v>
                </c:pt>
                <c:pt idx="228">
                  <c:v>13.233333333333334</c:v>
                </c:pt>
                <c:pt idx="229">
                  <c:v>13.177777777777779</c:v>
                </c:pt>
                <c:pt idx="230">
                  <c:v>13.122222222222224</c:v>
                </c:pt>
                <c:pt idx="231">
                  <c:v>13.066666666666668</c:v>
                </c:pt>
                <c:pt idx="232">
                  <c:v>13.011111111111113</c:v>
                </c:pt>
                <c:pt idx="233">
                  <c:v>12.955555555555557</c:v>
                </c:pt>
                <c:pt idx="234">
                  <c:v>12.9</c:v>
                </c:pt>
                <c:pt idx="235">
                  <c:v>12.824230769230768</c:v>
                </c:pt>
                <c:pt idx="236">
                  <c:v>12.748461538461537</c:v>
                </c:pt>
                <c:pt idx="237">
                  <c:v>12.672692307692307</c:v>
                </c:pt>
                <c:pt idx="238">
                  <c:v>12.596923076923076</c:v>
                </c:pt>
                <c:pt idx="239">
                  <c:v>12.521153846153846</c:v>
                </c:pt>
                <c:pt idx="240">
                  <c:v>12.445384615384615</c:v>
                </c:pt>
                <c:pt idx="241">
                  <c:v>12.369615384615384</c:v>
                </c:pt>
                <c:pt idx="242">
                  <c:v>12.293846153846154</c:v>
                </c:pt>
                <c:pt idx="243">
                  <c:v>12.218076923076923</c:v>
                </c:pt>
                <c:pt idx="244">
                  <c:v>12.142307692307693</c:v>
                </c:pt>
                <c:pt idx="245">
                  <c:v>12.066538461538462</c:v>
                </c:pt>
                <c:pt idx="246">
                  <c:v>11.990769230769232</c:v>
                </c:pt>
                <c:pt idx="247">
                  <c:v>11.914999999999999</c:v>
                </c:pt>
                <c:pt idx="248">
                  <c:v>11.83923076923077</c:v>
                </c:pt>
                <c:pt idx="249">
                  <c:v>11.76346153846154</c:v>
                </c:pt>
                <c:pt idx="250">
                  <c:v>11.687692307692309</c:v>
                </c:pt>
                <c:pt idx="251">
                  <c:v>11.611923076923079</c:v>
                </c:pt>
                <c:pt idx="252">
                  <c:v>11.536153846153848</c:v>
                </c:pt>
                <c:pt idx="253">
                  <c:v>11.460384615384617</c:v>
                </c:pt>
                <c:pt idx="254">
                  <c:v>11.384615384615387</c:v>
                </c:pt>
                <c:pt idx="255">
                  <c:v>11.308846153846156</c:v>
                </c:pt>
                <c:pt idx="256">
                  <c:v>11.233076923076926</c:v>
                </c:pt>
                <c:pt idx="257">
                  <c:v>11.157307692307695</c:v>
                </c:pt>
                <c:pt idx="258">
                  <c:v>11.081538461538464</c:v>
                </c:pt>
                <c:pt idx="259">
                  <c:v>11.005769230769234</c:v>
                </c:pt>
                <c:pt idx="260">
                  <c:v>10.93</c:v>
                </c:pt>
                <c:pt idx="261">
                  <c:v>10.859</c:v>
                </c:pt>
                <c:pt idx="262">
                  <c:v>10.788</c:v>
                </c:pt>
                <c:pt idx="263">
                  <c:v>10.717000000000001</c:v>
                </c:pt>
                <c:pt idx="264">
                  <c:v>10.646000000000001</c:v>
                </c:pt>
                <c:pt idx="265">
                  <c:v>10.574999999999999</c:v>
                </c:pt>
                <c:pt idx="266">
                  <c:v>10.504000000000001</c:v>
                </c:pt>
                <c:pt idx="267">
                  <c:v>10.433000000000002</c:v>
                </c:pt>
                <c:pt idx="268">
                  <c:v>10.362000000000002</c:v>
                </c:pt>
                <c:pt idx="269">
                  <c:v>10.291000000000002</c:v>
                </c:pt>
                <c:pt idx="270">
                  <c:v>10.220000000000001</c:v>
                </c:pt>
                <c:pt idx="271">
                  <c:v>10.149000000000003</c:v>
                </c:pt>
                <c:pt idx="272">
                  <c:v>10.078000000000003</c:v>
                </c:pt>
                <c:pt idx="273">
                  <c:v>10.007000000000003</c:v>
                </c:pt>
                <c:pt idx="274">
                  <c:v>9.9360000000000035</c:v>
                </c:pt>
                <c:pt idx="275">
                  <c:v>9.8650000000000002</c:v>
                </c:pt>
                <c:pt idx="276">
                  <c:v>9.794000000000004</c:v>
                </c:pt>
                <c:pt idx="277">
                  <c:v>9.7230000000000043</c:v>
                </c:pt>
                <c:pt idx="278">
                  <c:v>9.6520000000000046</c:v>
                </c:pt>
                <c:pt idx="279">
                  <c:v>9.5810000000000048</c:v>
                </c:pt>
                <c:pt idx="280">
                  <c:v>9.51</c:v>
                </c:pt>
                <c:pt idx="281">
                  <c:v>9.4390000000000054</c:v>
                </c:pt>
                <c:pt idx="282">
                  <c:v>9.3680000000000057</c:v>
                </c:pt>
                <c:pt idx="283">
                  <c:v>9.2970000000000059</c:v>
                </c:pt>
                <c:pt idx="284">
                  <c:v>9.2260000000000062</c:v>
                </c:pt>
                <c:pt idx="285">
                  <c:v>9.1550000000000065</c:v>
                </c:pt>
                <c:pt idx="286">
                  <c:v>9.0840000000000067</c:v>
                </c:pt>
                <c:pt idx="287">
                  <c:v>9.013000000000007</c:v>
                </c:pt>
                <c:pt idx="288">
                  <c:v>8.9420000000000073</c:v>
                </c:pt>
                <c:pt idx="289">
                  <c:v>8.8710000000000075</c:v>
                </c:pt>
                <c:pt idx="290">
                  <c:v>8.8000000000000007</c:v>
                </c:pt>
                <c:pt idx="291">
                  <c:v>8.6640000000000015</c:v>
                </c:pt>
                <c:pt idx="292">
                  <c:v>8.5280000000000022</c:v>
                </c:pt>
                <c:pt idx="293">
                  <c:v>8.392000000000003</c:v>
                </c:pt>
                <c:pt idx="294">
                  <c:v>8.2560000000000038</c:v>
                </c:pt>
                <c:pt idx="295">
                  <c:v>8.1199999999999992</c:v>
                </c:pt>
                <c:pt idx="296">
                  <c:v>7.9840000000000044</c:v>
                </c:pt>
                <c:pt idx="297">
                  <c:v>7.8480000000000043</c:v>
                </c:pt>
                <c:pt idx="298">
                  <c:v>7.7120000000000042</c:v>
                </c:pt>
                <c:pt idx="299">
                  <c:v>7.5760000000000041</c:v>
                </c:pt>
                <c:pt idx="300">
                  <c:v>7.44</c:v>
                </c:pt>
                <c:pt idx="301">
                  <c:v>7.3040000000000038</c:v>
                </c:pt>
                <c:pt idx="302">
                  <c:v>7.1680000000000037</c:v>
                </c:pt>
                <c:pt idx="303">
                  <c:v>7.0320000000000036</c:v>
                </c:pt>
                <c:pt idx="304">
                  <c:v>6.8960000000000035</c:v>
                </c:pt>
                <c:pt idx="305">
                  <c:v>6.76</c:v>
                </c:pt>
                <c:pt idx="306">
                  <c:v>6.6240000000000032</c:v>
                </c:pt>
                <c:pt idx="307">
                  <c:v>6.4880000000000031</c:v>
                </c:pt>
                <c:pt idx="308">
                  <c:v>6.352000000000003</c:v>
                </c:pt>
                <c:pt idx="309">
                  <c:v>6.2160000000000029</c:v>
                </c:pt>
                <c:pt idx="310">
                  <c:v>6.08</c:v>
                </c:pt>
                <c:pt idx="311">
                  <c:v>5.9440000000000026</c:v>
                </c:pt>
                <c:pt idx="312">
                  <c:v>5.8080000000000025</c:v>
                </c:pt>
                <c:pt idx="313">
                  <c:v>5.6720000000000024</c:v>
                </c:pt>
                <c:pt idx="314">
                  <c:v>5.5360000000000023</c:v>
                </c:pt>
                <c:pt idx="315">
                  <c:v>5.4</c:v>
                </c:pt>
                <c:pt idx="316">
                  <c:v>5.2750000000000004</c:v>
                </c:pt>
                <c:pt idx="317">
                  <c:v>5.15</c:v>
                </c:pt>
                <c:pt idx="318">
                  <c:v>5.0250000000000004</c:v>
                </c:pt>
                <c:pt idx="319">
                  <c:v>4.9000000000000004</c:v>
                </c:pt>
                <c:pt idx="320">
                  <c:v>4.7750000000000004</c:v>
                </c:pt>
                <c:pt idx="321">
                  <c:v>4.6500000000000004</c:v>
                </c:pt>
                <c:pt idx="322">
                  <c:v>4.5250000000000004</c:v>
                </c:pt>
                <c:pt idx="323">
                  <c:v>4.4000000000000004</c:v>
                </c:pt>
                <c:pt idx="324">
                  <c:v>4.2750000000000004</c:v>
                </c:pt>
                <c:pt idx="325">
                  <c:v>4.1500000000000004</c:v>
                </c:pt>
                <c:pt idx="326">
                  <c:v>4.0250000000000004</c:v>
                </c:pt>
                <c:pt idx="327">
                  <c:v>3.9</c:v>
                </c:pt>
                <c:pt idx="328">
                  <c:v>3.8654166666666665</c:v>
                </c:pt>
                <c:pt idx="329">
                  <c:v>3.8308333333333331</c:v>
                </c:pt>
                <c:pt idx="330">
                  <c:v>3.7962500000000001</c:v>
                </c:pt>
                <c:pt idx="331">
                  <c:v>3.7616666666666663</c:v>
                </c:pt>
                <c:pt idx="332">
                  <c:v>3.7270833333333329</c:v>
                </c:pt>
                <c:pt idx="333">
                  <c:v>3.6924999999999999</c:v>
                </c:pt>
                <c:pt idx="334">
                  <c:v>3.657916666666666</c:v>
                </c:pt>
                <c:pt idx="335">
                  <c:v>3.6233333333333326</c:v>
                </c:pt>
                <c:pt idx="336">
                  <c:v>3.5887500000000001</c:v>
                </c:pt>
                <c:pt idx="337">
                  <c:v>3.5541666666666658</c:v>
                </c:pt>
                <c:pt idx="338">
                  <c:v>3.5195833333333324</c:v>
                </c:pt>
                <c:pt idx="339">
                  <c:v>3.4849999999999999</c:v>
                </c:pt>
                <c:pt idx="340">
                  <c:v>3.4504166666666656</c:v>
                </c:pt>
                <c:pt idx="341">
                  <c:v>3.4158333333333322</c:v>
                </c:pt>
                <c:pt idx="342">
                  <c:v>3.3812500000000001</c:v>
                </c:pt>
                <c:pt idx="343">
                  <c:v>3.3466666666666653</c:v>
                </c:pt>
                <c:pt idx="344">
                  <c:v>3.3120833333333319</c:v>
                </c:pt>
                <c:pt idx="345">
                  <c:v>3.2774999999999999</c:v>
                </c:pt>
                <c:pt idx="346">
                  <c:v>3.2429166666666651</c:v>
                </c:pt>
                <c:pt idx="347">
                  <c:v>3.2083333333333317</c:v>
                </c:pt>
                <c:pt idx="348">
                  <c:v>3.1737500000000001</c:v>
                </c:pt>
                <c:pt idx="349">
                  <c:v>3.1391666666666649</c:v>
                </c:pt>
                <c:pt idx="350">
                  <c:v>3.1045833333333315</c:v>
                </c:pt>
                <c:pt idx="351">
                  <c:v>3.07</c:v>
                </c:pt>
                <c:pt idx="352">
                  <c:v>3.0415384615384617</c:v>
                </c:pt>
                <c:pt idx="353">
                  <c:v>3.0130769230769232</c:v>
                </c:pt>
                <c:pt idx="354">
                  <c:v>2.9846153846153847</c:v>
                </c:pt>
                <c:pt idx="355">
                  <c:v>2.9561538461538461</c:v>
                </c:pt>
                <c:pt idx="356">
                  <c:v>2.9276923076923076</c:v>
                </c:pt>
                <c:pt idx="357">
                  <c:v>2.8992307692307691</c:v>
                </c:pt>
                <c:pt idx="358">
                  <c:v>2.8707692307692305</c:v>
                </c:pt>
                <c:pt idx="359">
                  <c:v>2.842307692307692</c:v>
                </c:pt>
                <c:pt idx="360">
                  <c:v>2.8138461538461534</c:v>
                </c:pt>
                <c:pt idx="361">
                  <c:v>2.7853846153846149</c:v>
                </c:pt>
                <c:pt idx="362">
                  <c:v>2.7569230769230764</c:v>
                </c:pt>
                <c:pt idx="363">
                  <c:v>2.7284615384615378</c:v>
                </c:pt>
                <c:pt idx="364">
                  <c:v>2.7</c:v>
                </c:pt>
              </c:numCache>
            </c:numRef>
          </c:val>
          <c:smooth val="0"/>
        </c:ser>
        <c:ser>
          <c:idx val="9"/>
          <c:order val="4"/>
          <c:tx>
            <c:v>Air Frost</c:v>
          </c:tx>
          <c:spPr>
            <a:ln w="254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Daily!$CM$4:$CM$368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  <c:pt idx="65" formatCode="0">
                  <c:v>0</c:v>
                </c:pt>
                <c:pt idx="66" formatCode="0">
                  <c:v>0</c:v>
                </c:pt>
                <c:pt idx="67" formatCode="0">
                  <c:v>0</c:v>
                </c:pt>
                <c:pt idx="68" formatCode="0">
                  <c:v>0</c:v>
                </c:pt>
                <c:pt idx="69" formatCode="0">
                  <c:v>0</c:v>
                </c:pt>
                <c:pt idx="70" formatCode="0">
                  <c:v>0</c:v>
                </c:pt>
                <c:pt idx="71" formatCode="0">
                  <c:v>0</c:v>
                </c:pt>
                <c:pt idx="72" formatCode="0">
                  <c:v>0</c:v>
                </c:pt>
                <c:pt idx="73" formatCode="0">
                  <c:v>0</c:v>
                </c:pt>
                <c:pt idx="74" formatCode="0">
                  <c:v>0</c:v>
                </c:pt>
                <c:pt idx="75" formatCode="0">
                  <c:v>0</c:v>
                </c:pt>
                <c:pt idx="76" formatCode="0">
                  <c:v>0</c:v>
                </c:pt>
                <c:pt idx="77" formatCode="0">
                  <c:v>0</c:v>
                </c:pt>
                <c:pt idx="78" formatCode="0">
                  <c:v>0</c:v>
                </c:pt>
                <c:pt idx="79" formatCode="0">
                  <c:v>0</c:v>
                </c:pt>
                <c:pt idx="80" formatCode="0">
                  <c:v>0</c:v>
                </c:pt>
                <c:pt idx="81" formatCode="0">
                  <c:v>0</c:v>
                </c:pt>
                <c:pt idx="82" formatCode="0">
                  <c:v>0</c:v>
                </c:pt>
                <c:pt idx="83" formatCode="0">
                  <c:v>0</c:v>
                </c:pt>
                <c:pt idx="84" formatCode="0">
                  <c:v>0</c:v>
                </c:pt>
                <c:pt idx="85" formatCode="0">
                  <c:v>0</c:v>
                </c:pt>
                <c:pt idx="86" formatCode="0">
                  <c:v>0</c:v>
                </c:pt>
                <c:pt idx="87" formatCode="0">
                  <c:v>0</c:v>
                </c:pt>
                <c:pt idx="88" formatCode="0">
                  <c:v>0</c:v>
                </c:pt>
                <c:pt idx="89" formatCode="0">
                  <c:v>0</c:v>
                </c:pt>
                <c:pt idx="90" formatCode="0">
                  <c:v>0</c:v>
                </c:pt>
                <c:pt idx="91" formatCode="0">
                  <c:v>0</c:v>
                </c:pt>
                <c:pt idx="92" formatCode="0">
                  <c:v>0</c:v>
                </c:pt>
                <c:pt idx="93" formatCode="0">
                  <c:v>0</c:v>
                </c:pt>
                <c:pt idx="94" formatCode="0">
                  <c:v>0</c:v>
                </c:pt>
                <c:pt idx="95" formatCode="0">
                  <c:v>0</c:v>
                </c:pt>
                <c:pt idx="96" formatCode="0">
                  <c:v>0</c:v>
                </c:pt>
                <c:pt idx="97" formatCode="0">
                  <c:v>0</c:v>
                </c:pt>
                <c:pt idx="98" formatCode="0">
                  <c:v>0</c:v>
                </c:pt>
                <c:pt idx="99" formatCode="0">
                  <c:v>0</c:v>
                </c:pt>
                <c:pt idx="100" formatCode="0">
                  <c:v>0</c:v>
                </c:pt>
                <c:pt idx="101" formatCode="0">
                  <c:v>0</c:v>
                </c:pt>
                <c:pt idx="102" formatCode="0">
                  <c:v>0</c:v>
                </c:pt>
                <c:pt idx="103" formatCode="0">
                  <c:v>0</c:v>
                </c:pt>
                <c:pt idx="104" formatCode="0">
                  <c:v>0</c:v>
                </c:pt>
                <c:pt idx="105" formatCode="0">
                  <c:v>0</c:v>
                </c:pt>
                <c:pt idx="106" formatCode="0">
                  <c:v>0</c:v>
                </c:pt>
                <c:pt idx="107" formatCode="0">
                  <c:v>0</c:v>
                </c:pt>
                <c:pt idx="108" formatCode="0">
                  <c:v>0</c:v>
                </c:pt>
                <c:pt idx="109" formatCode="0">
                  <c:v>0</c:v>
                </c:pt>
                <c:pt idx="110" formatCode="0">
                  <c:v>0</c:v>
                </c:pt>
                <c:pt idx="111" formatCode="0">
                  <c:v>0</c:v>
                </c:pt>
                <c:pt idx="112" formatCode="0">
                  <c:v>0</c:v>
                </c:pt>
                <c:pt idx="113" formatCode="0">
                  <c:v>0</c:v>
                </c:pt>
                <c:pt idx="114" formatCode="0">
                  <c:v>0</c:v>
                </c:pt>
                <c:pt idx="115" formatCode="0">
                  <c:v>0</c:v>
                </c:pt>
                <c:pt idx="116" formatCode="0">
                  <c:v>0</c:v>
                </c:pt>
                <c:pt idx="117" formatCode="0">
                  <c:v>0</c:v>
                </c:pt>
                <c:pt idx="118" formatCode="0">
                  <c:v>0</c:v>
                </c:pt>
                <c:pt idx="119" formatCode="0">
                  <c:v>0</c:v>
                </c:pt>
                <c:pt idx="120" formatCode="0">
                  <c:v>0</c:v>
                </c:pt>
                <c:pt idx="121" formatCode="0">
                  <c:v>0</c:v>
                </c:pt>
                <c:pt idx="122" formatCode="0">
                  <c:v>0</c:v>
                </c:pt>
                <c:pt idx="123" formatCode="0">
                  <c:v>0</c:v>
                </c:pt>
                <c:pt idx="124" formatCode="0">
                  <c:v>0</c:v>
                </c:pt>
                <c:pt idx="125" formatCode="0">
                  <c:v>0</c:v>
                </c:pt>
                <c:pt idx="126" formatCode="0">
                  <c:v>0</c:v>
                </c:pt>
                <c:pt idx="127" formatCode="0">
                  <c:v>0</c:v>
                </c:pt>
                <c:pt idx="128" formatCode="0">
                  <c:v>0</c:v>
                </c:pt>
                <c:pt idx="129" formatCode="0">
                  <c:v>0</c:v>
                </c:pt>
                <c:pt idx="130" formatCode="0">
                  <c:v>0</c:v>
                </c:pt>
                <c:pt idx="131" formatCode="0">
                  <c:v>0</c:v>
                </c:pt>
                <c:pt idx="132" formatCode="0">
                  <c:v>0</c:v>
                </c:pt>
                <c:pt idx="133" formatCode="0">
                  <c:v>0</c:v>
                </c:pt>
                <c:pt idx="134" formatCode="0">
                  <c:v>0</c:v>
                </c:pt>
                <c:pt idx="135" formatCode="0">
                  <c:v>0</c:v>
                </c:pt>
                <c:pt idx="136" formatCode="0">
                  <c:v>0</c:v>
                </c:pt>
                <c:pt idx="137" formatCode="0">
                  <c:v>0</c:v>
                </c:pt>
                <c:pt idx="138" formatCode="0">
                  <c:v>0</c:v>
                </c:pt>
                <c:pt idx="139" formatCode="0">
                  <c:v>0</c:v>
                </c:pt>
                <c:pt idx="140" formatCode="0">
                  <c:v>0</c:v>
                </c:pt>
                <c:pt idx="141" formatCode="0">
                  <c:v>0</c:v>
                </c:pt>
                <c:pt idx="142" formatCode="0">
                  <c:v>0</c:v>
                </c:pt>
                <c:pt idx="143" formatCode="0">
                  <c:v>0</c:v>
                </c:pt>
                <c:pt idx="144" formatCode="0">
                  <c:v>0</c:v>
                </c:pt>
                <c:pt idx="145" formatCode="0">
                  <c:v>0</c:v>
                </c:pt>
                <c:pt idx="146" formatCode="0">
                  <c:v>0</c:v>
                </c:pt>
                <c:pt idx="147" formatCode="0">
                  <c:v>0</c:v>
                </c:pt>
                <c:pt idx="148" formatCode="0">
                  <c:v>0</c:v>
                </c:pt>
                <c:pt idx="149" formatCode="0">
                  <c:v>0</c:v>
                </c:pt>
                <c:pt idx="150">
                  <c:v>0</c:v>
                </c:pt>
                <c:pt idx="151" formatCode="0">
                  <c:v>0</c:v>
                </c:pt>
                <c:pt idx="152" formatCode="0">
                  <c:v>0</c:v>
                </c:pt>
                <c:pt idx="153" formatCode="0">
                  <c:v>0</c:v>
                </c:pt>
                <c:pt idx="154" formatCode="0">
                  <c:v>0</c:v>
                </c:pt>
                <c:pt idx="155" formatCode="0">
                  <c:v>0</c:v>
                </c:pt>
                <c:pt idx="156" formatCode="0">
                  <c:v>0</c:v>
                </c:pt>
                <c:pt idx="157" formatCode="0">
                  <c:v>0</c:v>
                </c:pt>
                <c:pt idx="158" formatCode="0">
                  <c:v>0</c:v>
                </c:pt>
                <c:pt idx="159" formatCode="0">
                  <c:v>0</c:v>
                </c:pt>
                <c:pt idx="160" formatCode="0">
                  <c:v>0</c:v>
                </c:pt>
                <c:pt idx="161" formatCode="0">
                  <c:v>0</c:v>
                </c:pt>
                <c:pt idx="162" formatCode="0">
                  <c:v>0</c:v>
                </c:pt>
                <c:pt idx="163" formatCode="0">
                  <c:v>0</c:v>
                </c:pt>
                <c:pt idx="164" formatCode="0">
                  <c:v>0</c:v>
                </c:pt>
                <c:pt idx="165" formatCode="0">
                  <c:v>0</c:v>
                </c:pt>
                <c:pt idx="166" formatCode="0">
                  <c:v>0</c:v>
                </c:pt>
                <c:pt idx="167" formatCode="0">
                  <c:v>0</c:v>
                </c:pt>
                <c:pt idx="168" formatCode="0">
                  <c:v>0</c:v>
                </c:pt>
                <c:pt idx="169" formatCode="0">
                  <c:v>0</c:v>
                </c:pt>
                <c:pt idx="170" formatCode="0">
                  <c:v>0</c:v>
                </c:pt>
                <c:pt idx="171" formatCode="0">
                  <c:v>0</c:v>
                </c:pt>
                <c:pt idx="172" formatCode="0">
                  <c:v>0</c:v>
                </c:pt>
                <c:pt idx="173" formatCode="0">
                  <c:v>0</c:v>
                </c:pt>
                <c:pt idx="174" formatCode="0">
                  <c:v>0</c:v>
                </c:pt>
                <c:pt idx="175" formatCode="0">
                  <c:v>0</c:v>
                </c:pt>
                <c:pt idx="176" formatCode="0">
                  <c:v>0</c:v>
                </c:pt>
                <c:pt idx="177" formatCode="0">
                  <c:v>0</c:v>
                </c:pt>
                <c:pt idx="178" formatCode="0">
                  <c:v>0</c:v>
                </c:pt>
                <c:pt idx="179" formatCode="0">
                  <c:v>0</c:v>
                </c:pt>
                <c:pt idx="180" formatCode="0">
                  <c:v>0</c:v>
                </c:pt>
                <c:pt idx="181" formatCode="0">
                  <c:v>0</c:v>
                </c:pt>
                <c:pt idx="182" formatCode="0">
                  <c:v>0</c:v>
                </c:pt>
                <c:pt idx="183" formatCode="0">
                  <c:v>0</c:v>
                </c:pt>
                <c:pt idx="184" formatCode="0">
                  <c:v>0</c:v>
                </c:pt>
                <c:pt idx="185" formatCode="0">
                  <c:v>0</c:v>
                </c:pt>
                <c:pt idx="186" formatCode="0">
                  <c:v>0</c:v>
                </c:pt>
                <c:pt idx="187" formatCode="0">
                  <c:v>0</c:v>
                </c:pt>
                <c:pt idx="188" formatCode="0">
                  <c:v>0</c:v>
                </c:pt>
                <c:pt idx="189" formatCode="0">
                  <c:v>0</c:v>
                </c:pt>
                <c:pt idx="190" formatCode="0">
                  <c:v>0</c:v>
                </c:pt>
                <c:pt idx="191" formatCode="0">
                  <c:v>0</c:v>
                </c:pt>
                <c:pt idx="192" formatCode="0">
                  <c:v>0</c:v>
                </c:pt>
                <c:pt idx="193" formatCode="0">
                  <c:v>0</c:v>
                </c:pt>
                <c:pt idx="194" formatCode="0">
                  <c:v>0</c:v>
                </c:pt>
                <c:pt idx="195" formatCode="0">
                  <c:v>0</c:v>
                </c:pt>
                <c:pt idx="196" formatCode="0">
                  <c:v>0</c:v>
                </c:pt>
                <c:pt idx="197" formatCode="0">
                  <c:v>0</c:v>
                </c:pt>
                <c:pt idx="198" formatCode="0">
                  <c:v>0</c:v>
                </c:pt>
                <c:pt idx="199" formatCode="0">
                  <c:v>0</c:v>
                </c:pt>
                <c:pt idx="200" formatCode="0">
                  <c:v>0</c:v>
                </c:pt>
                <c:pt idx="201" formatCode="0">
                  <c:v>0</c:v>
                </c:pt>
                <c:pt idx="202" formatCode="0">
                  <c:v>0</c:v>
                </c:pt>
                <c:pt idx="203" formatCode="0">
                  <c:v>0</c:v>
                </c:pt>
                <c:pt idx="204" formatCode="0">
                  <c:v>0</c:v>
                </c:pt>
                <c:pt idx="205" formatCode="0">
                  <c:v>0</c:v>
                </c:pt>
                <c:pt idx="206" formatCode="0">
                  <c:v>0</c:v>
                </c:pt>
                <c:pt idx="207" formatCode="0">
                  <c:v>0</c:v>
                </c:pt>
                <c:pt idx="208" formatCode="0">
                  <c:v>0</c:v>
                </c:pt>
                <c:pt idx="209" formatCode="0">
                  <c:v>0</c:v>
                </c:pt>
                <c:pt idx="210" formatCode="0">
                  <c:v>0</c:v>
                </c:pt>
                <c:pt idx="211" formatCode="0">
                  <c:v>0</c:v>
                </c:pt>
                <c:pt idx="212" formatCode="0">
                  <c:v>0</c:v>
                </c:pt>
                <c:pt idx="213" formatCode="0">
                  <c:v>0</c:v>
                </c:pt>
                <c:pt idx="214" formatCode="0">
                  <c:v>0</c:v>
                </c:pt>
                <c:pt idx="215" formatCode="0">
                  <c:v>0</c:v>
                </c:pt>
                <c:pt idx="216" formatCode="0">
                  <c:v>0</c:v>
                </c:pt>
                <c:pt idx="217" formatCode="0">
                  <c:v>0</c:v>
                </c:pt>
                <c:pt idx="218" formatCode="0">
                  <c:v>0</c:v>
                </c:pt>
                <c:pt idx="219" formatCode="0">
                  <c:v>0</c:v>
                </c:pt>
                <c:pt idx="220" formatCode="0">
                  <c:v>0</c:v>
                </c:pt>
                <c:pt idx="221" formatCode="0">
                  <c:v>0</c:v>
                </c:pt>
                <c:pt idx="222" formatCode="0">
                  <c:v>0</c:v>
                </c:pt>
                <c:pt idx="223" formatCode="0">
                  <c:v>0</c:v>
                </c:pt>
                <c:pt idx="224" formatCode="0">
                  <c:v>0</c:v>
                </c:pt>
                <c:pt idx="225" formatCode="0">
                  <c:v>0</c:v>
                </c:pt>
                <c:pt idx="226" formatCode="0">
                  <c:v>0</c:v>
                </c:pt>
                <c:pt idx="227" formatCode="0">
                  <c:v>0</c:v>
                </c:pt>
                <c:pt idx="228" formatCode="0">
                  <c:v>0</c:v>
                </c:pt>
                <c:pt idx="229" formatCode="0">
                  <c:v>0</c:v>
                </c:pt>
                <c:pt idx="230" formatCode="0">
                  <c:v>0</c:v>
                </c:pt>
                <c:pt idx="231" formatCode="0">
                  <c:v>0</c:v>
                </c:pt>
                <c:pt idx="232" formatCode="0">
                  <c:v>0</c:v>
                </c:pt>
                <c:pt idx="233" formatCode="0">
                  <c:v>0</c:v>
                </c:pt>
                <c:pt idx="234" formatCode="0">
                  <c:v>0</c:v>
                </c:pt>
                <c:pt idx="235" formatCode="0">
                  <c:v>0</c:v>
                </c:pt>
                <c:pt idx="236" formatCode="0">
                  <c:v>0</c:v>
                </c:pt>
                <c:pt idx="237" formatCode="0">
                  <c:v>0</c:v>
                </c:pt>
                <c:pt idx="238" formatCode="0">
                  <c:v>0</c:v>
                </c:pt>
                <c:pt idx="239" formatCode="0">
                  <c:v>0</c:v>
                </c:pt>
                <c:pt idx="240" formatCode="0">
                  <c:v>0</c:v>
                </c:pt>
                <c:pt idx="241" formatCode="0">
                  <c:v>0</c:v>
                </c:pt>
                <c:pt idx="242" formatCode="0">
                  <c:v>0</c:v>
                </c:pt>
                <c:pt idx="243" formatCode="0">
                  <c:v>0</c:v>
                </c:pt>
                <c:pt idx="244" formatCode="0">
                  <c:v>0</c:v>
                </c:pt>
                <c:pt idx="245" formatCode="0">
                  <c:v>0</c:v>
                </c:pt>
                <c:pt idx="246" formatCode="0">
                  <c:v>0</c:v>
                </c:pt>
                <c:pt idx="247" formatCode="0">
                  <c:v>0</c:v>
                </c:pt>
                <c:pt idx="248" formatCode="0">
                  <c:v>0</c:v>
                </c:pt>
                <c:pt idx="249" formatCode="0">
                  <c:v>0</c:v>
                </c:pt>
                <c:pt idx="250" formatCode="0">
                  <c:v>0</c:v>
                </c:pt>
                <c:pt idx="251" formatCode="0">
                  <c:v>0</c:v>
                </c:pt>
                <c:pt idx="252" formatCode="0">
                  <c:v>0</c:v>
                </c:pt>
                <c:pt idx="253" formatCode="0">
                  <c:v>0</c:v>
                </c:pt>
                <c:pt idx="254" formatCode="0">
                  <c:v>0</c:v>
                </c:pt>
                <c:pt idx="255" formatCode="0">
                  <c:v>0</c:v>
                </c:pt>
                <c:pt idx="256" formatCode="0">
                  <c:v>0</c:v>
                </c:pt>
                <c:pt idx="257" formatCode="0">
                  <c:v>0</c:v>
                </c:pt>
                <c:pt idx="258" formatCode="0">
                  <c:v>0</c:v>
                </c:pt>
                <c:pt idx="259" formatCode="0">
                  <c:v>0</c:v>
                </c:pt>
                <c:pt idx="260" formatCode="0">
                  <c:v>0</c:v>
                </c:pt>
                <c:pt idx="261" formatCode="0">
                  <c:v>0</c:v>
                </c:pt>
                <c:pt idx="262" formatCode="0">
                  <c:v>0</c:v>
                </c:pt>
                <c:pt idx="263" formatCode="0">
                  <c:v>0</c:v>
                </c:pt>
                <c:pt idx="264" formatCode="0">
                  <c:v>0</c:v>
                </c:pt>
                <c:pt idx="265" formatCode="0">
                  <c:v>0</c:v>
                </c:pt>
                <c:pt idx="266" formatCode="0">
                  <c:v>0</c:v>
                </c:pt>
                <c:pt idx="267" formatCode="0">
                  <c:v>0</c:v>
                </c:pt>
                <c:pt idx="268" formatCode="0">
                  <c:v>0</c:v>
                </c:pt>
                <c:pt idx="269" formatCode="0">
                  <c:v>0</c:v>
                </c:pt>
                <c:pt idx="270" formatCode="0">
                  <c:v>0</c:v>
                </c:pt>
                <c:pt idx="271" formatCode="0">
                  <c:v>0</c:v>
                </c:pt>
                <c:pt idx="272" formatCode="0">
                  <c:v>0</c:v>
                </c:pt>
                <c:pt idx="273" formatCode="0">
                  <c:v>0</c:v>
                </c:pt>
                <c:pt idx="274" formatCode="0">
                  <c:v>0</c:v>
                </c:pt>
                <c:pt idx="275" formatCode="0">
                  <c:v>0</c:v>
                </c:pt>
                <c:pt idx="276" formatCode="0">
                  <c:v>0</c:v>
                </c:pt>
                <c:pt idx="277" formatCode="0">
                  <c:v>0</c:v>
                </c:pt>
                <c:pt idx="278" formatCode="0">
                  <c:v>0</c:v>
                </c:pt>
                <c:pt idx="279" formatCode="0">
                  <c:v>0</c:v>
                </c:pt>
                <c:pt idx="280" formatCode="0">
                  <c:v>0</c:v>
                </c:pt>
                <c:pt idx="281" formatCode="0">
                  <c:v>0</c:v>
                </c:pt>
                <c:pt idx="282" formatCode="0">
                  <c:v>0</c:v>
                </c:pt>
                <c:pt idx="283" formatCode="0">
                  <c:v>0</c:v>
                </c:pt>
                <c:pt idx="284" formatCode="0">
                  <c:v>0</c:v>
                </c:pt>
                <c:pt idx="285" formatCode="0">
                  <c:v>0</c:v>
                </c:pt>
                <c:pt idx="286" formatCode="0">
                  <c:v>0</c:v>
                </c:pt>
                <c:pt idx="287" formatCode="0">
                  <c:v>0</c:v>
                </c:pt>
                <c:pt idx="288" formatCode="0">
                  <c:v>0</c:v>
                </c:pt>
                <c:pt idx="289" formatCode="0">
                  <c:v>0</c:v>
                </c:pt>
                <c:pt idx="290" formatCode="0">
                  <c:v>0</c:v>
                </c:pt>
                <c:pt idx="291" formatCode="0">
                  <c:v>0</c:v>
                </c:pt>
                <c:pt idx="292" formatCode="0">
                  <c:v>0</c:v>
                </c:pt>
                <c:pt idx="293" formatCode="0">
                  <c:v>0</c:v>
                </c:pt>
                <c:pt idx="294" formatCode="0">
                  <c:v>0</c:v>
                </c:pt>
                <c:pt idx="295" formatCode="0">
                  <c:v>0</c:v>
                </c:pt>
                <c:pt idx="296" formatCode="0">
                  <c:v>0</c:v>
                </c:pt>
                <c:pt idx="297" formatCode="0">
                  <c:v>0</c:v>
                </c:pt>
                <c:pt idx="298" formatCode="0">
                  <c:v>0</c:v>
                </c:pt>
                <c:pt idx="299" formatCode="0">
                  <c:v>0</c:v>
                </c:pt>
                <c:pt idx="300" formatCode="0">
                  <c:v>0</c:v>
                </c:pt>
                <c:pt idx="301" formatCode="0">
                  <c:v>0</c:v>
                </c:pt>
                <c:pt idx="302" formatCode="0">
                  <c:v>0</c:v>
                </c:pt>
                <c:pt idx="303" formatCode="0">
                  <c:v>0</c:v>
                </c:pt>
                <c:pt idx="304" formatCode="0">
                  <c:v>0</c:v>
                </c:pt>
                <c:pt idx="305" formatCode="0">
                  <c:v>0</c:v>
                </c:pt>
                <c:pt idx="306" formatCode="0">
                  <c:v>0</c:v>
                </c:pt>
                <c:pt idx="307" formatCode="0">
                  <c:v>0</c:v>
                </c:pt>
                <c:pt idx="308" formatCode="0">
                  <c:v>0</c:v>
                </c:pt>
                <c:pt idx="309" formatCode="0">
                  <c:v>0</c:v>
                </c:pt>
                <c:pt idx="310" formatCode="0">
                  <c:v>0</c:v>
                </c:pt>
                <c:pt idx="311" formatCode="0">
                  <c:v>0</c:v>
                </c:pt>
                <c:pt idx="312" formatCode="0">
                  <c:v>0</c:v>
                </c:pt>
                <c:pt idx="313" formatCode="0">
                  <c:v>0</c:v>
                </c:pt>
                <c:pt idx="314" formatCode="0">
                  <c:v>0</c:v>
                </c:pt>
                <c:pt idx="315" formatCode="0">
                  <c:v>0</c:v>
                </c:pt>
                <c:pt idx="316" formatCode="0">
                  <c:v>0</c:v>
                </c:pt>
                <c:pt idx="317" formatCode="0">
                  <c:v>0</c:v>
                </c:pt>
                <c:pt idx="318" formatCode="0">
                  <c:v>0</c:v>
                </c:pt>
                <c:pt idx="319" formatCode="0">
                  <c:v>0</c:v>
                </c:pt>
                <c:pt idx="320" formatCode="0">
                  <c:v>0</c:v>
                </c:pt>
                <c:pt idx="321" formatCode="0">
                  <c:v>0</c:v>
                </c:pt>
                <c:pt idx="322" formatCode="0">
                  <c:v>0</c:v>
                </c:pt>
                <c:pt idx="323" formatCode="0">
                  <c:v>0</c:v>
                </c:pt>
                <c:pt idx="324" formatCode="0">
                  <c:v>0</c:v>
                </c:pt>
                <c:pt idx="325" formatCode="0">
                  <c:v>0</c:v>
                </c:pt>
                <c:pt idx="326" formatCode="0">
                  <c:v>0</c:v>
                </c:pt>
                <c:pt idx="327" formatCode="0">
                  <c:v>0</c:v>
                </c:pt>
                <c:pt idx="328" formatCode="0">
                  <c:v>0</c:v>
                </c:pt>
                <c:pt idx="329" formatCode="0">
                  <c:v>0</c:v>
                </c:pt>
                <c:pt idx="330" formatCode="0">
                  <c:v>0</c:v>
                </c:pt>
                <c:pt idx="331" formatCode="0">
                  <c:v>0</c:v>
                </c:pt>
                <c:pt idx="332" formatCode="0">
                  <c:v>0</c:v>
                </c:pt>
                <c:pt idx="333" formatCode="0">
                  <c:v>0</c:v>
                </c:pt>
                <c:pt idx="334" formatCode="0">
                  <c:v>0</c:v>
                </c:pt>
                <c:pt idx="335" formatCode="0">
                  <c:v>0</c:v>
                </c:pt>
                <c:pt idx="336" formatCode="0">
                  <c:v>0</c:v>
                </c:pt>
                <c:pt idx="337" formatCode="0">
                  <c:v>0</c:v>
                </c:pt>
                <c:pt idx="338" formatCode="0">
                  <c:v>0</c:v>
                </c:pt>
                <c:pt idx="339" formatCode="0">
                  <c:v>0</c:v>
                </c:pt>
                <c:pt idx="340" formatCode="0">
                  <c:v>0</c:v>
                </c:pt>
                <c:pt idx="341" formatCode="0">
                  <c:v>0</c:v>
                </c:pt>
                <c:pt idx="342" formatCode="0">
                  <c:v>0</c:v>
                </c:pt>
                <c:pt idx="343" formatCode="0">
                  <c:v>0</c:v>
                </c:pt>
                <c:pt idx="344" formatCode="0">
                  <c:v>0</c:v>
                </c:pt>
                <c:pt idx="345" formatCode="0">
                  <c:v>0</c:v>
                </c:pt>
                <c:pt idx="346" formatCode="0">
                  <c:v>0</c:v>
                </c:pt>
                <c:pt idx="347" formatCode="0">
                  <c:v>0</c:v>
                </c:pt>
                <c:pt idx="348" formatCode="0">
                  <c:v>0</c:v>
                </c:pt>
                <c:pt idx="349" formatCode="0">
                  <c:v>0</c:v>
                </c:pt>
                <c:pt idx="350" formatCode="0">
                  <c:v>0</c:v>
                </c:pt>
                <c:pt idx="351" formatCode="0">
                  <c:v>0</c:v>
                </c:pt>
                <c:pt idx="352" formatCode="0">
                  <c:v>0</c:v>
                </c:pt>
                <c:pt idx="353" formatCode="0">
                  <c:v>0</c:v>
                </c:pt>
                <c:pt idx="354" formatCode="0">
                  <c:v>0</c:v>
                </c:pt>
                <c:pt idx="355" formatCode="0">
                  <c:v>0</c:v>
                </c:pt>
                <c:pt idx="356" formatCode="0">
                  <c:v>0</c:v>
                </c:pt>
                <c:pt idx="357" formatCode="0">
                  <c:v>0</c:v>
                </c:pt>
                <c:pt idx="358" formatCode="0">
                  <c:v>0</c:v>
                </c:pt>
                <c:pt idx="359" formatCode="0">
                  <c:v>0</c:v>
                </c:pt>
                <c:pt idx="360" formatCode="0">
                  <c:v>0</c:v>
                </c:pt>
                <c:pt idx="361" formatCode="0">
                  <c:v>0</c:v>
                </c:pt>
                <c:pt idx="362" formatCode="0">
                  <c:v>0</c:v>
                </c:pt>
                <c:pt idx="363" formatCode="0">
                  <c:v>0</c:v>
                </c:pt>
                <c:pt idx="364" formatCode="0">
                  <c:v>0</c:v>
                </c:pt>
              </c:numCache>
            </c:numRef>
          </c:val>
          <c:smooth val="0"/>
        </c:ser>
        <c:ser>
          <c:idx val="0"/>
          <c:order val="5"/>
          <c:tx>
            <c:v>Cold Threshold</c:v>
          </c:tx>
          <c:spPr>
            <a:ln w="127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DGD!$BW$4:$BW$368</c:f>
              <c:numCache>
                <c:formatCode>0.0</c:formatCode>
                <c:ptCount val="365"/>
                <c:pt idx="0">
                  <c:v>3.3383333333333338</c:v>
                </c:pt>
                <c:pt idx="1">
                  <c:v>3.3216666666666663</c:v>
                </c:pt>
                <c:pt idx="2">
                  <c:v>3.3049999999999997</c:v>
                </c:pt>
                <c:pt idx="3">
                  <c:v>3.2883333333333331</c:v>
                </c:pt>
                <c:pt idx="4">
                  <c:v>3.2716666666666674</c:v>
                </c:pt>
                <c:pt idx="5">
                  <c:v>3.2550000000000008</c:v>
                </c:pt>
                <c:pt idx="6">
                  <c:v>3.2299999999999995</c:v>
                </c:pt>
                <c:pt idx="7">
                  <c:v>3.2133333333333338</c:v>
                </c:pt>
                <c:pt idx="8">
                  <c:v>3.1966666666666672</c:v>
                </c:pt>
                <c:pt idx="9">
                  <c:v>3.1800000000000006</c:v>
                </c:pt>
                <c:pt idx="10">
                  <c:v>3.171666666666666</c:v>
                </c:pt>
                <c:pt idx="11">
                  <c:v>3.171666666666666</c:v>
                </c:pt>
                <c:pt idx="12">
                  <c:v>3.171666666666666</c:v>
                </c:pt>
                <c:pt idx="13">
                  <c:v>3.171666666666666</c:v>
                </c:pt>
                <c:pt idx="14">
                  <c:v>3.166666666666667</c:v>
                </c:pt>
                <c:pt idx="15">
                  <c:v>3.166666666666667</c:v>
                </c:pt>
                <c:pt idx="16">
                  <c:v>3.166666666666667</c:v>
                </c:pt>
                <c:pt idx="17">
                  <c:v>3.166666666666667</c:v>
                </c:pt>
                <c:pt idx="18">
                  <c:v>3.0833333333333339</c:v>
                </c:pt>
                <c:pt idx="19">
                  <c:v>3.0833333333333339</c:v>
                </c:pt>
                <c:pt idx="20">
                  <c:v>3.0783333333333331</c:v>
                </c:pt>
                <c:pt idx="21">
                  <c:v>3.0783333333333331</c:v>
                </c:pt>
                <c:pt idx="22">
                  <c:v>3.0783333333333331</c:v>
                </c:pt>
                <c:pt idx="23">
                  <c:v>3.0783333333333331</c:v>
                </c:pt>
                <c:pt idx="24">
                  <c:v>3.0783333333333331</c:v>
                </c:pt>
                <c:pt idx="25">
                  <c:v>3.0783333333333331</c:v>
                </c:pt>
                <c:pt idx="26">
                  <c:v>3.0783333333333331</c:v>
                </c:pt>
                <c:pt idx="27">
                  <c:v>3.0783333333333331</c:v>
                </c:pt>
                <c:pt idx="28">
                  <c:v>3.1616666666666662</c:v>
                </c:pt>
                <c:pt idx="29">
                  <c:v>3.1616666666666662</c:v>
                </c:pt>
                <c:pt idx="30">
                  <c:v>3.171666666666666</c:v>
                </c:pt>
                <c:pt idx="31">
                  <c:v>3.1366666666666667</c:v>
                </c:pt>
                <c:pt idx="32">
                  <c:v>3.1399999999999997</c:v>
                </c:pt>
                <c:pt idx="33">
                  <c:v>3.1483333333333334</c:v>
                </c:pt>
                <c:pt idx="34">
                  <c:v>3.1549999999999994</c:v>
                </c:pt>
                <c:pt idx="35">
                  <c:v>3.1750000000000007</c:v>
                </c:pt>
                <c:pt idx="36">
                  <c:v>3.1883333333333335</c:v>
                </c:pt>
                <c:pt idx="37">
                  <c:v>3.1773333333333333</c:v>
                </c:pt>
                <c:pt idx="38">
                  <c:v>3.1663333333333341</c:v>
                </c:pt>
                <c:pt idx="39">
                  <c:v>3.0789444444444438</c:v>
                </c:pt>
                <c:pt idx="40">
                  <c:v>2.9915555555555562</c:v>
                </c:pt>
                <c:pt idx="41">
                  <c:v>2.9041666666666668</c:v>
                </c:pt>
                <c:pt idx="42">
                  <c:v>2.8379629629629628</c:v>
                </c:pt>
                <c:pt idx="43">
                  <c:v>2.7717592592592588</c:v>
                </c:pt>
                <c:pt idx="44">
                  <c:v>2.7055555555555557</c:v>
                </c:pt>
                <c:pt idx="45">
                  <c:v>2.7157407407407401</c:v>
                </c:pt>
                <c:pt idx="46">
                  <c:v>2.7259259259259263</c:v>
                </c:pt>
                <c:pt idx="47">
                  <c:v>2.8015873015873014</c:v>
                </c:pt>
                <c:pt idx="48">
                  <c:v>2.8772486772486774</c:v>
                </c:pt>
                <c:pt idx="49">
                  <c:v>2.9529100529100525</c:v>
                </c:pt>
                <c:pt idx="50">
                  <c:v>3.0285714285714294</c:v>
                </c:pt>
                <c:pt idx="51">
                  <c:v>3.1190476190476195</c:v>
                </c:pt>
                <c:pt idx="52">
                  <c:v>3.2095238095238106</c:v>
                </c:pt>
                <c:pt idx="53">
                  <c:v>3.3416666666666668</c:v>
                </c:pt>
                <c:pt idx="54">
                  <c:v>3.3999999999999995</c:v>
                </c:pt>
                <c:pt idx="55">
                  <c:v>3.4583333333333339</c:v>
                </c:pt>
                <c:pt idx="56">
                  <c:v>3.5166666666666666</c:v>
                </c:pt>
                <c:pt idx="57">
                  <c:v>3.5750000000000006</c:v>
                </c:pt>
                <c:pt idx="58">
                  <c:v>3.6333333333333333</c:v>
                </c:pt>
                <c:pt idx="59">
                  <c:v>3.6697916666666668</c:v>
                </c:pt>
                <c:pt idx="60">
                  <c:v>3.7062500000000003</c:v>
                </c:pt>
                <c:pt idx="61">
                  <c:v>3.7427083333333337</c:v>
                </c:pt>
                <c:pt idx="62">
                  <c:v>3.7791666666666663</c:v>
                </c:pt>
                <c:pt idx="63">
                  <c:v>3.8520833333333333</c:v>
                </c:pt>
                <c:pt idx="64">
                  <c:v>3.9416666666666673</c:v>
                </c:pt>
                <c:pt idx="65">
                  <c:v>4.0312500000000018</c:v>
                </c:pt>
                <c:pt idx="66">
                  <c:v>4.1208333333333336</c:v>
                </c:pt>
                <c:pt idx="67">
                  <c:v>4.2104166666666671</c:v>
                </c:pt>
                <c:pt idx="68">
                  <c:v>4.3000000000000007</c:v>
                </c:pt>
                <c:pt idx="69">
                  <c:v>4.3895833333333352</c:v>
                </c:pt>
                <c:pt idx="70">
                  <c:v>4.4791666666666687</c:v>
                </c:pt>
                <c:pt idx="71">
                  <c:v>4.5687500000000014</c:v>
                </c:pt>
                <c:pt idx="72">
                  <c:v>4.658333333333335</c:v>
                </c:pt>
                <c:pt idx="73">
                  <c:v>4.7479166666666686</c:v>
                </c:pt>
                <c:pt idx="74">
                  <c:v>4.8375000000000021</c:v>
                </c:pt>
                <c:pt idx="75">
                  <c:v>4.9270833333333357</c:v>
                </c:pt>
                <c:pt idx="76">
                  <c:v>5.0166666666666675</c:v>
                </c:pt>
                <c:pt idx="77">
                  <c:v>5.0685897435897438</c:v>
                </c:pt>
                <c:pt idx="78">
                  <c:v>5.1205128205128201</c:v>
                </c:pt>
                <c:pt idx="79">
                  <c:v>5.1724358974358982</c:v>
                </c:pt>
                <c:pt idx="80">
                  <c:v>5.2243589743589745</c:v>
                </c:pt>
                <c:pt idx="81">
                  <c:v>5.2762820512820507</c:v>
                </c:pt>
                <c:pt idx="82">
                  <c:v>5.3282051282051288</c:v>
                </c:pt>
                <c:pt idx="83">
                  <c:v>5.3801282051282051</c:v>
                </c:pt>
                <c:pt idx="84">
                  <c:v>5.4320512820512814</c:v>
                </c:pt>
                <c:pt idx="85">
                  <c:v>5.4839743589743595</c:v>
                </c:pt>
                <c:pt idx="86">
                  <c:v>5.5358974358974358</c:v>
                </c:pt>
                <c:pt idx="87">
                  <c:v>5.5878205128205121</c:v>
                </c:pt>
                <c:pt idx="88">
                  <c:v>5.6397435897435901</c:v>
                </c:pt>
                <c:pt idx="89">
                  <c:v>5.6916666666666664</c:v>
                </c:pt>
                <c:pt idx="90">
                  <c:v>5.7166666666666686</c:v>
                </c:pt>
                <c:pt idx="91">
                  <c:v>5.7416666666666671</c:v>
                </c:pt>
                <c:pt idx="92">
                  <c:v>5.7666666666666675</c:v>
                </c:pt>
                <c:pt idx="93">
                  <c:v>5.7916666666666679</c:v>
                </c:pt>
                <c:pt idx="94">
                  <c:v>5.8166666666666664</c:v>
                </c:pt>
                <c:pt idx="95">
                  <c:v>5.8416666666666686</c:v>
                </c:pt>
                <c:pt idx="96">
                  <c:v>5.8779761904761898</c:v>
                </c:pt>
                <c:pt idx="97">
                  <c:v>5.9142857142857146</c:v>
                </c:pt>
                <c:pt idx="98">
                  <c:v>5.9505952380952376</c:v>
                </c:pt>
                <c:pt idx="99">
                  <c:v>5.9869047619047624</c:v>
                </c:pt>
                <c:pt idx="100">
                  <c:v>6.0232142857142872</c:v>
                </c:pt>
                <c:pt idx="101">
                  <c:v>6.0595238095238102</c:v>
                </c:pt>
                <c:pt idx="102">
                  <c:v>6.0958333333333332</c:v>
                </c:pt>
                <c:pt idx="103">
                  <c:v>6.1321428571428616</c:v>
                </c:pt>
                <c:pt idx="104">
                  <c:v>6.1684523809523863</c:v>
                </c:pt>
                <c:pt idx="105">
                  <c:v>6.2047619047619111</c:v>
                </c:pt>
                <c:pt idx="106">
                  <c:v>6.2410714285714342</c:v>
                </c:pt>
                <c:pt idx="107">
                  <c:v>6.2773809523809589</c:v>
                </c:pt>
                <c:pt idx="108">
                  <c:v>6.3136904761904837</c:v>
                </c:pt>
                <c:pt idx="109">
                  <c:v>6.3500000000000014</c:v>
                </c:pt>
                <c:pt idx="110">
                  <c:v>6.4683333333333337</c:v>
                </c:pt>
                <c:pt idx="111">
                  <c:v>6.5866666666666678</c:v>
                </c:pt>
                <c:pt idx="112">
                  <c:v>6.7050000000000001</c:v>
                </c:pt>
                <c:pt idx="113">
                  <c:v>6.8233333333333324</c:v>
                </c:pt>
                <c:pt idx="114">
                  <c:v>6.9416666666666664</c:v>
                </c:pt>
                <c:pt idx="115">
                  <c:v>7.0599999999999987</c:v>
                </c:pt>
                <c:pt idx="116">
                  <c:v>7.1783333333333346</c:v>
                </c:pt>
                <c:pt idx="117">
                  <c:v>7.2966666666666669</c:v>
                </c:pt>
                <c:pt idx="118">
                  <c:v>7.4150000000000009</c:v>
                </c:pt>
                <c:pt idx="119">
                  <c:v>7.5333333333333314</c:v>
                </c:pt>
                <c:pt idx="120">
                  <c:v>7.6661111111111122</c:v>
                </c:pt>
                <c:pt idx="121">
                  <c:v>7.7988888888888894</c:v>
                </c:pt>
                <c:pt idx="122">
                  <c:v>7.9316666666666684</c:v>
                </c:pt>
                <c:pt idx="123">
                  <c:v>8.0644444444444456</c:v>
                </c:pt>
                <c:pt idx="124">
                  <c:v>8.1972222222222229</c:v>
                </c:pt>
                <c:pt idx="125">
                  <c:v>8.3300000000000018</c:v>
                </c:pt>
                <c:pt idx="126">
                  <c:v>8.4627777777777808</c:v>
                </c:pt>
                <c:pt idx="127">
                  <c:v>8.5955555555555581</c:v>
                </c:pt>
                <c:pt idx="128">
                  <c:v>8.7283333333333353</c:v>
                </c:pt>
                <c:pt idx="129">
                  <c:v>8.8611111111111125</c:v>
                </c:pt>
                <c:pt idx="130">
                  <c:v>8.9938888888888915</c:v>
                </c:pt>
                <c:pt idx="131">
                  <c:v>9.1266666666666705</c:v>
                </c:pt>
                <c:pt idx="132">
                  <c:v>9.2594444444444477</c:v>
                </c:pt>
                <c:pt idx="133">
                  <c:v>9.3922222222222249</c:v>
                </c:pt>
                <c:pt idx="134">
                  <c:v>9.5250000000000004</c:v>
                </c:pt>
                <c:pt idx="135">
                  <c:v>9.6577777777777829</c:v>
                </c:pt>
                <c:pt idx="136">
                  <c:v>9.7905555555555601</c:v>
                </c:pt>
                <c:pt idx="137">
                  <c:v>9.9233333333333356</c:v>
                </c:pt>
                <c:pt idx="138">
                  <c:v>10.056111111111115</c:v>
                </c:pt>
                <c:pt idx="139">
                  <c:v>10.188888888888894</c:v>
                </c:pt>
                <c:pt idx="140">
                  <c:v>10.321666666666667</c:v>
                </c:pt>
                <c:pt idx="141">
                  <c:v>10.454444444444446</c:v>
                </c:pt>
                <c:pt idx="142">
                  <c:v>10.587222222222225</c:v>
                </c:pt>
                <c:pt idx="143">
                  <c:v>10.719999999999999</c:v>
                </c:pt>
                <c:pt idx="144">
                  <c:v>10.85277777777778</c:v>
                </c:pt>
                <c:pt idx="145">
                  <c:v>10.985555555555557</c:v>
                </c:pt>
                <c:pt idx="146">
                  <c:v>11.118333333333331</c:v>
                </c:pt>
                <c:pt idx="147">
                  <c:v>11.251111111111113</c:v>
                </c:pt>
                <c:pt idx="148">
                  <c:v>11.38388888888889</c:v>
                </c:pt>
                <c:pt idx="149">
                  <c:v>11.516666666666667</c:v>
                </c:pt>
                <c:pt idx="150">
                  <c:v>11.516666666666667</c:v>
                </c:pt>
                <c:pt idx="151">
                  <c:v>11.591865079365078</c:v>
                </c:pt>
                <c:pt idx="152">
                  <c:v>11.667063492063491</c:v>
                </c:pt>
                <c:pt idx="153">
                  <c:v>11.742261904761904</c:v>
                </c:pt>
                <c:pt idx="154">
                  <c:v>11.817460317460316</c:v>
                </c:pt>
                <c:pt idx="155">
                  <c:v>11.892658730158729</c:v>
                </c:pt>
                <c:pt idx="156">
                  <c:v>11.967857142857142</c:v>
                </c:pt>
                <c:pt idx="157">
                  <c:v>12.043055555555551</c:v>
                </c:pt>
                <c:pt idx="158">
                  <c:v>12.118253968253967</c:v>
                </c:pt>
                <c:pt idx="159">
                  <c:v>12.19345238095238</c:v>
                </c:pt>
                <c:pt idx="160">
                  <c:v>12.268650793650792</c:v>
                </c:pt>
                <c:pt idx="161">
                  <c:v>12.343849206349205</c:v>
                </c:pt>
                <c:pt idx="162">
                  <c:v>12.419047619047618</c:v>
                </c:pt>
                <c:pt idx="163">
                  <c:v>12.49424603174603</c:v>
                </c:pt>
                <c:pt idx="164">
                  <c:v>12.569444444444439</c:v>
                </c:pt>
                <c:pt idx="165">
                  <c:v>12.636458333333334</c:v>
                </c:pt>
                <c:pt idx="166">
                  <c:v>12.703472222222215</c:v>
                </c:pt>
                <c:pt idx="167">
                  <c:v>12.770486111111106</c:v>
                </c:pt>
                <c:pt idx="168">
                  <c:v>12.837499999999995</c:v>
                </c:pt>
                <c:pt idx="169">
                  <c:v>12.904513888888882</c:v>
                </c:pt>
                <c:pt idx="170">
                  <c:v>12.971527777777769</c:v>
                </c:pt>
                <c:pt idx="171">
                  <c:v>13.03854166666666</c:v>
                </c:pt>
                <c:pt idx="172">
                  <c:v>13.105555555555549</c:v>
                </c:pt>
                <c:pt idx="173">
                  <c:v>13.172569444444436</c:v>
                </c:pt>
                <c:pt idx="174">
                  <c:v>13.239583333333325</c:v>
                </c:pt>
                <c:pt idx="175">
                  <c:v>13.306597222222212</c:v>
                </c:pt>
                <c:pt idx="176">
                  <c:v>13.373611111111103</c:v>
                </c:pt>
                <c:pt idx="177">
                  <c:v>13.440624999999992</c:v>
                </c:pt>
                <c:pt idx="178">
                  <c:v>13.507638888888879</c:v>
                </c:pt>
                <c:pt idx="179">
                  <c:v>13.574652777777768</c:v>
                </c:pt>
                <c:pt idx="180">
                  <c:v>13.641666666666669</c:v>
                </c:pt>
                <c:pt idx="181">
                  <c:v>13.741309523809525</c:v>
                </c:pt>
                <c:pt idx="182">
                  <c:v>13.84095238095238</c:v>
                </c:pt>
                <c:pt idx="183">
                  <c:v>13.940595238095236</c:v>
                </c:pt>
                <c:pt idx="184">
                  <c:v>14.040238095238092</c:v>
                </c:pt>
                <c:pt idx="185">
                  <c:v>14.139880952380947</c:v>
                </c:pt>
                <c:pt idx="186">
                  <c:v>14.239523809523805</c:v>
                </c:pt>
                <c:pt idx="187">
                  <c:v>14.339166666666667</c:v>
                </c:pt>
                <c:pt idx="188">
                  <c:v>14.438809523809519</c:v>
                </c:pt>
                <c:pt idx="189">
                  <c:v>14.538452380952377</c:v>
                </c:pt>
                <c:pt idx="190">
                  <c:v>14.638095238095234</c:v>
                </c:pt>
                <c:pt idx="191">
                  <c:v>14.731071428571422</c:v>
                </c:pt>
                <c:pt idx="192">
                  <c:v>14.824047619047612</c:v>
                </c:pt>
                <c:pt idx="193">
                  <c:v>14.913690476190466</c:v>
                </c:pt>
                <c:pt idx="194">
                  <c:v>15.003333333333332</c:v>
                </c:pt>
                <c:pt idx="195">
                  <c:v>15.048333333333336</c:v>
                </c:pt>
                <c:pt idx="196">
                  <c:v>15.095000000000001</c:v>
                </c:pt>
                <c:pt idx="197">
                  <c:v>15.14</c:v>
                </c:pt>
                <c:pt idx="198">
                  <c:v>15.188333333333333</c:v>
                </c:pt>
                <c:pt idx="199">
                  <c:v>15.233333333333333</c:v>
                </c:pt>
                <c:pt idx="200">
                  <c:v>15.276666666666667</c:v>
                </c:pt>
                <c:pt idx="201">
                  <c:v>15.32</c:v>
                </c:pt>
                <c:pt idx="202">
                  <c:v>15.361666666666666</c:v>
                </c:pt>
                <c:pt idx="203">
                  <c:v>15.403333333333334</c:v>
                </c:pt>
                <c:pt idx="204">
                  <c:v>15.403333333333334</c:v>
                </c:pt>
                <c:pt idx="205">
                  <c:v>15.403333333333334</c:v>
                </c:pt>
                <c:pt idx="206">
                  <c:v>15.403333333333334</c:v>
                </c:pt>
                <c:pt idx="207">
                  <c:v>15.403333333333334</c:v>
                </c:pt>
                <c:pt idx="208">
                  <c:v>15.403333333333334</c:v>
                </c:pt>
                <c:pt idx="209">
                  <c:v>15.374166666666666</c:v>
                </c:pt>
                <c:pt idx="210">
                  <c:v>15.345000000000002</c:v>
                </c:pt>
                <c:pt idx="211">
                  <c:v>15.315833333333334</c:v>
                </c:pt>
                <c:pt idx="212">
                  <c:v>15.286666666666669</c:v>
                </c:pt>
                <c:pt idx="213">
                  <c:v>15.2575</c:v>
                </c:pt>
                <c:pt idx="214">
                  <c:v>15.225000000000001</c:v>
                </c:pt>
                <c:pt idx="215">
                  <c:v>15.192500000000001</c:v>
                </c:pt>
                <c:pt idx="216">
                  <c:v>15.161666666666665</c:v>
                </c:pt>
                <c:pt idx="217">
                  <c:v>15.101666666666667</c:v>
                </c:pt>
                <c:pt idx="218">
                  <c:v>15.079166666666664</c:v>
                </c:pt>
                <c:pt idx="219">
                  <c:v>15.052820512820512</c:v>
                </c:pt>
                <c:pt idx="220">
                  <c:v>15.02647435897436</c:v>
                </c:pt>
                <c:pt idx="221">
                  <c:v>15.000128205128204</c:v>
                </c:pt>
                <c:pt idx="222">
                  <c:v>14.973782051282051</c:v>
                </c:pt>
                <c:pt idx="223">
                  <c:v>14.947435897435899</c:v>
                </c:pt>
                <c:pt idx="224">
                  <c:v>14.921089743589745</c:v>
                </c:pt>
                <c:pt idx="225">
                  <c:v>14.894743589743589</c:v>
                </c:pt>
                <c:pt idx="226">
                  <c:v>14.842934472934473</c:v>
                </c:pt>
                <c:pt idx="227">
                  <c:v>14.791125356125358</c:v>
                </c:pt>
                <c:pt idx="228">
                  <c:v>14.739316239316242</c:v>
                </c:pt>
                <c:pt idx="229">
                  <c:v>14.687507122507123</c:v>
                </c:pt>
                <c:pt idx="230">
                  <c:v>14.635698005698007</c:v>
                </c:pt>
                <c:pt idx="231">
                  <c:v>14.588888888888889</c:v>
                </c:pt>
                <c:pt idx="232">
                  <c:v>14.525821759259262</c:v>
                </c:pt>
                <c:pt idx="233">
                  <c:v>14.462754629629631</c:v>
                </c:pt>
                <c:pt idx="234">
                  <c:v>14.399687499999999</c:v>
                </c:pt>
                <c:pt idx="235">
                  <c:v>14.31977564102564</c:v>
                </c:pt>
                <c:pt idx="236">
                  <c:v>14.239863782051279</c:v>
                </c:pt>
                <c:pt idx="237">
                  <c:v>14.159951923076921</c:v>
                </c:pt>
                <c:pt idx="238">
                  <c:v>14.080040064102565</c:v>
                </c:pt>
                <c:pt idx="239">
                  <c:v>14.000128205128206</c:v>
                </c:pt>
                <c:pt idx="240">
                  <c:v>13.920216346153845</c:v>
                </c:pt>
                <c:pt idx="241">
                  <c:v>13.840304487179488</c:v>
                </c:pt>
                <c:pt idx="242">
                  <c:v>13.760392628205128</c:v>
                </c:pt>
                <c:pt idx="243">
                  <c:v>13.680480769230769</c:v>
                </c:pt>
                <c:pt idx="244">
                  <c:v>13.600568910256412</c:v>
                </c:pt>
                <c:pt idx="245">
                  <c:v>13.520657051282051</c:v>
                </c:pt>
                <c:pt idx="246">
                  <c:v>13.440745192307691</c:v>
                </c:pt>
                <c:pt idx="247">
                  <c:v>13.36083333333333</c:v>
                </c:pt>
                <c:pt idx="248">
                  <c:v>13.265641025641026</c:v>
                </c:pt>
                <c:pt idx="249">
                  <c:v>13.170448717948718</c:v>
                </c:pt>
                <c:pt idx="250">
                  <c:v>13.075256410256411</c:v>
                </c:pt>
                <c:pt idx="251">
                  <c:v>12.980064102564103</c:v>
                </c:pt>
                <c:pt idx="252">
                  <c:v>12.884871794871795</c:v>
                </c:pt>
                <c:pt idx="253">
                  <c:v>12.789679487179487</c:v>
                </c:pt>
                <c:pt idx="254">
                  <c:v>12.694487179487179</c:v>
                </c:pt>
                <c:pt idx="255">
                  <c:v>12.599294871794873</c:v>
                </c:pt>
                <c:pt idx="256">
                  <c:v>12.504102564102565</c:v>
                </c:pt>
                <c:pt idx="257">
                  <c:v>12.408910256410255</c:v>
                </c:pt>
                <c:pt idx="258">
                  <c:v>12.313717948717949</c:v>
                </c:pt>
                <c:pt idx="259">
                  <c:v>12.218525641025643</c:v>
                </c:pt>
                <c:pt idx="260">
                  <c:v>12.123333333333333</c:v>
                </c:pt>
                <c:pt idx="261">
                  <c:v>12.044222222222221</c:v>
                </c:pt>
                <c:pt idx="262">
                  <c:v>11.965111111111112</c:v>
                </c:pt>
                <c:pt idx="263">
                  <c:v>11.886000000000001</c:v>
                </c:pt>
                <c:pt idx="264">
                  <c:v>11.806888888888889</c:v>
                </c:pt>
                <c:pt idx="265">
                  <c:v>11.727777777777776</c:v>
                </c:pt>
                <c:pt idx="266">
                  <c:v>11.648666666666667</c:v>
                </c:pt>
                <c:pt idx="267">
                  <c:v>11.569555555555556</c:v>
                </c:pt>
                <c:pt idx="268">
                  <c:v>11.490444444444446</c:v>
                </c:pt>
                <c:pt idx="269">
                  <c:v>11.411333333333333</c:v>
                </c:pt>
                <c:pt idx="270">
                  <c:v>11.332222222222223</c:v>
                </c:pt>
                <c:pt idx="271">
                  <c:v>11.253111111111114</c:v>
                </c:pt>
                <c:pt idx="272">
                  <c:v>11.174000000000001</c:v>
                </c:pt>
                <c:pt idx="273">
                  <c:v>11.094888888888889</c:v>
                </c:pt>
                <c:pt idx="274">
                  <c:v>11.01577777777778</c:v>
                </c:pt>
                <c:pt idx="275">
                  <c:v>10.936666666666667</c:v>
                </c:pt>
                <c:pt idx="276">
                  <c:v>10.857555555555557</c:v>
                </c:pt>
                <c:pt idx="277">
                  <c:v>10.778444444444446</c:v>
                </c:pt>
                <c:pt idx="278">
                  <c:v>10.699333333333335</c:v>
                </c:pt>
                <c:pt idx="279">
                  <c:v>10.620222222222225</c:v>
                </c:pt>
                <c:pt idx="280">
                  <c:v>10.54111111111111</c:v>
                </c:pt>
                <c:pt idx="281">
                  <c:v>10.462000000000002</c:v>
                </c:pt>
                <c:pt idx="282">
                  <c:v>10.382888888888891</c:v>
                </c:pt>
                <c:pt idx="283">
                  <c:v>10.303777777777782</c:v>
                </c:pt>
                <c:pt idx="284">
                  <c:v>10.224666666666669</c:v>
                </c:pt>
                <c:pt idx="285">
                  <c:v>10.145555555555557</c:v>
                </c:pt>
                <c:pt idx="286">
                  <c:v>10.066444444444448</c:v>
                </c:pt>
                <c:pt idx="287">
                  <c:v>9.9873333333333374</c:v>
                </c:pt>
                <c:pt idx="288">
                  <c:v>9.9082222222222249</c:v>
                </c:pt>
                <c:pt idx="289">
                  <c:v>9.8291111111111142</c:v>
                </c:pt>
                <c:pt idx="290">
                  <c:v>9.75</c:v>
                </c:pt>
                <c:pt idx="291">
                  <c:v>9.6097435897435908</c:v>
                </c:pt>
                <c:pt idx="292">
                  <c:v>9.4694871794871815</c:v>
                </c:pt>
                <c:pt idx="293">
                  <c:v>9.3292307692307723</c:v>
                </c:pt>
                <c:pt idx="294">
                  <c:v>9.1889743589743631</c:v>
                </c:pt>
                <c:pt idx="295">
                  <c:v>9.0487179487179485</c:v>
                </c:pt>
                <c:pt idx="296">
                  <c:v>8.9084615384615429</c:v>
                </c:pt>
                <c:pt idx="297">
                  <c:v>8.7682051282051319</c:v>
                </c:pt>
                <c:pt idx="298">
                  <c:v>8.6279487179487226</c:v>
                </c:pt>
                <c:pt idx="299">
                  <c:v>8.4876923076923134</c:v>
                </c:pt>
                <c:pt idx="300">
                  <c:v>8.3474358974358989</c:v>
                </c:pt>
                <c:pt idx="301">
                  <c:v>8.2071794871794914</c:v>
                </c:pt>
                <c:pt idx="302">
                  <c:v>8.0669230769230804</c:v>
                </c:pt>
                <c:pt idx="303">
                  <c:v>7.9266666666666685</c:v>
                </c:pt>
                <c:pt idx="304">
                  <c:v>7.7800000000000029</c:v>
                </c:pt>
                <c:pt idx="305">
                  <c:v>7.633333333333332</c:v>
                </c:pt>
                <c:pt idx="306">
                  <c:v>7.486666666666669</c:v>
                </c:pt>
                <c:pt idx="307">
                  <c:v>7.3400000000000016</c:v>
                </c:pt>
                <c:pt idx="308">
                  <c:v>7.1933333333333351</c:v>
                </c:pt>
                <c:pt idx="309">
                  <c:v>7.0466666666666695</c:v>
                </c:pt>
                <c:pt idx="310">
                  <c:v>6.8999999999999995</c:v>
                </c:pt>
                <c:pt idx="311">
                  <c:v>6.7533333333333356</c:v>
                </c:pt>
                <c:pt idx="312">
                  <c:v>6.6066666666666682</c:v>
                </c:pt>
                <c:pt idx="313">
                  <c:v>6.4600000000000017</c:v>
                </c:pt>
                <c:pt idx="314">
                  <c:v>6.3133333333333344</c:v>
                </c:pt>
                <c:pt idx="315">
                  <c:v>6.166666666666667</c:v>
                </c:pt>
                <c:pt idx="316">
                  <c:v>6.0555555555555562</c:v>
                </c:pt>
                <c:pt idx="317">
                  <c:v>5.9444444444444446</c:v>
                </c:pt>
                <c:pt idx="318">
                  <c:v>5.8333333333333339</c:v>
                </c:pt>
                <c:pt idx="319">
                  <c:v>5.7222222222222232</c:v>
                </c:pt>
                <c:pt idx="320">
                  <c:v>5.6111111111111116</c:v>
                </c:pt>
                <c:pt idx="321">
                  <c:v>5.5</c:v>
                </c:pt>
                <c:pt idx="322">
                  <c:v>5.3888888888888902</c:v>
                </c:pt>
                <c:pt idx="323">
                  <c:v>5.2777777777777786</c:v>
                </c:pt>
                <c:pt idx="324">
                  <c:v>5.1666666666666679</c:v>
                </c:pt>
                <c:pt idx="325">
                  <c:v>5.0555555555555571</c:v>
                </c:pt>
                <c:pt idx="326">
                  <c:v>4.9444444444444455</c:v>
                </c:pt>
                <c:pt idx="327">
                  <c:v>4.8333333333333339</c:v>
                </c:pt>
                <c:pt idx="328">
                  <c:v>4.790972222222222</c:v>
                </c:pt>
                <c:pt idx="329">
                  <c:v>4.7486111111111109</c:v>
                </c:pt>
                <c:pt idx="330">
                  <c:v>4.7062500000000007</c:v>
                </c:pt>
                <c:pt idx="331">
                  <c:v>4.6638888888888888</c:v>
                </c:pt>
                <c:pt idx="332">
                  <c:v>4.6215277777777777</c:v>
                </c:pt>
                <c:pt idx="333">
                  <c:v>4.5791666666666657</c:v>
                </c:pt>
                <c:pt idx="334">
                  <c:v>4.5368055555555555</c:v>
                </c:pt>
                <c:pt idx="335">
                  <c:v>4.4944444444444436</c:v>
                </c:pt>
                <c:pt idx="336">
                  <c:v>4.4520833333333325</c:v>
                </c:pt>
                <c:pt idx="337">
                  <c:v>4.4097222222222197</c:v>
                </c:pt>
                <c:pt idx="338">
                  <c:v>4.3673611111111095</c:v>
                </c:pt>
                <c:pt idx="339">
                  <c:v>4.3249999999999984</c:v>
                </c:pt>
                <c:pt idx="340">
                  <c:v>4.2826388888888864</c:v>
                </c:pt>
                <c:pt idx="341">
                  <c:v>4.2402777777777745</c:v>
                </c:pt>
                <c:pt idx="342">
                  <c:v>4.1979166666666643</c:v>
                </c:pt>
                <c:pt idx="343">
                  <c:v>4.1555555555555532</c:v>
                </c:pt>
                <c:pt idx="344">
                  <c:v>4.1131944444444413</c:v>
                </c:pt>
                <c:pt idx="345">
                  <c:v>4.0708333333333311</c:v>
                </c:pt>
                <c:pt idx="346">
                  <c:v>4.0284722222222191</c:v>
                </c:pt>
                <c:pt idx="347">
                  <c:v>3.9861111111111081</c:v>
                </c:pt>
                <c:pt idx="348">
                  <c:v>3.9437499999999979</c:v>
                </c:pt>
                <c:pt idx="349">
                  <c:v>3.901388888888885</c:v>
                </c:pt>
                <c:pt idx="350">
                  <c:v>3.8590277777777739</c:v>
                </c:pt>
                <c:pt idx="351">
                  <c:v>3.8166666666666664</c:v>
                </c:pt>
                <c:pt idx="352">
                  <c:v>3.7862820512820514</c:v>
                </c:pt>
                <c:pt idx="353">
                  <c:v>3.7558974358974355</c:v>
                </c:pt>
                <c:pt idx="354">
                  <c:v>3.7255128205128205</c:v>
                </c:pt>
                <c:pt idx="355">
                  <c:v>3.6951282051282055</c:v>
                </c:pt>
                <c:pt idx="356">
                  <c:v>3.6647435897435896</c:v>
                </c:pt>
                <c:pt idx="357">
                  <c:v>3.6343589743589737</c:v>
                </c:pt>
                <c:pt idx="358">
                  <c:v>3.6039743589743587</c:v>
                </c:pt>
                <c:pt idx="359">
                  <c:v>3.5735897435897437</c:v>
                </c:pt>
                <c:pt idx="360">
                  <c:v>3.5432051282051287</c:v>
                </c:pt>
                <c:pt idx="361">
                  <c:v>3.5128205128205128</c:v>
                </c:pt>
                <c:pt idx="362">
                  <c:v>3.4824358974358969</c:v>
                </c:pt>
                <c:pt idx="363">
                  <c:v>3.4520512820512819</c:v>
                </c:pt>
                <c:pt idx="364">
                  <c:v>3.4216666666666669</c:v>
                </c:pt>
              </c:numCache>
            </c:numRef>
          </c:val>
          <c:smooth val="0"/>
        </c:ser>
        <c:ser>
          <c:idx val="1"/>
          <c:order val="6"/>
          <c:tx>
            <c:v>Mild Threshold</c:v>
          </c:tx>
          <c:spPr>
            <a:ln w="127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DGD!$BX$4:$BX$368</c:f>
              <c:numCache>
                <c:formatCode>0.0</c:formatCode>
                <c:ptCount val="365"/>
                <c:pt idx="0">
                  <c:v>6.291666666666667</c:v>
                </c:pt>
                <c:pt idx="1">
                  <c:v>6.2883333333333331</c:v>
                </c:pt>
                <c:pt idx="2">
                  <c:v>6.2850000000000001</c:v>
                </c:pt>
                <c:pt idx="3">
                  <c:v>6.2816666666666672</c:v>
                </c:pt>
                <c:pt idx="4">
                  <c:v>6.2783333333333333</c:v>
                </c:pt>
                <c:pt idx="5">
                  <c:v>6.2750000000000004</c:v>
                </c:pt>
                <c:pt idx="6">
                  <c:v>6.2700000000000005</c:v>
                </c:pt>
                <c:pt idx="7">
                  <c:v>6.2666666666666666</c:v>
                </c:pt>
                <c:pt idx="8">
                  <c:v>6.2633333333333336</c:v>
                </c:pt>
                <c:pt idx="9">
                  <c:v>6.2600000000000007</c:v>
                </c:pt>
                <c:pt idx="10">
                  <c:v>6.2583333333333337</c:v>
                </c:pt>
                <c:pt idx="11">
                  <c:v>6.2583333333333337</c:v>
                </c:pt>
                <c:pt idx="12">
                  <c:v>6.2583333333333337</c:v>
                </c:pt>
                <c:pt idx="13">
                  <c:v>6.2583333333333337</c:v>
                </c:pt>
                <c:pt idx="14">
                  <c:v>6.2333333333333334</c:v>
                </c:pt>
                <c:pt idx="15">
                  <c:v>6.2333333333333334</c:v>
                </c:pt>
                <c:pt idx="16">
                  <c:v>6.2333333333333334</c:v>
                </c:pt>
                <c:pt idx="17">
                  <c:v>6.2333333333333334</c:v>
                </c:pt>
                <c:pt idx="18">
                  <c:v>6.2166666666666668</c:v>
                </c:pt>
                <c:pt idx="19">
                  <c:v>6.2166666666666668</c:v>
                </c:pt>
                <c:pt idx="20">
                  <c:v>6.1916666666666664</c:v>
                </c:pt>
                <c:pt idx="21">
                  <c:v>6.1916666666666664</c:v>
                </c:pt>
                <c:pt idx="22">
                  <c:v>6.1916666666666664</c:v>
                </c:pt>
                <c:pt idx="23">
                  <c:v>6.1916666666666664</c:v>
                </c:pt>
                <c:pt idx="24">
                  <c:v>6.1916666666666664</c:v>
                </c:pt>
                <c:pt idx="25">
                  <c:v>6.1916666666666664</c:v>
                </c:pt>
                <c:pt idx="26">
                  <c:v>6.1916666666666664</c:v>
                </c:pt>
                <c:pt idx="27">
                  <c:v>6.1916666666666664</c:v>
                </c:pt>
                <c:pt idx="28">
                  <c:v>6.208333333333333</c:v>
                </c:pt>
                <c:pt idx="29">
                  <c:v>6.208333333333333</c:v>
                </c:pt>
                <c:pt idx="30">
                  <c:v>6.2583333333333337</c:v>
                </c:pt>
                <c:pt idx="31">
                  <c:v>6.2833333333333332</c:v>
                </c:pt>
                <c:pt idx="32">
                  <c:v>6.3</c:v>
                </c:pt>
                <c:pt idx="33">
                  <c:v>6.3416666666666668</c:v>
                </c:pt>
                <c:pt idx="34">
                  <c:v>6.375</c:v>
                </c:pt>
                <c:pt idx="35">
                  <c:v>6.4749999999999996</c:v>
                </c:pt>
                <c:pt idx="36">
                  <c:v>6.541666666666667</c:v>
                </c:pt>
                <c:pt idx="37">
                  <c:v>6.4866666666666664</c:v>
                </c:pt>
                <c:pt idx="38">
                  <c:v>6.4316666666666666</c:v>
                </c:pt>
                <c:pt idx="39">
                  <c:v>6.3613888888888894</c:v>
                </c:pt>
                <c:pt idx="40">
                  <c:v>6.2911111111111113</c:v>
                </c:pt>
                <c:pt idx="41">
                  <c:v>6.2208333333333332</c:v>
                </c:pt>
                <c:pt idx="42">
                  <c:v>6.2564814814814804</c:v>
                </c:pt>
                <c:pt idx="43">
                  <c:v>6.2921296296296294</c:v>
                </c:pt>
                <c:pt idx="44">
                  <c:v>6.3277777777777775</c:v>
                </c:pt>
                <c:pt idx="45">
                  <c:v>6.3787037037037031</c:v>
                </c:pt>
                <c:pt idx="46">
                  <c:v>6.4296296296296287</c:v>
                </c:pt>
                <c:pt idx="47">
                  <c:v>6.4936507936507928</c:v>
                </c:pt>
                <c:pt idx="48">
                  <c:v>6.557671957671956</c:v>
                </c:pt>
                <c:pt idx="49">
                  <c:v>6.6216931216931201</c:v>
                </c:pt>
                <c:pt idx="50">
                  <c:v>6.6857142857142859</c:v>
                </c:pt>
                <c:pt idx="51">
                  <c:v>6.8238095238095235</c:v>
                </c:pt>
                <c:pt idx="52">
                  <c:v>6.961904761904762</c:v>
                </c:pt>
                <c:pt idx="53">
                  <c:v>7.1083333333333343</c:v>
                </c:pt>
                <c:pt idx="54">
                  <c:v>7.2399999999999993</c:v>
                </c:pt>
                <c:pt idx="55">
                  <c:v>7.3716666666666661</c:v>
                </c:pt>
                <c:pt idx="56">
                  <c:v>7.503333333333333</c:v>
                </c:pt>
                <c:pt idx="57">
                  <c:v>7.6349999999999998</c:v>
                </c:pt>
                <c:pt idx="58">
                  <c:v>7.7666666666666675</c:v>
                </c:pt>
                <c:pt idx="59">
                  <c:v>7.8489583333333339</c:v>
                </c:pt>
                <c:pt idx="60">
                  <c:v>7.9312500000000004</c:v>
                </c:pt>
                <c:pt idx="61">
                  <c:v>8.0135416666666686</c:v>
                </c:pt>
                <c:pt idx="62">
                  <c:v>8.0958333333333332</c:v>
                </c:pt>
                <c:pt idx="63">
                  <c:v>8.2604166666666679</c:v>
                </c:pt>
                <c:pt idx="64">
                  <c:v>8.3544871794871796</c:v>
                </c:pt>
                <c:pt idx="65">
                  <c:v>8.448557692307693</c:v>
                </c:pt>
                <c:pt idx="66">
                  <c:v>8.5426282051282065</c:v>
                </c:pt>
                <c:pt idx="67">
                  <c:v>8.63669871794872</c:v>
                </c:pt>
                <c:pt idx="68">
                  <c:v>8.7307692307692335</c:v>
                </c:pt>
                <c:pt idx="69">
                  <c:v>8.8248397435897452</c:v>
                </c:pt>
                <c:pt idx="70">
                  <c:v>8.9189102564102605</c:v>
                </c:pt>
                <c:pt idx="71">
                  <c:v>9.0129807692307722</c:v>
                </c:pt>
                <c:pt idx="72">
                  <c:v>9.1070512820512857</c:v>
                </c:pt>
                <c:pt idx="73">
                  <c:v>9.2011217948717992</c:v>
                </c:pt>
                <c:pt idx="74">
                  <c:v>9.2951923076923109</c:v>
                </c:pt>
                <c:pt idx="75">
                  <c:v>9.3892628205128243</c:v>
                </c:pt>
                <c:pt idx="76">
                  <c:v>9.4833333333333325</c:v>
                </c:pt>
                <c:pt idx="77">
                  <c:v>9.5583333333333336</c:v>
                </c:pt>
                <c:pt idx="78">
                  <c:v>9.6333333333333346</c:v>
                </c:pt>
                <c:pt idx="79">
                  <c:v>9.7083333333333339</c:v>
                </c:pt>
                <c:pt idx="80">
                  <c:v>9.783333333333335</c:v>
                </c:pt>
                <c:pt idx="81">
                  <c:v>9.8583333333333361</c:v>
                </c:pt>
                <c:pt idx="82">
                  <c:v>9.9333333333333353</c:v>
                </c:pt>
                <c:pt idx="83">
                  <c:v>10.008333333333336</c:v>
                </c:pt>
                <c:pt idx="84">
                  <c:v>10.083333333333337</c:v>
                </c:pt>
                <c:pt idx="85">
                  <c:v>10.158333333333337</c:v>
                </c:pt>
                <c:pt idx="86">
                  <c:v>10.233333333333338</c:v>
                </c:pt>
                <c:pt idx="87">
                  <c:v>10.308333333333339</c:v>
                </c:pt>
                <c:pt idx="88">
                  <c:v>10.383333333333338</c:v>
                </c:pt>
                <c:pt idx="89">
                  <c:v>10.458333333333332</c:v>
                </c:pt>
                <c:pt idx="90">
                  <c:v>10.483333333333334</c:v>
                </c:pt>
                <c:pt idx="91">
                  <c:v>10.508333333333333</c:v>
                </c:pt>
                <c:pt idx="92">
                  <c:v>10.533333333333333</c:v>
                </c:pt>
                <c:pt idx="93">
                  <c:v>10.558333333333334</c:v>
                </c:pt>
                <c:pt idx="94">
                  <c:v>10.583333333333332</c:v>
                </c:pt>
                <c:pt idx="95">
                  <c:v>10.608333333333334</c:v>
                </c:pt>
                <c:pt idx="96">
                  <c:v>10.689880952380953</c:v>
                </c:pt>
                <c:pt idx="97">
                  <c:v>10.771428571428572</c:v>
                </c:pt>
                <c:pt idx="98">
                  <c:v>10.852976190476193</c:v>
                </c:pt>
                <c:pt idx="99">
                  <c:v>10.934523809523812</c:v>
                </c:pt>
                <c:pt idx="100">
                  <c:v>11.016071428571431</c:v>
                </c:pt>
                <c:pt idx="101">
                  <c:v>11.097619047619052</c:v>
                </c:pt>
                <c:pt idx="102">
                  <c:v>11.179166666666665</c:v>
                </c:pt>
                <c:pt idx="103">
                  <c:v>11.260714285714291</c:v>
                </c:pt>
                <c:pt idx="104">
                  <c:v>11.34226190476191</c:v>
                </c:pt>
                <c:pt idx="105">
                  <c:v>11.423809523809529</c:v>
                </c:pt>
                <c:pt idx="106">
                  <c:v>11.50535714285715</c:v>
                </c:pt>
                <c:pt idx="107">
                  <c:v>11.586904761904769</c:v>
                </c:pt>
                <c:pt idx="108">
                  <c:v>11.668452380952388</c:v>
                </c:pt>
                <c:pt idx="109">
                  <c:v>11.75</c:v>
                </c:pt>
                <c:pt idx="110">
                  <c:v>11.901666666666667</c:v>
                </c:pt>
                <c:pt idx="111">
                  <c:v>12.053333333333333</c:v>
                </c:pt>
                <c:pt idx="112">
                  <c:v>12.205</c:v>
                </c:pt>
                <c:pt idx="113">
                  <c:v>12.356666666666667</c:v>
                </c:pt>
                <c:pt idx="114">
                  <c:v>12.508333333333333</c:v>
                </c:pt>
                <c:pt idx="115">
                  <c:v>12.66</c:v>
                </c:pt>
                <c:pt idx="116">
                  <c:v>12.811666666666667</c:v>
                </c:pt>
                <c:pt idx="117">
                  <c:v>12.963333333333335</c:v>
                </c:pt>
                <c:pt idx="118">
                  <c:v>13.115</c:v>
                </c:pt>
                <c:pt idx="119">
                  <c:v>13.266666666666666</c:v>
                </c:pt>
                <c:pt idx="120">
                  <c:v>13.391888888888888</c:v>
                </c:pt>
                <c:pt idx="121">
                  <c:v>13.51711111111111</c:v>
                </c:pt>
                <c:pt idx="122">
                  <c:v>13.642333333333333</c:v>
                </c:pt>
                <c:pt idx="123">
                  <c:v>13.767555555555555</c:v>
                </c:pt>
                <c:pt idx="124">
                  <c:v>13.892777777777777</c:v>
                </c:pt>
                <c:pt idx="125">
                  <c:v>14.018000000000001</c:v>
                </c:pt>
                <c:pt idx="126">
                  <c:v>14.143222222222221</c:v>
                </c:pt>
                <c:pt idx="127">
                  <c:v>14.268444444444443</c:v>
                </c:pt>
                <c:pt idx="128">
                  <c:v>14.393666666666668</c:v>
                </c:pt>
                <c:pt idx="129">
                  <c:v>14.518888888888887</c:v>
                </c:pt>
                <c:pt idx="130">
                  <c:v>14.64411111111111</c:v>
                </c:pt>
                <c:pt idx="131">
                  <c:v>14.769333333333334</c:v>
                </c:pt>
                <c:pt idx="132">
                  <c:v>14.894555555555556</c:v>
                </c:pt>
                <c:pt idx="133">
                  <c:v>15.019777777777781</c:v>
                </c:pt>
                <c:pt idx="134">
                  <c:v>15.145000000000001</c:v>
                </c:pt>
                <c:pt idx="135">
                  <c:v>15.270222222222229</c:v>
                </c:pt>
                <c:pt idx="136">
                  <c:v>15.39544444444445</c:v>
                </c:pt>
                <c:pt idx="137">
                  <c:v>15.520666666666667</c:v>
                </c:pt>
                <c:pt idx="138">
                  <c:v>15.645888888888898</c:v>
                </c:pt>
                <c:pt idx="139">
                  <c:v>15.771111111111122</c:v>
                </c:pt>
                <c:pt idx="140">
                  <c:v>15.896333333333333</c:v>
                </c:pt>
                <c:pt idx="141">
                  <c:v>16.021555555555565</c:v>
                </c:pt>
                <c:pt idx="142">
                  <c:v>16.146777777777793</c:v>
                </c:pt>
                <c:pt idx="143">
                  <c:v>16.271999999999998</c:v>
                </c:pt>
                <c:pt idx="144">
                  <c:v>16.39722222222224</c:v>
                </c:pt>
                <c:pt idx="145">
                  <c:v>16.52244444444446</c:v>
                </c:pt>
                <c:pt idx="146">
                  <c:v>16.647666666666666</c:v>
                </c:pt>
                <c:pt idx="147">
                  <c:v>16.772888888888907</c:v>
                </c:pt>
                <c:pt idx="148">
                  <c:v>16.898111111111131</c:v>
                </c:pt>
                <c:pt idx="149">
                  <c:v>17.023333333333333</c:v>
                </c:pt>
                <c:pt idx="150">
                  <c:v>17.023333333333333</c:v>
                </c:pt>
                <c:pt idx="151">
                  <c:v>17.144658730158731</c:v>
                </c:pt>
                <c:pt idx="152">
                  <c:v>17.265984126984129</c:v>
                </c:pt>
                <c:pt idx="153">
                  <c:v>17.387309523809527</c:v>
                </c:pt>
                <c:pt idx="154">
                  <c:v>17.508634920634925</c:v>
                </c:pt>
                <c:pt idx="155">
                  <c:v>17.629960317460323</c:v>
                </c:pt>
                <c:pt idx="156">
                  <c:v>17.751285714285721</c:v>
                </c:pt>
                <c:pt idx="157">
                  <c:v>17.872611111111109</c:v>
                </c:pt>
                <c:pt idx="158">
                  <c:v>17.993936507936517</c:v>
                </c:pt>
                <c:pt idx="159">
                  <c:v>18.115261904761915</c:v>
                </c:pt>
                <c:pt idx="160">
                  <c:v>18.236587301587313</c:v>
                </c:pt>
                <c:pt idx="161">
                  <c:v>18.357912698412711</c:v>
                </c:pt>
                <c:pt idx="162">
                  <c:v>18.479238095238109</c:v>
                </c:pt>
                <c:pt idx="163">
                  <c:v>18.600563492063507</c:v>
                </c:pt>
                <c:pt idx="164">
                  <c:v>18.721888888888888</c:v>
                </c:pt>
                <c:pt idx="165">
                  <c:v>18.802291666666665</c:v>
                </c:pt>
                <c:pt idx="166">
                  <c:v>18.882694444444439</c:v>
                </c:pt>
                <c:pt idx="167">
                  <c:v>18.963097222222224</c:v>
                </c:pt>
                <c:pt idx="168">
                  <c:v>19.043499999999998</c:v>
                </c:pt>
                <c:pt idx="169">
                  <c:v>19.123902777777776</c:v>
                </c:pt>
                <c:pt idx="170">
                  <c:v>19.204305555555553</c:v>
                </c:pt>
                <c:pt idx="171">
                  <c:v>19.284708333333334</c:v>
                </c:pt>
                <c:pt idx="172">
                  <c:v>19.365111111111112</c:v>
                </c:pt>
                <c:pt idx="173">
                  <c:v>19.44551388888889</c:v>
                </c:pt>
                <c:pt idx="174">
                  <c:v>19.525916666666664</c:v>
                </c:pt>
                <c:pt idx="175">
                  <c:v>19.606319444444441</c:v>
                </c:pt>
                <c:pt idx="176">
                  <c:v>19.686722222222222</c:v>
                </c:pt>
                <c:pt idx="177">
                  <c:v>19.767125</c:v>
                </c:pt>
                <c:pt idx="178">
                  <c:v>19.847527777777778</c:v>
                </c:pt>
                <c:pt idx="179">
                  <c:v>19.927930555555552</c:v>
                </c:pt>
                <c:pt idx="180">
                  <c:v>20.008333333333336</c:v>
                </c:pt>
                <c:pt idx="181">
                  <c:v>20.092261904761905</c:v>
                </c:pt>
                <c:pt idx="182">
                  <c:v>20.176190476190477</c:v>
                </c:pt>
                <c:pt idx="183">
                  <c:v>20.260119047619046</c:v>
                </c:pt>
                <c:pt idx="184">
                  <c:v>20.344047619047618</c:v>
                </c:pt>
                <c:pt idx="185">
                  <c:v>20.427976190476187</c:v>
                </c:pt>
                <c:pt idx="186">
                  <c:v>20.511904761904759</c:v>
                </c:pt>
                <c:pt idx="187">
                  <c:v>20.595833333333335</c:v>
                </c:pt>
                <c:pt idx="188">
                  <c:v>20.679761904761904</c:v>
                </c:pt>
                <c:pt idx="189">
                  <c:v>20.763690476190476</c:v>
                </c:pt>
                <c:pt idx="190">
                  <c:v>20.847619047619048</c:v>
                </c:pt>
                <c:pt idx="191">
                  <c:v>20.898214285714285</c:v>
                </c:pt>
                <c:pt idx="192">
                  <c:v>20.948809523809523</c:v>
                </c:pt>
                <c:pt idx="193">
                  <c:v>20.982738095238091</c:v>
                </c:pt>
                <c:pt idx="194">
                  <c:v>21.016666666666666</c:v>
                </c:pt>
                <c:pt idx="195">
                  <c:v>21.041666666666668</c:v>
                </c:pt>
                <c:pt idx="196">
                  <c:v>21.075000000000003</c:v>
                </c:pt>
                <c:pt idx="197">
                  <c:v>21.1</c:v>
                </c:pt>
                <c:pt idx="198">
                  <c:v>21.141666666666666</c:v>
                </c:pt>
                <c:pt idx="199">
                  <c:v>21.166666666666664</c:v>
                </c:pt>
                <c:pt idx="200">
                  <c:v>21.183333333333334</c:v>
                </c:pt>
                <c:pt idx="201">
                  <c:v>21.200000000000003</c:v>
                </c:pt>
                <c:pt idx="202">
                  <c:v>21.208333333333336</c:v>
                </c:pt>
                <c:pt idx="203">
                  <c:v>21.216666666666669</c:v>
                </c:pt>
                <c:pt idx="204">
                  <c:v>21.216666666666669</c:v>
                </c:pt>
                <c:pt idx="205">
                  <c:v>21.216666666666669</c:v>
                </c:pt>
                <c:pt idx="206">
                  <c:v>21.216666666666669</c:v>
                </c:pt>
                <c:pt idx="207">
                  <c:v>21.216666666666669</c:v>
                </c:pt>
                <c:pt idx="208">
                  <c:v>21.216666666666669</c:v>
                </c:pt>
                <c:pt idx="209">
                  <c:v>21.210833333333333</c:v>
                </c:pt>
                <c:pt idx="210">
                  <c:v>21.205000000000002</c:v>
                </c:pt>
                <c:pt idx="211">
                  <c:v>21.199166666666667</c:v>
                </c:pt>
                <c:pt idx="212">
                  <c:v>21.193333333333335</c:v>
                </c:pt>
                <c:pt idx="213">
                  <c:v>21.1875</c:v>
                </c:pt>
                <c:pt idx="214">
                  <c:v>21.164999999999999</c:v>
                </c:pt>
                <c:pt idx="215">
                  <c:v>21.142499999999998</c:v>
                </c:pt>
                <c:pt idx="216">
                  <c:v>21.128333333333334</c:v>
                </c:pt>
                <c:pt idx="217">
                  <c:v>21.108333333333334</c:v>
                </c:pt>
                <c:pt idx="218">
                  <c:v>21.095833333333331</c:v>
                </c:pt>
                <c:pt idx="219">
                  <c:v>21.064102564102562</c:v>
                </c:pt>
                <c:pt idx="220">
                  <c:v>21.032371794871793</c:v>
                </c:pt>
                <c:pt idx="221">
                  <c:v>21.000641025641023</c:v>
                </c:pt>
                <c:pt idx="222">
                  <c:v>20.968910256410254</c:v>
                </c:pt>
                <c:pt idx="223">
                  <c:v>20.937179487179488</c:v>
                </c:pt>
                <c:pt idx="224">
                  <c:v>20.905448717948719</c:v>
                </c:pt>
                <c:pt idx="225">
                  <c:v>20.873717948717946</c:v>
                </c:pt>
                <c:pt idx="226">
                  <c:v>20.836894586894587</c:v>
                </c:pt>
                <c:pt idx="227">
                  <c:v>20.800071225071228</c:v>
                </c:pt>
                <c:pt idx="228">
                  <c:v>20.763247863247866</c:v>
                </c:pt>
                <c:pt idx="229">
                  <c:v>20.726424501424503</c:v>
                </c:pt>
                <c:pt idx="230">
                  <c:v>20.689601139601141</c:v>
                </c:pt>
                <c:pt idx="231">
                  <c:v>20.677777777777777</c:v>
                </c:pt>
                <c:pt idx="232">
                  <c:v>20.584664351851853</c:v>
                </c:pt>
                <c:pt idx="233">
                  <c:v>20.491550925925928</c:v>
                </c:pt>
                <c:pt idx="234">
                  <c:v>20.3984375</c:v>
                </c:pt>
                <c:pt idx="235">
                  <c:v>20.301955128205126</c:v>
                </c:pt>
                <c:pt idx="236">
                  <c:v>20.205472756410252</c:v>
                </c:pt>
                <c:pt idx="237">
                  <c:v>20.108990384615385</c:v>
                </c:pt>
                <c:pt idx="238">
                  <c:v>20.012508012820515</c:v>
                </c:pt>
                <c:pt idx="239">
                  <c:v>19.916025641025641</c:v>
                </c:pt>
                <c:pt idx="240">
                  <c:v>19.819543269230767</c:v>
                </c:pt>
                <c:pt idx="241">
                  <c:v>19.7230608974359</c:v>
                </c:pt>
                <c:pt idx="242">
                  <c:v>19.626578525641026</c:v>
                </c:pt>
                <c:pt idx="243">
                  <c:v>19.530096153846152</c:v>
                </c:pt>
                <c:pt idx="244">
                  <c:v>19.433613782051282</c:v>
                </c:pt>
                <c:pt idx="245">
                  <c:v>19.337131410256411</c:v>
                </c:pt>
                <c:pt idx="246">
                  <c:v>19.240649038461537</c:v>
                </c:pt>
                <c:pt idx="247">
                  <c:v>19.144166666666663</c:v>
                </c:pt>
                <c:pt idx="248">
                  <c:v>18.971282051282049</c:v>
                </c:pt>
                <c:pt idx="249">
                  <c:v>18.798397435897435</c:v>
                </c:pt>
                <c:pt idx="250">
                  <c:v>18.625512820512817</c:v>
                </c:pt>
                <c:pt idx="251">
                  <c:v>18.452628205128203</c:v>
                </c:pt>
                <c:pt idx="252">
                  <c:v>18.279743589743585</c:v>
                </c:pt>
                <c:pt idx="253">
                  <c:v>18.106858974358968</c:v>
                </c:pt>
                <c:pt idx="254">
                  <c:v>17.933974358974353</c:v>
                </c:pt>
                <c:pt idx="255">
                  <c:v>17.761089743589736</c:v>
                </c:pt>
                <c:pt idx="256">
                  <c:v>17.588205128205121</c:v>
                </c:pt>
                <c:pt idx="257">
                  <c:v>17.415320512820504</c:v>
                </c:pt>
                <c:pt idx="258">
                  <c:v>17.24243589743589</c:v>
                </c:pt>
                <c:pt idx="259">
                  <c:v>17.069551282051272</c:v>
                </c:pt>
                <c:pt idx="260">
                  <c:v>16.896666666666668</c:v>
                </c:pt>
                <c:pt idx="261">
                  <c:v>16.78511111111111</c:v>
                </c:pt>
                <c:pt idx="262">
                  <c:v>16.673555555555556</c:v>
                </c:pt>
                <c:pt idx="263">
                  <c:v>16.561999999999998</c:v>
                </c:pt>
                <c:pt idx="264">
                  <c:v>16.450444444444443</c:v>
                </c:pt>
                <c:pt idx="265">
                  <c:v>16.338888888888885</c:v>
                </c:pt>
                <c:pt idx="266">
                  <c:v>16.227333333333331</c:v>
                </c:pt>
                <c:pt idx="267">
                  <c:v>16.115777777777776</c:v>
                </c:pt>
                <c:pt idx="268">
                  <c:v>16.004222222222218</c:v>
                </c:pt>
                <c:pt idx="269">
                  <c:v>15.892666666666662</c:v>
                </c:pt>
                <c:pt idx="270">
                  <c:v>15.781111111111107</c:v>
                </c:pt>
                <c:pt idx="271">
                  <c:v>15.669555555555551</c:v>
                </c:pt>
                <c:pt idx="272">
                  <c:v>15.557999999999995</c:v>
                </c:pt>
                <c:pt idx="273">
                  <c:v>15.446444444444438</c:v>
                </c:pt>
                <c:pt idx="274">
                  <c:v>15.334888888888882</c:v>
                </c:pt>
                <c:pt idx="275">
                  <c:v>15.223333333333336</c:v>
                </c:pt>
                <c:pt idx="276">
                  <c:v>15.111777777777771</c:v>
                </c:pt>
                <c:pt idx="277">
                  <c:v>15.000222222222213</c:v>
                </c:pt>
                <c:pt idx="278">
                  <c:v>14.888666666666659</c:v>
                </c:pt>
                <c:pt idx="279">
                  <c:v>14.777111111111104</c:v>
                </c:pt>
                <c:pt idx="280">
                  <c:v>14.665555555555546</c:v>
                </c:pt>
                <c:pt idx="281">
                  <c:v>14.55399999999999</c:v>
                </c:pt>
                <c:pt idx="282">
                  <c:v>14.442444444444435</c:v>
                </c:pt>
                <c:pt idx="283">
                  <c:v>14.330888888888879</c:v>
                </c:pt>
                <c:pt idx="284">
                  <c:v>14.219333333333322</c:v>
                </c:pt>
                <c:pt idx="285">
                  <c:v>14.107777777777766</c:v>
                </c:pt>
                <c:pt idx="286">
                  <c:v>13.99622222222221</c:v>
                </c:pt>
                <c:pt idx="287">
                  <c:v>13.884666666666655</c:v>
                </c:pt>
                <c:pt idx="288">
                  <c:v>13.773111111111099</c:v>
                </c:pt>
                <c:pt idx="289">
                  <c:v>13.661555555555541</c:v>
                </c:pt>
                <c:pt idx="290">
                  <c:v>13.55</c:v>
                </c:pt>
                <c:pt idx="291">
                  <c:v>13.392717948717948</c:v>
                </c:pt>
                <c:pt idx="292">
                  <c:v>13.235435897435899</c:v>
                </c:pt>
                <c:pt idx="293">
                  <c:v>13.07815384615385</c:v>
                </c:pt>
                <c:pt idx="294">
                  <c:v>12.920871794871797</c:v>
                </c:pt>
                <c:pt idx="295">
                  <c:v>12.763589743589746</c:v>
                </c:pt>
                <c:pt idx="296">
                  <c:v>12.606307692307697</c:v>
                </c:pt>
                <c:pt idx="297">
                  <c:v>12.449025641025646</c:v>
                </c:pt>
                <c:pt idx="298">
                  <c:v>12.291743589743593</c:v>
                </c:pt>
                <c:pt idx="299">
                  <c:v>12.134461538461544</c:v>
                </c:pt>
                <c:pt idx="300">
                  <c:v>11.977179487179493</c:v>
                </c:pt>
                <c:pt idx="301">
                  <c:v>11.819897435897442</c:v>
                </c:pt>
                <c:pt idx="302">
                  <c:v>11.662615384615391</c:v>
                </c:pt>
                <c:pt idx="303">
                  <c:v>11.505333333333333</c:v>
                </c:pt>
                <c:pt idx="304">
                  <c:v>11.316000000000001</c:v>
                </c:pt>
                <c:pt idx="305">
                  <c:v>11.126666666666665</c:v>
                </c:pt>
                <c:pt idx="306">
                  <c:v>10.937333333333335</c:v>
                </c:pt>
                <c:pt idx="307">
                  <c:v>10.747999999999999</c:v>
                </c:pt>
                <c:pt idx="308">
                  <c:v>10.558666666666667</c:v>
                </c:pt>
                <c:pt idx="309">
                  <c:v>10.369333333333334</c:v>
                </c:pt>
                <c:pt idx="310">
                  <c:v>10.18</c:v>
                </c:pt>
                <c:pt idx="311">
                  <c:v>9.9906666666666677</c:v>
                </c:pt>
                <c:pt idx="312">
                  <c:v>9.8013333333333321</c:v>
                </c:pt>
                <c:pt idx="313">
                  <c:v>9.6120000000000001</c:v>
                </c:pt>
                <c:pt idx="314">
                  <c:v>9.4226666666666663</c:v>
                </c:pt>
                <c:pt idx="315">
                  <c:v>9.2333333333333343</c:v>
                </c:pt>
                <c:pt idx="316">
                  <c:v>9.1777777777777789</c:v>
                </c:pt>
                <c:pt idx="317">
                  <c:v>9.1222222222222236</c:v>
                </c:pt>
                <c:pt idx="318">
                  <c:v>9.0666666666666664</c:v>
                </c:pt>
                <c:pt idx="319">
                  <c:v>9.0111111111111128</c:v>
                </c:pt>
                <c:pt idx="320">
                  <c:v>8.9555555555555575</c:v>
                </c:pt>
                <c:pt idx="321">
                  <c:v>8.9</c:v>
                </c:pt>
                <c:pt idx="322">
                  <c:v>8.8444444444444485</c:v>
                </c:pt>
                <c:pt idx="323">
                  <c:v>8.7888888888888932</c:v>
                </c:pt>
                <c:pt idx="324">
                  <c:v>8.7333333333333378</c:v>
                </c:pt>
                <c:pt idx="325">
                  <c:v>8.6777777777777825</c:v>
                </c:pt>
                <c:pt idx="326">
                  <c:v>8.6222222222222271</c:v>
                </c:pt>
                <c:pt idx="327">
                  <c:v>8.5666666666666664</c:v>
                </c:pt>
                <c:pt idx="328">
                  <c:v>8.4931944444444447</c:v>
                </c:pt>
                <c:pt idx="329">
                  <c:v>8.419722222222223</c:v>
                </c:pt>
                <c:pt idx="330">
                  <c:v>8.3462499999999995</c:v>
                </c:pt>
                <c:pt idx="331">
                  <c:v>8.2727777777777778</c:v>
                </c:pt>
                <c:pt idx="332">
                  <c:v>8.1993055555555561</c:v>
                </c:pt>
                <c:pt idx="333">
                  <c:v>8.1258333333333326</c:v>
                </c:pt>
                <c:pt idx="334">
                  <c:v>8.0523611111111109</c:v>
                </c:pt>
                <c:pt idx="335">
                  <c:v>7.9788888888888838</c:v>
                </c:pt>
                <c:pt idx="336">
                  <c:v>7.9054166666666621</c:v>
                </c:pt>
                <c:pt idx="337">
                  <c:v>7.8319444444444386</c:v>
                </c:pt>
                <c:pt idx="338">
                  <c:v>7.758472222222216</c:v>
                </c:pt>
                <c:pt idx="339">
                  <c:v>7.6849999999999925</c:v>
                </c:pt>
                <c:pt idx="340">
                  <c:v>7.6115277777777699</c:v>
                </c:pt>
                <c:pt idx="341">
                  <c:v>7.5380555555555473</c:v>
                </c:pt>
                <c:pt idx="342">
                  <c:v>7.4645833333333247</c:v>
                </c:pt>
                <c:pt idx="343">
                  <c:v>7.3911111111111012</c:v>
                </c:pt>
                <c:pt idx="344">
                  <c:v>7.3176388888888786</c:v>
                </c:pt>
                <c:pt idx="345">
                  <c:v>7.244166666666656</c:v>
                </c:pt>
                <c:pt idx="346">
                  <c:v>7.1706944444444334</c:v>
                </c:pt>
                <c:pt idx="347">
                  <c:v>7.0972222222222117</c:v>
                </c:pt>
                <c:pt idx="348">
                  <c:v>7.0237499999999891</c:v>
                </c:pt>
                <c:pt idx="349">
                  <c:v>6.9502777777777673</c:v>
                </c:pt>
                <c:pt idx="350">
                  <c:v>6.8768055555555456</c:v>
                </c:pt>
                <c:pt idx="351">
                  <c:v>6.8033333333333328</c:v>
                </c:pt>
                <c:pt idx="352">
                  <c:v>6.7652564102564101</c:v>
                </c:pt>
                <c:pt idx="353">
                  <c:v>6.7271794871794866</c:v>
                </c:pt>
                <c:pt idx="354">
                  <c:v>6.6891025641025639</c:v>
                </c:pt>
                <c:pt idx="355">
                  <c:v>6.6510256410256412</c:v>
                </c:pt>
                <c:pt idx="356">
                  <c:v>6.6129487179487176</c:v>
                </c:pt>
                <c:pt idx="357">
                  <c:v>6.5748717948717941</c:v>
                </c:pt>
                <c:pt idx="358">
                  <c:v>6.5367948717948714</c:v>
                </c:pt>
                <c:pt idx="359">
                  <c:v>6.4987179487179487</c:v>
                </c:pt>
                <c:pt idx="360">
                  <c:v>6.460641025641026</c:v>
                </c:pt>
                <c:pt idx="361">
                  <c:v>6.4225641025641025</c:v>
                </c:pt>
                <c:pt idx="362">
                  <c:v>6.3844871794871789</c:v>
                </c:pt>
                <c:pt idx="363">
                  <c:v>6.3464102564102562</c:v>
                </c:pt>
                <c:pt idx="364">
                  <c:v>6.3083333333333336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42624"/>
        <c:axId val="102052608"/>
      </c:lineChart>
      <c:catAx>
        <c:axId val="10204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052608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102052608"/>
        <c:scaling>
          <c:orientation val="minMax"/>
          <c:max val="25"/>
          <c:min val="-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042624"/>
        <c:crosses val="autoZero"/>
        <c:crossBetween val="between"/>
        <c:majorUnit val="5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3.8644067796610171E-2"/>
          <c:y val="7.8811505151003408E-2"/>
          <c:w val="0.35932203389830508"/>
          <c:h val="0.1873387725759086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Daily Minimum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921437665820226"/>
          <c:y val="6.451612903225806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810317826313347E-2"/>
          <c:y val="6.0645199499243636E-2"/>
          <c:w val="0.96748031490853326"/>
          <c:h val="0.87483926086142949"/>
        </c:manualLayout>
      </c:layout>
      <c:lineChart>
        <c:grouping val="standard"/>
        <c:varyColors val="0"/>
        <c:ser>
          <c:idx val="2"/>
          <c:order val="0"/>
          <c:tx>
            <c:v>Min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DGD!$F$4:$F$368</c:f>
              <c:numCache>
                <c:formatCode>0.0</c:formatCode>
                <c:ptCount val="365"/>
                <c:pt idx="0">
                  <c:v>3.2</c:v>
                </c:pt>
                <c:pt idx="1">
                  <c:v>1.5</c:v>
                </c:pt>
                <c:pt idx="2">
                  <c:v>-0.9</c:v>
                </c:pt>
                <c:pt idx="3">
                  <c:v>2.6</c:v>
                </c:pt>
                <c:pt idx="4">
                  <c:v>4.0999999999999996</c:v>
                </c:pt>
                <c:pt idx="5">
                  <c:v>1.3</c:v>
                </c:pt>
                <c:pt idx="6">
                  <c:v>0.6</c:v>
                </c:pt>
                <c:pt idx="7">
                  <c:v>2.7</c:v>
                </c:pt>
                <c:pt idx="8">
                  <c:v>1.5</c:v>
                </c:pt>
                <c:pt idx="9">
                  <c:v>-0.7</c:v>
                </c:pt>
                <c:pt idx="10">
                  <c:v>4.0999999999999996</c:v>
                </c:pt>
                <c:pt idx="11">
                  <c:v>4.0999999999999996</c:v>
                </c:pt>
                <c:pt idx="12">
                  <c:v>11.4</c:v>
                </c:pt>
                <c:pt idx="13">
                  <c:v>7.8</c:v>
                </c:pt>
                <c:pt idx="14">
                  <c:v>7.8</c:v>
                </c:pt>
                <c:pt idx="15">
                  <c:v>9.8000000000000007</c:v>
                </c:pt>
                <c:pt idx="16">
                  <c:v>5.6</c:v>
                </c:pt>
                <c:pt idx="17">
                  <c:v>2.8</c:v>
                </c:pt>
                <c:pt idx="18">
                  <c:v>1.2</c:v>
                </c:pt>
                <c:pt idx="19">
                  <c:v>2.6</c:v>
                </c:pt>
                <c:pt idx="20">
                  <c:v>0</c:v>
                </c:pt>
                <c:pt idx="21">
                  <c:v>0.7</c:v>
                </c:pt>
                <c:pt idx="22">
                  <c:v>5.3</c:v>
                </c:pt>
                <c:pt idx="23">
                  <c:v>3.3</c:v>
                </c:pt>
                <c:pt idx="24">
                  <c:v>3.4</c:v>
                </c:pt>
                <c:pt idx="25">
                  <c:v>1.7</c:v>
                </c:pt>
                <c:pt idx="26">
                  <c:v>1.1000000000000001</c:v>
                </c:pt>
                <c:pt idx="27">
                  <c:v>-0.5</c:v>
                </c:pt>
                <c:pt idx="28">
                  <c:v>-0.1</c:v>
                </c:pt>
                <c:pt idx="29">
                  <c:v>-0.4</c:v>
                </c:pt>
                <c:pt idx="30">
                  <c:v>-0.7</c:v>
                </c:pt>
                <c:pt idx="31">
                  <c:v>-1.7</c:v>
                </c:pt>
                <c:pt idx="32">
                  <c:v>3</c:v>
                </c:pt>
                <c:pt idx="33">
                  <c:v>4.2</c:v>
                </c:pt>
                <c:pt idx="34">
                  <c:v>9.5</c:v>
                </c:pt>
                <c:pt idx="35">
                  <c:v>11.3</c:v>
                </c:pt>
                <c:pt idx="36">
                  <c:v>9.6999999999999993</c:v>
                </c:pt>
                <c:pt idx="37">
                  <c:v>5.7</c:v>
                </c:pt>
                <c:pt idx="38">
                  <c:v>1.5</c:v>
                </c:pt>
                <c:pt idx="39">
                  <c:v>5.4</c:v>
                </c:pt>
                <c:pt idx="40">
                  <c:v>8.3000000000000007</c:v>
                </c:pt>
                <c:pt idx="41">
                  <c:v>8.4</c:v>
                </c:pt>
                <c:pt idx="42">
                  <c:v>5.6</c:v>
                </c:pt>
                <c:pt idx="43">
                  <c:v>5.6</c:v>
                </c:pt>
                <c:pt idx="44">
                  <c:v>4.7</c:v>
                </c:pt>
                <c:pt idx="45">
                  <c:v>4.9000000000000004</c:v>
                </c:pt>
                <c:pt idx="46">
                  <c:v>4</c:v>
                </c:pt>
                <c:pt idx="47">
                  <c:v>4</c:v>
                </c:pt>
                <c:pt idx="48">
                  <c:v>2.2999999999999998</c:v>
                </c:pt>
                <c:pt idx="49">
                  <c:v>2.7</c:v>
                </c:pt>
                <c:pt idx="50">
                  <c:v>3.6</c:v>
                </c:pt>
                <c:pt idx="51">
                  <c:v>3.6</c:v>
                </c:pt>
                <c:pt idx="52">
                  <c:v>4.3</c:v>
                </c:pt>
                <c:pt idx="53">
                  <c:v>6.4</c:v>
                </c:pt>
                <c:pt idx="54">
                  <c:v>8.3000000000000007</c:v>
                </c:pt>
                <c:pt idx="55">
                  <c:v>8.1</c:v>
                </c:pt>
                <c:pt idx="56">
                  <c:v>5</c:v>
                </c:pt>
                <c:pt idx="57">
                  <c:v>3.8</c:v>
                </c:pt>
                <c:pt idx="58">
                  <c:v>3</c:v>
                </c:pt>
                <c:pt idx="59">
                  <c:v>2.5</c:v>
                </c:pt>
                <c:pt idx="60">
                  <c:v>0.1</c:v>
                </c:pt>
                <c:pt idx="61">
                  <c:v>-0.1</c:v>
                </c:pt>
                <c:pt idx="62">
                  <c:v>0.6</c:v>
                </c:pt>
                <c:pt idx="63">
                  <c:v>0.7</c:v>
                </c:pt>
                <c:pt idx="64">
                  <c:v>2.8</c:v>
                </c:pt>
                <c:pt idx="65">
                  <c:v>0.7</c:v>
                </c:pt>
                <c:pt idx="66">
                  <c:v>-2.6</c:v>
                </c:pt>
                <c:pt idx="67">
                  <c:v>4.4000000000000004</c:v>
                </c:pt>
                <c:pt idx="68">
                  <c:v>5.7</c:v>
                </c:pt>
                <c:pt idx="69">
                  <c:v>4.5999999999999996</c:v>
                </c:pt>
                <c:pt idx="70">
                  <c:v>7.9</c:v>
                </c:pt>
                <c:pt idx="71">
                  <c:v>1.9</c:v>
                </c:pt>
                <c:pt idx="72">
                  <c:v>0.8</c:v>
                </c:pt>
                <c:pt idx="73">
                  <c:v>6.2</c:v>
                </c:pt>
                <c:pt idx="74">
                  <c:v>4.0999999999999996</c:v>
                </c:pt>
                <c:pt idx="75">
                  <c:v>3.1</c:v>
                </c:pt>
                <c:pt idx="76">
                  <c:v>1.3</c:v>
                </c:pt>
                <c:pt idx="77">
                  <c:v>-1.6</c:v>
                </c:pt>
                <c:pt idx="78">
                  <c:v>1.6</c:v>
                </c:pt>
                <c:pt idx="79">
                  <c:v>4.5</c:v>
                </c:pt>
                <c:pt idx="80">
                  <c:v>6.5</c:v>
                </c:pt>
                <c:pt idx="81">
                  <c:v>4.3</c:v>
                </c:pt>
                <c:pt idx="82">
                  <c:v>4.8</c:v>
                </c:pt>
                <c:pt idx="83">
                  <c:v>3.6</c:v>
                </c:pt>
                <c:pt idx="84">
                  <c:v>5.0999999999999996</c:v>
                </c:pt>
                <c:pt idx="85">
                  <c:v>6.2</c:v>
                </c:pt>
                <c:pt idx="86">
                  <c:v>5.2</c:v>
                </c:pt>
                <c:pt idx="87">
                  <c:v>2.7</c:v>
                </c:pt>
                <c:pt idx="88">
                  <c:v>9.6999999999999993</c:v>
                </c:pt>
                <c:pt idx="89">
                  <c:v>9.4</c:v>
                </c:pt>
                <c:pt idx="90">
                  <c:v>11.8</c:v>
                </c:pt>
                <c:pt idx="91">
                  <c:v>11.1</c:v>
                </c:pt>
                <c:pt idx="92">
                  <c:v>6.9</c:v>
                </c:pt>
                <c:pt idx="93">
                  <c:v>6.1</c:v>
                </c:pt>
                <c:pt idx="94">
                  <c:v>9.1</c:v>
                </c:pt>
                <c:pt idx="95">
                  <c:v>11.9</c:v>
                </c:pt>
                <c:pt idx="96">
                  <c:v>9.8000000000000007</c:v>
                </c:pt>
                <c:pt idx="97">
                  <c:v>7</c:v>
                </c:pt>
                <c:pt idx="98">
                  <c:v>7.7</c:v>
                </c:pt>
                <c:pt idx="99">
                  <c:v>6.1</c:v>
                </c:pt>
                <c:pt idx="100">
                  <c:v>6.1</c:v>
                </c:pt>
                <c:pt idx="101">
                  <c:v>5.3</c:v>
                </c:pt>
                <c:pt idx="102">
                  <c:v>4.0999999999999996</c:v>
                </c:pt>
                <c:pt idx="103">
                  <c:v>8</c:v>
                </c:pt>
                <c:pt idx="104">
                  <c:v>9.9</c:v>
                </c:pt>
                <c:pt idx="105">
                  <c:v>9.8000000000000007</c:v>
                </c:pt>
                <c:pt idx="106">
                  <c:v>7.3</c:v>
                </c:pt>
                <c:pt idx="107">
                  <c:v>6.7</c:v>
                </c:pt>
                <c:pt idx="108">
                  <c:v>9.3000000000000007</c:v>
                </c:pt>
                <c:pt idx="109">
                  <c:v>9.1</c:v>
                </c:pt>
                <c:pt idx="110">
                  <c:v>11.6</c:v>
                </c:pt>
                <c:pt idx="111">
                  <c:v>9.6</c:v>
                </c:pt>
                <c:pt idx="112">
                  <c:v>10.1</c:v>
                </c:pt>
                <c:pt idx="113">
                  <c:v>12.4</c:v>
                </c:pt>
                <c:pt idx="114">
                  <c:v>9.6999999999999993</c:v>
                </c:pt>
                <c:pt idx="115">
                  <c:v>8.5</c:v>
                </c:pt>
                <c:pt idx="116">
                  <c:v>7</c:v>
                </c:pt>
                <c:pt idx="117">
                  <c:v>6</c:v>
                </c:pt>
                <c:pt idx="118">
                  <c:v>9.1</c:v>
                </c:pt>
                <c:pt idx="119">
                  <c:v>10.9</c:v>
                </c:pt>
                <c:pt idx="120">
                  <c:v>10.5</c:v>
                </c:pt>
                <c:pt idx="121">
                  <c:v>6.8</c:v>
                </c:pt>
                <c:pt idx="122">
                  <c:v>5.2</c:v>
                </c:pt>
                <c:pt idx="123">
                  <c:v>3.2</c:v>
                </c:pt>
                <c:pt idx="124">
                  <c:v>8.6</c:v>
                </c:pt>
                <c:pt idx="125">
                  <c:v>9.1</c:v>
                </c:pt>
                <c:pt idx="126">
                  <c:v>14.4</c:v>
                </c:pt>
                <c:pt idx="127">
                  <c:v>14.6</c:v>
                </c:pt>
                <c:pt idx="128">
                  <c:v>11.6</c:v>
                </c:pt>
                <c:pt idx="129">
                  <c:v>8.6999999999999993</c:v>
                </c:pt>
                <c:pt idx="130">
                  <c:v>10.199999999999999</c:v>
                </c:pt>
                <c:pt idx="131">
                  <c:v>8.8000000000000007</c:v>
                </c:pt>
                <c:pt idx="132">
                  <c:v>8.3000000000000007</c:v>
                </c:pt>
                <c:pt idx="133">
                  <c:v>7.5</c:v>
                </c:pt>
                <c:pt idx="134">
                  <c:v>8.3000000000000007</c:v>
                </c:pt>
                <c:pt idx="135">
                  <c:v>11.6</c:v>
                </c:pt>
                <c:pt idx="136">
                  <c:v>11.5</c:v>
                </c:pt>
                <c:pt idx="137">
                  <c:v>11.4</c:v>
                </c:pt>
                <c:pt idx="138">
                  <c:v>6.5</c:v>
                </c:pt>
                <c:pt idx="139">
                  <c:v>10.9</c:v>
                </c:pt>
                <c:pt idx="140">
                  <c:v>7.8</c:v>
                </c:pt>
                <c:pt idx="141">
                  <c:v>11.4</c:v>
                </c:pt>
                <c:pt idx="142">
                  <c:v>10.3</c:v>
                </c:pt>
                <c:pt idx="143">
                  <c:v>8.1999999999999993</c:v>
                </c:pt>
                <c:pt idx="144">
                  <c:v>6.1</c:v>
                </c:pt>
                <c:pt idx="145">
                  <c:v>10.9</c:v>
                </c:pt>
                <c:pt idx="146">
                  <c:v>10.1</c:v>
                </c:pt>
                <c:pt idx="147">
                  <c:v>9.1999999999999993</c:v>
                </c:pt>
                <c:pt idx="148">
                  <c:v>13.3</c:v>
                </c:pt>
                <c:pt idx="149">
                  <c:v>11.2</c:v>
                </c:pt>
                <c:pt idx="150">
                  <c:v>7.8</c:v>
                </c:pt>
                <c:pt idx="151">
                  <c:v>8</c:v>
                </c:pt>
                <c:pt idx="152">
                  <c:v>10.1</c:v>
                </c:pt>
                <c:pt idx="153">
                  <c:v>12.5</c:v>
                </c:pt>
                <c:pt idx="154">
                  <c:v>12.3</c:v>
                </c:pt>
                <c:pt idx="155">
                  <c:v>11</c:v>
                </c:pt>
                <c:pt idx="156">
                  <c:v>9.4</c:v>
                </c:pt>
                <c:pt idx="157">
                  <c:v>10.7</c:v>
                </c:pt>
                <c:pt idx="158">
                  <c:v>9.6999999999999993</c:v>
                </c:pt>
                <c:pt idx="159">
                  <c:v>9.6999999999999993</c:v>
                </c:pt>
                <c:pt idx="160">
                  <c:v>9.1</c:v>
                </c:pt>
                <c:pt idx="161">
                  <c:v>8.3000000000000007</c:v>
                </c:pt>
                <c:pt idx="162">
                  <c:v>8.5</c:v>
                </c:pt>
                <c:pt idx="163">
                  <c:v>13.8</c:v>
                </c:pt>
                <c:pt idx="164">
                  <c:v>10.6</c:v>
                </c:pt>
                <c:pt idx="165">
                  <c:v>14.9</c:v>
                </c:pt>
                <c:pt idx="166">
                  <c:v>10.6</c:v>
                </c:pt>
                <c:pt idx="167">
                  <c:v>9.9</c:v>
                </c:pt>
                <c:pt idx="168">
                  <c:v>11.2</c:v>
                </c:pt>
                <c:pt idx="169">
                  <c:v>11.1</c:v>
                </c:pt>
                <c:pt idx="170">
                  <c:v>9.3000000000000007</c:v>
                </c:pt>
                <c:pt idx="171">
                  <c:v>14</c:v>
                </c:pt>
                <c:pt idx="172">
                  <c:v>12.3</c:v>
                </c:pt>
                <c:pt idx="173">
                  <c:v>11.2</c:v>
                </c:pt>
                <c:pt idx="174">
                  <c:v>10.5</c:v>
                </c:pt>
                <c:pt idx="175">
                  <c:v>11.7</c:v>
                </c:pt>
                <c:pt idx="176">
                  <c:v>15.9</c:v>
                </c:pt>
                <c:pt idx="177">
                  <c:v>18.2</c:v>
                </c:pt>
                <c:pt idx="178">
                  <c:v>14.5</c:v>
                </c:pt>
                <c:pt idx="179">
                  <c:v>10.4</c:v>
                </c:pt>
                <c:pt idx="180">
                  <c:v>9.3000000000000007</c:v>
                </c:pt>
                <c:pt idx="181">
                  <c:v>10.3</c:v>
                </c:pt>
                <c:pt idx="182">
                  <c:v>12.8</c:v>
                </c:pt>
                <c:pt idx="183">
                  <c:v>13</c:v>
                </c:pt>
                <c:pt idx="184">
                  <c:v>14.3</c:v>
                </c:pt>
                <c:pt idx="185">
                  <c:v>13.1</c:v>
                </c:pt>
                <c:pt idx="186">
                  <c:v>13.6</c:v>
                </c:pt>
                <c:pt idx="187">
                  <c:v>14.1</c:v>
                </c:pt>
                <c:pt idx="188">
                  <c:v>13.6</c:v>
                </c:pt>
                <c:pt idx="189">
                  <c:v>13.7</c:v>
                </c:pt>
                <c:pt idx="190">
                  <c:v>13</c:v>
                </c:pt>
                <c:pt idx="191">
                  <c:v>12.2</c:v>
                </c:pt>
                <c:pt idx="192">
                  <c:v>14.3</c:v>
                </c:pt>
                <c:pt idx="193">
                  <c:v>12.2</c:v>
                </c:pt>
                <c:pt idx="194">
                  <c:v>11.7</c:v>
                </c:pt>
                <c:pt idx="195">
                  <c:v>11.8</c:v>
                </c:pt>
                <c:pt idx="196">
                  <c:v>13.2</c:v>
                </c:pt>
                <c:pt idx="197">
                  <c:v>12.8</c:v>
                </c:pt>
                <c:pt idx="198">
                  <c:v>13.2</c:v>
                </c:pt>
                <c:pt idx="199">
                  <c:v>11.9</c:v>
                </c:pt>
                <c:pt idx="200">
                  <c:v>12.6</c:v>
                </c:pt>
                <c:pt idx="201">
                  <c:v>13.1</c:v>
                </c:pt>
                <c:pt idx="202">
                  <c:v>10.5</c:v>
                </c:pt>
                <c:pt idx="203">
                  <c:v>10.9</c:v>
                </c:pt>
                <c:pt idx="204">
                  <c:v>10.6</c:v>
                </c:pt>
                <c:pt idx="205">
                  <c:v>10.4</c:v>
                </c:pt>
                <c:pt idx="206">
                  <c:v>12</c:v>
                </c:pt>
                <c:pt idx="207">
                  <c:v>14.4</c:v>
                </c:pt>
                <c:pt idx="208">
                  <c:v>14.4</c:v>
                </c:pt>
                <c:pt idx="209">
                  <c:v>13.4</c:v>
                </c:pt>
                <c:pt idx="210">
                  <c:v>9.1</c:v>
                </c:pt>
                <c:pt idx="211">
                  <c:v>12</c:v>
                </c:pt>
                <c:pt idx="212">
                  <c:v>13.8</c:v>
                </c:pt>
                <c:pt idx="213">
                  <c:v>18</c:v>
                </c:pt>
                <c:pt idx="214">
                  <c:v>15.7</c:v>
                </c:pt>
                <c:pt idx="215">
                  <c:v>16.600000000000001</c:v>
                </c:pt>
                <c:pt idx="216">
                  <c:v>14.7</c:v>
                </c:pt>
                <c:pt idx="217">
                  <c:v>14.8</c:v>
                </c:pt>
                <c:pt idx="218">
                  <c:v>13</c:v>
                </c:pt>
                <c:pt idx="219">
                  <c:v>11.7</c:v>
                </c:pt>
                <c:pt idx="220">
                  <c:v>11.6</c:v>
                </c:pt>
                <c:pt idx="221">
                  <c:v>9.1999999999999993</c:v>
                </c:pt>
                <c:pt idx="222">
                  <c:v>15.1</c:v>
                </c:pt>
                <c:pt idx="223">
                  <c:v>16</c:v>
                </c:pt>
                <c:pt idx="224">
                  <c:v>16.100000000000001</c:v>
                </c:pt>
                <c:pt idx="225">
                  <c:v>15.1</c:v>
                </c:pt>
                <c:pt idx="226">
                  <c:v>12.1</c:v>
                </c:pt>
                <c:pt idx="227">
                  <c:v>14.7</c:v>
                </c:pt>
                <c:pt idx="228">
                  <c:v>12.3</c:v>
                </c:pt>
                <c:pt idx="229">
                  <c:v>11.6</c:v>
                </c:pt>
                <c:pt idx="230">
                  <c:v>9.1</c:v>
                </c:pt>
                <c:pt idx="231">
                  <c:v>13.2</c:v>
                </c:pt>
                <c:pt idx="232">
                  <c:v>13</c:v>
                </c:pt>
                <c:pt idx="233">
                  <c:v>11</c:v>
                </c:pt>
                <c:pt idx="234">
                  <c:v>13.7</c:v>
                </c:pt>
                <c:pt idx="235">
                  <c:v>14.2</c:v>
                </c:pt>
                <c:pt idx="236">
                  <c:v>13.8</c:v>
                </c:pt>
                <c:pt idx="237">
                  <c:v>11</c:v>
                </c:pt>
                <c:pt idx="238">
                  <c:v>11.2</c:v>
                </c:pt>
                <c:pt idx="239">
                  <c:v>12.4</c:v>
                </c:pt>
                <c:pt idx="240">
                  <c:v>10.6</c:v>
                </c:pt>
                <c:pt idx="241">
                  <c:v>12.5</c:v>
                </c:pt>
                <c:pt idx="242">
                  <c:v>12.5</c:v>
                </c:pt>
                <c:pt idx="243">
                  <c:v>10.199999999999999</c:v>
                </c:pt>
                <c:pt idx="244">
                  <c:v>13.1</c:v>
                </c:pt>
                <c:pt idx="245">
                  <c:v>15.3</c:v>
                </c:pt>
                <c:pt idx="246">
                  <c:v>14.4</c:v>
                </c:pt>
                <c:pt idx="247">
                  <c:v>11.6</c:v>
                </c:pt>
                <c:pt idx="248">
                  <c:v>13</c:v>
                </c:pt>
                <c:pt idx="249">
                  <c:v>11.8</c:v>
                </c:pt>
                <c:pt idx="250">
                  <c:v>12.6</c:v>
                </c:pt>
                <c:pt idx="251">
                  <c:v>15.7</c:v>
                </c:pt>
                <c:pt idx="252">
                  <c:v>16.2</c:v>
                </c:pt>
                <c:pt idx="253">
                  <c:v>15.1</c:v>
                </c:pt>
                <c:pt idx="254">
                  <c:v>14.6</c:v>
                </c:pt>
                <c:pt idx="255">
                  <c:v>12.4</c:v>
                </c:pt>
                <c:pt idx="256">
                  <c:v>10.199999999999999</c:v>
                </c:pt>
                <c:pt idx="257">
                  <c:v>7.2</c:v>
                </c:pt>
                <c:pt idx="258">
                  <c:v>12.5</c:v>
                </c:pt>
                <c:pt idx="259">
                  <c:v>10.1</c:v>
                </c:pt>
                <c:pt idx="260">
                  <c:v>8</c:v>
                </c:pt>
                <c:pt idx="261">
                  <c:v>9.6</c:v>
                </c:pt>
                <c:pt idx="262">
                  <c:v>14.8</c:v>
                </c:pt>
                <c:pt idx="263">
                  <c:v>13.4</c:v>
                </c:pt>
                <c:pt idx="264">
                  <c:v>12.5</c:v>
                </c:pt>
                <c:pt idx="265">
                  <c:v>9.9</c:v>
                </c:pt>
                <c:pt idx="266">
                  <c:v>8</c:v>
                </c:pt>
                <c:pt idx="267">
                  <c:v>11.4</c:v>
                </c:pt>
                <c:pt idx="268">
                  <c:v>15</c:v>
                </c:pt>
                <c:pt idx="269">
                  <c:v>12.8</c:v>
                </c:pt>
                <c:pt idx="270">
                  <c:v>12.6</c:v>
                </c:pt>
                <c:pt idx="271">
                  <c:v>14</c:v>
                </c:pt>
                <c:pt idx="272">
                  <c:v>13.5</c:v>
                </c:pt>
                <c:pt idx="273">
                  <c:v>12.3</c:v>
                </c:pt>
                <c:pt idx="274">
                  <c:v>11.8</c:v>
                </c:pt>
                <c:pt idx="275">
                  <c:v>16.2</c:v>
                </c:pt>
                <c:pt idx="276">
                  <c:v>15.8</c:v>
                </c:pt>
                <c:pt idx="277">
                  <c:v>15.8</c:v>
                </c:pt>
                <c:pt idx="278">
                  <c:v>10.7</c:v>
                </c:pt>
                <c:pt idx="279">
                  <c:v>9.1</c:v>
                </c:pt>
                <c:pt idx="280">
                  <c:v>9.6</c:v>
                </c:pt>
                <c:pt idx="281">
                  <c:v>14.4</c:v>
                </c:pt>
                <c:pt idx="282">
                  <c:v>15.8</c:v>
                </c:pt>
                <c:pt idx="283">
                  <c:v>15.3</c:v>
                </c:pt>
                <c:pt idx="284">
                  <c:v>14.7</c:v>
                </c:pt>
                <c:pt idx="285">
                  <c:v>11.1</c:v>
                </c:pt>
                <c:pt idx="286">
                  <c:v>7.5</c:v>
                </c:pt>
                <c:pt idx="287">
                  <c:v>5.6</c:v>
                </c:pt>
                <c:pt idx="288">
                  <c:v>3.3</c:v>
                </c:pt>
                <c:pt idx="289">
                  <c:v>8</c:v>
                </c:pt>
                <c:pt idx="290">
                  <c:v>8</c:v>
                </c:pt>
                <c:pt idx="291">
                  <c:v>4.8</c:v>
                </c:pt>
                <c:pt idx="292">
                  <c:v>3.3</c:v>
                </c:pt>
                <c:pt idx="293">
                  <c:v>5.6</c:v>
                </c:pt>
                <c:pt idx="294">
                  <c:v>7.9</c:v>
                </c:pt>
                <c:pt idx="295">
                  <c:v>9.4</c:v>
                </c:pt>
                <c:pt idx="296">
                  <c:v>11.2</c:v>
                </c:pt>
                <c:pt idx="297">
                  <c:v>10.5</c:v>
                </c:pt>
                <c:pt idx="298">
                  <c:v>8.8000000000000007</c:v>
                </c:pt>
                <c:pt idx="299">
                  <c:v>11.1</c:v>
                </c:pt>
                <c:pt idx="300">
                  <c:v>8.9</c:v>
                </c:pt>
                <c:pt idx="301">
                  <c:v>12.4</c:v>
                </c:pt>
                <c:pt idx="302">
                  <c:v>13.8</c:v>
                </c:pt>
                <c:pt idx="303">
                  <c:v>13.2</c:v>
                </c:pt>
                <c:pt idx="304">
                  <c:v>9.5</c:v>
                </c:pt>
                <c:pt idx="305">
                  <c:v>8.6999999999999993</c:v>
                </c:pt>
                <c:pt idx="306">
                  <c:v>12.8</c:v>
                </c:pt>
                <c:pt idx="307">
                  <c:v>11.4</c:v>
                </c:pt>
                <c:pt idx="308">
                  <c:v>9.9</c:v>
                </c:pt>
                <c:pt idx="309">
                  <c:v>8.5</c:v>
                </c:pt>
                <c:pt idx="310">
                  <c:v>9.6</c:v>
                </c:pt>
                <c:pt idx="311">
                  <c:v>9.1</c:v>
                </c:pt>
                <c:pt idx="312">
                  <c:v>9.9</c:v>
                </c:pt>
                <c:pt idx="313">
                  <c:v>9</c:v>
                </c:pt>
                <c:pt idx="314">
                  <c:v>8.6999999999999993</c:v>
                </c:pt>
                <c:pt idx="315">
                  <c:v>11.1</c:v>
                </c:pt>
                <c:pt idx="316">
                  <c:v>9.9</c:v>
                </c:pt>
                <c:pt idx="317">
                  <c:v>8.3000000000000007</c:v>
                </c:pt>
                <c:pt idx="318">
                  <c:v>5.8</c:v>
                </c:pt>
                <c:pt idx="319">
                  <c:v>4.8</c:v>
                </c:pt>
                <c:pt idx="320">
                  <c:v>8.3000000000000007</c:v>
                </c:pt>
                <c:pt idx="321">
                  <c:v>8.9</c:v>
                </c:pt>
                <c:pt idx="322">
                  <c:v>6.5</c:v>
                </c:pt>
                <c:pt idx="323">
                  <c:v>4.4000000000000004</c:v>
                </c:pt>
                <c:pt idx="324">
                  <c:v>6</c:v>
                </c:pt>
                <c:pt idx="325">
                  <c:v>6.3</c:v>
                </c:pt>
                <c:pt idx="326">
                  <c:v>3</c:v>
                </c:pt>
                <c:pt idx="327">
                  <c:v>8.6999999999999993</c:v>
                </c:pt>
                <c:pt idx="328">
                  <c:v>7.2</c:v>
                </c:pt>
                <c:pt idx="329">
                  <c:v>6.5</c:v>
                </c:pt>
                <c:pt idx="330">
                  <c:v>3.6</c:v>
                </c:pt>
                <c:pt idx="331">
                  <c:v>0.4</c:v>
                </c:pt>
                <c:pt idx="332">
                  <c:v>6.3</c:v>
                </c:pt>
                <c:pt idx="333">
                  <c:v>5.9</c:v>
                </c:pt>
                <c:pt idx="334">
                  <c:v>5.9</c:v>
                </c:pt>
                <c:pt idx="335">
                  <c:v>2.7</c:v>
                </c:pt>
                <c:pt idx="336">
                  <c:v>7.7</c:v>
                </c:pt>
                <c:pt idx="337">
                  <c:v>3.9</c:v>
                </c:pt>
                <c:pt idx="338">
                  <c:v>2.2999999999999998</c:v>
                </c:pt>
                <c:pt idx="339">
                  <c:v>2.6</c:v>
                </c:pt>
                <c:pt idx="340">
                  <c:v>4.5</c:v>
                </c:pt>
                <c:pt idx="341">
                  <c:v>3.8</c:v>
                </c:pt>
                <c:pt idx="342">
                  <c:v>1.9</c:v>
                </c:pt>
                <c:pt idx="343">
                  <c:v>0.3</c:v>
                </c:pt>
                <c:pt idx="344">
                  <c:v>3</c:v>
                </c:pt>
                <c:pt idx="345">
                  <c:v>2.7</c:v>
                </c:pt>
                <c:pt idx="346">
                  <c:v>4.4000000000000004</c:v>
                </c:pt>
                <c:pt idx="347">
                  <c:v>4</c:v>
                </c:pt>
                <c:pt idx="348">
                  <c:v>4</c:v>
                </c:pt>
                <c:pt idx="349">
                  <c:v>1</c:v>
                </c:pt>
                <c:pt idx="350">
                  <c:v>0.6</c:v>
                </c:pt>
                <c:pt idx="351">
                  <c:v>-0.9</c:v>
                </c:pt>
                <c:pt idx="352">
                  <c:v>-1.3</c:v>
                </c:pt>
                <c:pt idx="353">
                  <c:v>5.3</c:v>
                </c:pt>
                <c:pt idx="354">
                  <c:v>6.1</c:v>
                </c:pt>
                <c:pt idx="355">
                  <c:v>8</c:v>
                </c:pt>
                <c:pt idx="356">
                  <c:v>4.5999999999999996</c:v>
                </c:pt>
                <c:pt idx="357">
                  <c:v>3</c:v>
                </c:pt>
                <c:pt idx="358">
                  <c:v>8.1999999999999993</c:v>
                </c:pt>
                <c:pt idx="359">
                  <c:v>9.9</c:v>
                </c:pt>
                <c:pt idx="360">
                  <c:v>8.1999999999999993</c:v>
                </c:pt>
                <c:pt idx="361">
                  <c:v>5.6</c:v>
                </c:pt>
                <c:pt idx="362">
                  <c:v>5</c:v>
                </c:pt>
                <c:pt idx="363">
                  <c:v>5.0999999999999996</c:v>
                </c:pt>
                <c:pt idx="364">
                  <c:v>10.6</c:v>
                </c:pt>
              </c:numCache>
            </c:numRef>
          </c:val>
          <c:smooth val="0"/>
        </c:ser>
        <c:ser>
          <c:idx val="4"/>
          <c:order val="1"/>
          <c:tx>
            <c:v>E (Mean)</c:v>
          </c:tx>
          <c:spPr>
            <a:ln w="127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DGD!$BS$4:$BS$368</c:f>
              <c:numCache>
                <c:formatCode>0.0</c:formatCode>
                <c:ptCount val="365"/>
                <c:pt idx="0">
                  <c:v>4.8150000000000004</c:v>
                </c:pt>
                <c:pt idx="1">
                  <c:v>4.8049999999999997</c:v>
                </c:pt>
                <c:pt idx="2">
                  <c:v>4.7949999999999999</c:v>
                </c:pt>
                <c:pt idx="3">
                  <c:v>4.7850000000000001</c:v>
                </c:pt>
                <c:pt idx="4">
                  <c:v>4.7750000000000004</c:v>
                </c:pt>
                <c:pt idx="5">
                  <c:v>4.7650000000000006</c:v>
                </c:pt>
                <c:pt idx="6">
                  <c:v>4.75</c:v>
                </c:pt>
                <c:pt idx="7">
                  <c:v>4.74</c:v>
                </c:pt>
                <c:pt idx="8">
                  <c:v>4.7300000000000004</c:v>
                </c:pt>
                <c:pt idx="9">
                  <c:v>4.7200000000000006</c:v>
                </c:pt>
                <c:pt idx="10">
                  <c:v>4.7149999999999999</c:v>
                </c:pt>
                <c:pt idx="11">
                  <c:v>4.7149999999999999</c:v>
                </c:pt>
                <c:pt idx="12">
                  <c:v>4.7149999999999999</c:v>
                </c:pt>
                <c:pt idx="13">
                  <c:v>4.7149999999999999</c:v>
                </c:pt>
                <c:pt idx="14">
                  <c:v>4.7</c:v>
                </c:pt>
                <c:pt idx="15">
                  <c:v>4.7</c:v>
                </c:pt>
                <c:pt idx="16">
                  <c:v>4.7</c:v>
                </c:pt>
                <c:pt idx="17">
                  <c:v>4.7</c:v>
                </c:pt>
                <c:pt idx="18">
                  <c:v>4.6500000000000004</c:v>
                </c:pt>
                <c:pt idx="19">
                  <c:v>4.6500000000000004</c:v>
                </c:pt>
                <c:pt idx="20">
                  <c:v>4.6349999999999998</c:v>
                </c:pt>
                <c:pt idx="21">
                  <c:v>4.6349999999999998</c:v>
                </c:pt>
                <c:pt idx="22">
                  <c:v>4.6349999999999998</c:v>
                </c:pt>
                <c:pt idx="23">
                  <c:v>4.6349999999999998</c:v>
                </c:pt>
                <c:pt idx="24">
                  <c:v>4.6349999999999998</c:v>
                </c:pt>
                <c:pt idx="25">
                  <c:v>4.6349999999999998</c:v>
                </c:pt>
                <c:pt idx="26">
                  <c:v>4.6349999999999998</c:v>
                </c:pt>
                <c:pt idx="27">
                  <c:v>4.6349999999999998</c:v>
                </c:pt>
                <c:pt idx="28">
                  <c:v>4.6849999999999996</c:v>
                </c:pt>
                <c:pt idx="29">
                  <c:v>4.6849999999999996</c:v>
                </c:pt>
                <c:pt idx="30">
                  <c:v>4.7149999999999999</c:v>
                </c:pt>
                <c:pt idx="31">
                  <c:v>4.71</c:v>
                </c:pt>
                <c:pt idx="32">
                  <c:v>4.72</c:v>
                </c:pt>
                <c:pt idx="33">
                  <c:v>4.7450000000000001</c:v>
                </c:pt>
                <c:pt idx="34">
                  <c:v>4.7649999999999997</c:v>
                </c:pt>
                <c:pt idx="35">
                  <c:v>4.8250000000000002</c:v>
                </c:pt>
                <c:pt idx="36">
                  <c:v>4.8650000000000002</c:v>
                </c:pt>
                <c:pt idx="37">
                  <c:v>4.8319999999999999</c:v>
                </c:pt>
                <c:pt idx="38">
                  <c:v>4.7990000000000004</c:v>
                </c:pt>
                <c:pt idx="39">
                  <c:v>4.7201666666666666</c:v>
                </c:pt>
                <c:pt idx="40">
                  <c:v>4.6413333333333338</c:v>
                </c:pt>
                <c:pt idx="41">
                  <c:v>4.5625</c:v>
                </c:pt>
                <c:pt idx="42">
                  <c:v>4.5472222222222216</c:v>
                </c:pt>
                <c:pt idx="43">
                  <c:v>4.5319444444444441</c:v>
                </c:pt>
                <c:pt idx="44">
                  <c:v>4.5166666666666666</c:v>
                </c:pt>
                <c:pt idx="45">
                  <c:v>4.5472222222222216</c:v>
                </c:pt>
                <c:pt idx="46">
                  <c:v>4.5777777777777775</c:v>
                </c:pt>
                <c:pt idx="47">
                  <c:v>4.6476190476190471</c:v>
                </c:pt>
                <c:pt idx="48">
                  <c:v>4.7174603174603167</c:v>
                </c:pt>
                <c:pt idx="49">
                  <c:v>4.7873015873015863</c:v>
                </c:pt>
                <c:pt idx="50">
                  <c:v>4.8571428571428577</c:v>
                </c:pt>
                <c:pt idx="51">
                  <c:v>4.9714285714285715</c:v>
                </c:pt>
                <c:pt idx="52">
                  <c:v>5.0857142857142863</c:v>
                </c:pt>
                <c:pt idx="53">
                  <c:v>5.2250000000000005</c:v>
                </c:pt>
                <c:pt idx="54">
                  <c:v>5.3199999999999994</c:v>
                </c:pt>
                <c:pt idx="55">
                  <c:v>5.415</c:v>
                </c:pt>
                <c:pt idx="56">
                  <c:v>5.51</c:v>
                </c:pt>
                <c:pt idx="57">
                  <c:v>5.6050000000000004</c:v>
                </c:pt>
                <c:pt idx="58">
                  <c:v>5.7</c:v>
                </c:pt>
                <c:pt idx="59">
                  <c:v>5.7593750000000004</c:v>
                </c:pt>
                <c:pt idx="60">
                  <c:v>5.8187500000000005</c:v>
                </c:pt>
                <c:pt idx="61">
                  <c:v>5.8781250000000007</c:v>
                </c:pt>
                <c:pt idx="62">
                  <c:v>5.9375</c:v>
                </c:pt>
                <c:pt idx="63">
                  <c:v>6.0562500000000004</c:v>
                </c:pt>
                <c:pt idx="64">
                  <c:v>6.1480769230769239</c:v>
                </c:pt>
                <c:pt idx="65">
                  <c:v>6.2399038461538474</c:v>
                </c:pt>
                <c:pt idx="66">
                  <c:v>6.3317307692307701</c:v>
                </c:pt>
                <c:pt idx="67">
                  <c:v>6.4235576923076936</c:v>
                </c:pt>
                <c:pt idx="68">
                  <c:v>6.5153846153846171</c:v>
                </c:pt>
                <c:pt idx="69">
                  <c:v>6.6072115384615406</c:v>
                </c:pt>
                <c:pt idx="70">
                  <c:v>6.6990384615384642</c:v>
                </c:pt>
                <c:pt idx="71">
                  <c:v>6.7908653846153868</c:v>
                </c:pt>
                <c:pt idx="72">
                  <c:v>6.8826923076923103</c:v>
                </c:pt>
                <c:pt idx="73">
                  <c:v>6.9745192307692339</c:v>
                </c:pt>
                <c:pt idx="74">
                  <c:v>7.0663461538461565</c:v>
                </c:pt>
                <c:pt idx="75">
                  <c:v>7.15817307692308</c:v>
                </c:pt>
                <c:pt idx="76">
                  <c:v>7.25</c:v>
                </c:pt>
                <c:pt idx="77">
                  <c:v>7.3134615384615387</c:v>
                </c:pt>
                <c:pt idx="78">
                  <c:v>7.3769230769230774</c:v>
                </c:pt>
                <c:pt idx="79">
                  <c:v>7.440384615384616</c:v>
                </c:pt>
                <c:pt idx="80">
                  <c:v>7.5038461538461547</c:v>
                </c:pt>
                <c:pt idx="81">
                  <c:v>7.5673076923076934</c:v>
                </c:pt>
                <c:pt idx="82">
                  <c:v>7.6307692307692321</c:v>
                </c:pt>
                <c:pt idx="83">
                  <c:v>7.6942307692307708</c:v>
                </c:pt>
                <c:pt idx="84">
                  <c:v>7.7576923076923094</c:v>
                </c:pt>
                <c:pt idx="85">
                  <c:v>7.8211538461538481</c:v>
                </c:pt>
                <c:pt idx="86">
                  <c:v>7.8846153846153868</c:v>
                </c:pt>
                <c:pt idx="87">
                  <c:v>7.9480769230769255</c:v>
                </c:pt>
                <c:pt idx="88">
                  <c:v>8.0115384615384642</c:v>
                </c:pt>
                <c:pt idx="89">
                  <c:v>8.0749999999999993</c:v>
                </c:pt>
                <c:pt idx="90">
                  <c:v>8.1000000000000014</c:v>
                </c:pt>
                <c:pt idx="91">
                  <c:v>8.125</c:v>
                </c:pt>
                <c:pt idx="92">
                  <c:v>8.15</c:v>
                </c:pt>
                <c:pt idx="93">
                  <c:v>8.1750000000000007</c:v>
                </c:pt>
                <c:pt idx="94">
                  <c:v>8.1999999999999993</c:v>
                </c:pt>
                <c:pt idx="95">
                  <c:v>8.2250000000000014</c:v>
                </c:pt>
                <c:pt idx="96">
                  <c:v>8.2839285714285715</c:v>
                </c:pt>
                <c:pt idx="97">
                  <c:v>8.3428571428571434</c:v>
                </c:pt>
                <c:pt idx="98">
                  <c:v>8.4017857142857153</c:v>
                </c:pt>
                <c:pt idx="99">
                  <c:v>8.4607142857142872</c:v>
                </c:pt>
                <c:pt idx="100">
                  <c:v>8.5196428571428591</c:v>
                </c:pt>
                <c:pt idx="101">
                  <c:v>8.578571428571431</c:v>
                </c:pt>
                <c:pt idx="102">
                  <c:v>8.6374999999999993</c:v>
                </c:pt>
                <c:pt idx="103">
                  <c:v>8.6964285714285765</c:v>
                </c:pt>
                <c:pt idx="104">
                  <c:v>8.7553571428571484</c:v>
                </c:pt>
                <c:pt idx="105">
                  <c:v>8.8142857142857203</c:v>
                </c:pt>
                <c:pt idx="106">
                  <c:v>8.8732142857142922</c:v>
                </c:pt>
                <c:pt idx="107">
                  <c:v>8.932142857142864</c:v>
                </c:pt>
                <c:pt idx="108">
                  <c:v>8.9910714285714359</c:v>
                </c:pt>
                <c:pt idx="109">
                  <c:v>9.0500000000000007</c:v>
                </c:pt>
                <c:pt idx="110">
                  <c:v>9.1850000000000005</c:v>
                </c:pt>
                <c:pt idx="111">
                  <c:v>9.32</c:v>
                </c:pt>
                <c:pt idx="112">
                  <c:v>9.4550000000000001</c:v>
                </c:pt>
                <c:pt idx="113">
                  <c:v>9.59</c:v>
                </c:pt>
                <c:pt idx="114">
                  <c:v>9.7249999999999996</c:v>
                </c:pt>
                <c:pt idx="115">
                  <c:v>9.86</c:v>
                </c:pt>
                <c:pt idx="116">
                  <c:v>9.995000000000001</c:v>
                </c:pt>
                <c:pt idx="117">
                  <c:v>10.130000000000001</c:v>
                </c:pt>
                <c:pt idx="118">
                  <c:v>10.265000000000001</c:v>
                </c:pt>
                <c:pt idx="119">
                  <c:v>10.399999999999999</c:v>
                </c:pt>
                <c:pt idx="120">
                  <c:v>10.529</c:v>
                </c:pt>
                <c:pt idx="121">
                  <c:v>10.657999999999999</c:v>
                </c:pt>
                <c:pt idx="122">
                  <c:v>10.787000000000001</c:v>
                </c:pt>
                <c:pt idx="123">
                  <c:v>10.916</c:v>
                </c:pt>
                <c:pt idx="124">
                  <c:v>11.045</c:v>
                </c:pt>
                <c:pt idx="125">
                  <c:v>11.174000000000001</c:v>
                </c:pt>
                <c:pt idx="126">
                  <c:v>11.303000000000001</c:v>
                </c:pt>
                <c:pt idx="127">
                  <c:v>11.432</c:v>
                </c:pt>
                <c:pt idx="128">
                  <c:v>11.561000000000002</c:v>
                </c:pt>
                <c:pt idx="129">
                  <c:v>11.69</c:v>
                </c:pt>
                <c:pt idx="130">
                  <c:v>11.819000000000001</c:v>
                </c:pt>
                <c:pt idx="131">
                  <c:v>11.948000000000002</c:v>
                </c:pt>
                <c:pt idx="132">
                  <c:v>12.077000000000002</c:v>
                </c:pt>
                <c:pt idx="133">
                  <c:v>12.206000000000003</c:v>
                </c:pt>
                <c:pt idx="134">
                  <c:v>12.335000000000001</c:v>
                </c:pt>
                <c:pt idx="135">
                  <c:v>12.464000000000006</c:v>
                </c:pt>
                <c:pt idx="136">
                  <c:v>12.593000000000005</c:v>
                </c:pt>
                <c:pt idx="137">
                  <c:v>12.722000000000001</c:v>
                </c:pt>
                <c:pt idx="138">
                  <c:v>12.851000000000006</c:v>
                </c:pt>
                <c:pt idx="139">
                  <c:v>12.980000000000008</c:v>
                </c:pt>
                <c:pt idx="140">
                  <c:v>13.109</c:v>
                </c:pt>
                <c:pt idx="141">
                  <c:v>13.238000000000007</c:v>
                </c:pt>
                <c:pt idx="142">
                  <c:v>13.367000000000008</c:v>
                </c:pt>
                <c:pt idx="143">
                  <c:v>13.495999999999999</c:v>
                </c:pt>
                <c:pt idx="144">
                  <c:v>13.625000000000009</c:v>
                </c:pt>
                <c:pt idx="145">
                  <c:v>13.754000000000008</c:v>
                </c:pt>
                <c:pt idx="146">
                  <c:v>13.882999999999999</c:v>
                </c:pt>
                <c:pt idx="147">
                  <c:v>14.012000000000011</c:v>
                </c:pt>
                <c:pt idx="148">
                  <c:v>14.141000000000011</c:v>
                </c:pt>
                <c:pt idx="149">
                  <c:v>14.27</c:v>
                </c:pt>
                <c:pt idx="150">
                  <c:v>14.27</c:v>
                </c:pt>
                <c:pt idx="151">
                  <c:v>14.368261904761905</c:v>
                </c:pt>
                <c:pt idx="152">
                  <c:v>14.46652380952381</c:v>
                </c:pt>
                <c:pt idx="153">
                  <c:v>14.564785714285716</c:v>
                </c:pt>
                <c:pt idx="154">
                  <c:v>14.663047619047621</c:v>
                </c:pt>
                <c:pt idx="155">
                  <c:v>14.761309523809526</c:v>
                </c:pt>
                <c:pt idx="156">
                  <c:v>14.859571428571432</c:v>
                </c:pt>
                <c:pt idx="157">
                  <c:v>14.95783333333333</c:v>
                </c:pt>
                <c:pt idx="158">
                  <c:v>15.056095238095242</c:v>
                </c:pt>
                <c:pt idx="159">
                  <c:v>15.154357142857148</c:v>
                </c:pt>
                <c:pt idx="160">
                  <c:v>15.252619047619053</c:v>
                </c:pt>
                <c:pt idx="161">
                  <c:v>15.350880952380958</c:v>
                </c:pt>
                <c:pt idx="162">
                  <c:v>15.449142857142864</c:v>
                </c:pt>
                <c:pt idx="163">
                  <c:v>15.547404761904769</c:v>
                </c:pt>
                <c:pt idx="164">
                  <c:v>15.645666666666664</c:v>
                </c:pt>
                <c:pt idx="165">
                  <c:v>15.719374999999999</c:v>
                </c:pt>
                <c:pt idx="166">
                  <c:v>15.793083333333328</c:v>
                </c:pt>
                <c:pt idx="167">
                  <c:v>15.866791666666664</c:v>
                </c:pt>
                <c:pt idx="168">
                  <c:v>15.940499999999997</c:v>
                </c:pt>
                <c:pt idx="169">
                  <c:v>16.014208333333329</c:v>
                </c:pt>
                <c:pt idx="170">
                  <c:v>16.087916666666661</c:v>
                </c:pt>
                <c:pt idx="171">
                  <c:v>16.161624999999997</c:v>
                </c:pt>
                <c:pt idx="172">
                  <c:v>16.23533333333333</c:v>
                </c:pt>
                <c:pt idx="173">
                  <c:v>16.309041666666662</c:v>
                </c:pt>
                <c:pt idx="174">
                  <c:v>16.382749999999994</c:v>
                </c:pt>
                <c:pt idx="175">
                  <c:v>16.456458333333327</c:v>
                </c:pt>
                <c:pt idx="176">
                  <c:v>16.530166666666663</c:v>
                </c:pt>
                <c:pt idx="177">
                  <c:v>16.603874999999995</c:v>
                </c:pt>
                <c:pt idx="178">
                  <c:v>16.677583333333327</c:v>
                </c:pt>
                <c:pt idx="179">
                  <c:v>16.75129166666666</c:v>
                </c:pt>
                <c:pt idx="180">
                  <c:v>16.825000000000003</c:v>
                </c:pt>
                <c:pt idx="181">
                  <c:v>16.916785714285716</c:v>
                </c:pt>
                <c:pt idx="182">
                  <c:v>17.008571428571429</c:v>
                </c:pt>
                <c:pt idx="183">
                  <c:v>17.100357142857142</c:v>
                </c:pt>
                <c:pt idx="184">
                  <c:v>17.192142857142855</c:v>
                </c:pt>
                <c:pt idx="185">
                  <c:v>17.283928571428568</c:v>
                </c:pt>
                <c:pt idx="186">
                  <c:v>17.375714285714281</c:v>
                </c:pt>
                <c:pt idx="187">
                  <c:v>17.467500000000001</c:v>
                </c:pt>
                <c:pt idx="188">
                  <c:v>17.559285714285711</c:v>
                </c:pt>
                <c:pt idx="189">
                  <c:v>17.651071428571427</c:v>
                </c:pt>
                <c:pt idx="190">
                  <c:v>17.74285714285714</c:v>
                </c:pt>
                <c:pt idx="191">
                  <c:v>17.814642857142854</c:v>
                </c:pt>
                <c:pt idx="192">
                  <c:v>17.886428571428567</c:v>
                </c:pt>
                <c:pt idx="193">
                  <c:v>17.948214285714279</c:v>
                </c:pt>
                <c:pt idx="194">
                  <c:v>18.009999999999998</c:v>
                </c:pt>
                <c:pt idx="195">
                  <c:v>18.045000000000002</c:v>
                </c:pt>
                <c:pt idx="196">
                  <c:v>18.085000000000001</c:v>
                </c:pt>
                <c:pt idx="197">
                  <c:v>18.12</c:v>
                </c:pt>
                <c:pt idx="198">
                  <c:v>18.164999999999999</c:v>
                </c:pt>
                <c:pt idx="199">
                  <c:v>18.2</c:v>
                </c:pt>
                <c:pt idx="200">
                  <c:v>18.23</c:v>
                </c:pt>
                <c:pt idx="201">
                  <c:v>18.260000000000002</c:v>
                </c:pt>
                <c:pt idx="202">
                  <c:v>18.285</c:v>
                </c:pt>
                <c:pt idx="203">
                  <c:v>18.310000000000002</c:v>
                </c:pt>
                <c:pt idx="204">
                  <c:v>18.310000000000002</c:v>
                </c:pt>
                <c:pt idx="205">
                  <c:v>18.310000000000002</c:v>
                </c:pt>
                <c:pt idx="206">
                  <c:v>18.310000000000002</c:v>
                </c:pt>
                <c:pt idx="207">
                  <c:v>18.310000000000002</c:v>
                </c:pt>
                <c:pt idx="208">
                  <c:v>18.310000000000002</c:v>
                </c:pt>
                <c:pt idx="209">
                  <c:v>18.2925</c:v>
                </c:pt>
                <c:pt idx="210">
                  <c:v>18.275000000000002</c:v>
                </c:pt>
                <c:pt idx="211">
                  <c:v>18.2575</c:v>
                </c:pt>
                <c:pt idx="212">
                  <c:v>18.240000000000002</c:v>
                </c:pt>
                <c:pt idx="213">
                  <c:v>18.2225</c:v>
                </c:pt>
                <c:pt idx="214">
                  <c:v>18.195</c:v>
                </c:pt>
                <c:pt idx="215">
                  <c:v>18.1675</c:v>
                </c:pt>
                <c:pt idx="216">
                  <c:v>18.145</c:v>
                </c:pt>
                <c:pt idx="217">
                  <c:v>18.105</c:v>
                </c:pt>
                <c:pt idx="218">
                  <c:v>18.087499999999999</c:v>
                </c:pt>
                <c:pt idx="219">
                  <c:v>18.058461538461536</c:v>
                </c:pt>
                <c:pt idx="220">
                  <c:v>18.029423076923077</c:v>
                </c:pt>
                <c:pt idx="221">
                  <c:v>18.000384615384615</c:v>
                </c:pt>
                <c:pt idx="222">
                  <c:v>17.971346153846152</c:v>
                </c:pt>
                <c:pt idx="223">
                  <c:v>17.942307692307693</c:v>
                </c:pt>
                <c:pt idx="224">
                  <c:v>17.913269230769231</c:v>
                </c:pt>
                <c:pt idx="225">
                  <c:v>17.884230769230768</c:v>
                </c:pt>
                <c:pt idx="226">
                  <c:v>17.83991452991453</c:v>
                </c:pt>
                <c:pt idx="227">
                  <c:v>17.795598290598292</c:v>
                </c:pt>
                <c:pt idx="228">
                  <c:v>17.751282051282054</c:v>
                </c:pt>
                <c:pt idx="229">
                  <c:v>17.706965811965812</c:v>
                </c:pt>
                <c:pt idx="230">
                  <c:v>17.662649572649574</c:v>
                </c:pt>
                <c:pt idx="231">
                  <c:v>17.633333333333333</c:v>
                </c:pt>
                <c:pt idx="232">
                  <c:v>17.555243055555557</c:v>
                </c:pt>
                <c:pt idx="233">
                  <c:v>17.477152777777778</c:v>
                </c:pt>
                <c:pt idx="234">
                  <c:v>17.399062499999999</c:v>
                </c:pt>
                <c:pt idx="235">
                  <c:v>17.310865384615383</c:v>
                </c:pt>
                <c:pt idx="236">
                  <c:v>17.222668269230766</c:v>
                </c:pt>
                <c:pt idx="237">
                  <c:v>17.134471153846153</c:v>
                </c:pt>
                <c:pt idx="238">
                  <c:v>17.04627403846154</c:v>
                </c:pt>
                <c:pt idx="239">
                  <c:v>16.958076923076923</c:v>
                </c:pt>
                <c:pt idx="240">
                  <c:v>16.869879807692307</c:v>
                </c:pt>
                <c:pt idx="241">
                  <c:v>16.781682692307694</c:v>
                </c:pt>
                <c:pt idx="242">
                  <c:v>16.693485576923077</c:v>
                </c:pt>
                <c:pt idx="243">
                  <c:v>16.605288461538461</c:v>
                </c:pt>
                <c:pt idx="244">
                  <c:v>16.517091346153848</c:v>
                </c:pt>
                <c:pt idx="245">
                  <c:v>16.428894230769231</c:v>
                </c:pt>
                <c:pt idx="246">
                  <c:v>16.340697115384614</c:v>
                </c:pt>
                <c:pt idx="247">
                  <c:v>16.252499999999998</c:v>
                </c:pt>
                <c:pt idx="248">
                  <c:v>16.118461538461538</c:v>
                </c:pt>
                <c:pt idx="249">
                  <c:v>15.984423076923076</c:v>
                </c:pt>
                <c:pt idx="250">
                  <c:v>15.850384615384614</c:v>
                </c:pt>
                <c:pt idx="251">
                  <c:v>15.716346153846153</c:v>
                </c:pt>
                <c:pt idx="252">
                  <c:v>15.58230769230769</c:v>
                </c:pt>
                <c:pt idx="253">
                  <c:v>15.448269230769228</c:v>
                </c:pt>
                <c:pt idx="254">
                  <c:v>15.314230769230766</c:v>
                </c:pt>
                <c:pt idx="255">
                  <c:v>15.180192307692305</c:v>
                </c:pt>
                <c:pt idx="256">
                  <c:v>15.046153846153842</c:v>
                </c:pt>
                <c:pt idx="257">
                  <c:v>14.91211538461538</c:v>
                </c:pt>
                <c:pt idx="258">
                  <c:v>14.778076923076918</c:v>
                </c:pt>
                <c:pt idx="259">
                  <c:v>14.644038461538457</c:v>
                </c:pt>
                <c:pt idx="260">
                  <c:v>14.51</c:v>
                </c:pt>
                <c:pt idx="261">
                  <c:v>14.414666666666665</c:v>
                </c:pt>
                <c:pt idx="262">
                  <c:v>14.319333333333333</c:v>
                </c:pt>
                <c:pt idx="263">
                  <c:v>14.224</c:v>
                </c:pt>
                <c:pt idx="264">
                  <c:v>14.128666666666666</c:v>
                </c:pt>
                <c:pt idx="265">
                  <c:v>14.033333333333331</c:v>
                </c:pt>
                <c:pt idx="266">
                  <c:v>13.937999999999999</c:v>
                </c:pt>
                <c:pt idx="267">
                  <c:v>13.842666666666666</c:v>
                </c:pt>
                <c:pt idx="268">
                  <c:v>13.747333333333332</c:v>
                </c:pt>
                <c:pt idx="269">
                  <c:v>13.651999999999997</c:v>
                </c:pt>
                <c:pt idx="270">
                  <c:v>13.556666666666665</c:v>
                </c:pt>
                <c:pt idx="271">
                  <c:v>13.461333333333332</c:v>
                </c:pt>
                <c:pt idx="272">
                  <c:v>13.365999999999998</c:v>
                </c:pt>
                <c:pt idx="273">
                  <c:v>13.270666666666664</c:v>
                </c:pt>
                <c:pt idx="274">
                  <c:v>13.175333333333331</c:v>
                </c:pt>
                <c:pt idx="275">
                  <c:v>13.080000000000002</c:v>
                </c:pt>
                <c:pt idx="276">
                  <c:v>12.984666666666664</c:v>
                </c:pt>
                <c:pt idx="277">
                  <c:v>12.88933333333333</c:v>
                </c:pt>
                <c:pt idx="278">
                  <c:v>12.793999999999997</c:v>
                </c:pt>
                <c:pt idx="279">
                  <c:v>12.698666666666664</c:v>
                </c:pt>
                <c:pt idx="280">
                  <c:v>12.603333333333328</c:v>
                </c:pt>
                <c:pt idx="281">
                  <c:v>12.507999999999996</c:v>
                </c:pt>
                <c:pt idx="282">
                  <c:v>12.412666666666663</c:v>
                </c:pt>
                <c:pt idx="283">
                  <c:v>12.31733333333333</c:v>
                </c:pt>
                <c:pt idx="284">
                  <c:v>12.221999999999996</c:v>
                </c:pt>
                <c:pt idx="285">
                  <c:v>12.126666666666662</c:v>
                </c:pt>
                <c:pt idx="286">
                  <c:v>12.031333333333329</c:v>
                </c:pt>
                <c:pt idx="287">
                  <c:v>11.935999999999996</c:v>
                </c:pt>
                <c:pt idx="288">
                  <c:v>11.840666666666662</c:v>
                </c:pt>
                <c:pt idx="289">
                  <c:v>11.745333333333328</c:v>
                </c:pt>
                <c:pt idx="290">
                  <c:v>11.65</c:v>
                </c:pt>
                <c:pt idx="291">
                  <c:v>11.501230769230769</c:v>
                </c:pt>
                <c:pt idx="292">
                  <c:v>11.35246153846154</c:v>
                </c:pt>
                <c:pt idx="293">
                  <c:v>11.203692307692311</c:v>
                </c:pt>
                <c:pt idx="294">
                  <c:v>11.05492307692308</c:v>
                </c:pt>
                <c:pt idx="295">
                  <c:v>10.906153846153847</c:v>
                </c:pt>
                <c:pt idx="296">
                  <c:v>10.75738461538462</c:v>
                </c:pt>
                <c:pt idx="297">
                  <c:v>10.608615384615389</c:v>
                </c:pt>
                <c:pt idx="298">
                  <c:v>10.459846153846158</c:v>
                </c:pt>
                <c:pt idx="299">
                  <c:v>10.311076923076929</c:v>
                </c:pt>
                <c:pt idx="300">
                  <c:v>10.162307692307696</c:v>
                </c:pt>
                <c:pt idx="301">
                  <c:v>10.013538461538467</c:v>
                </c:pt>
                <c:pt idx="302">
                  <c:v>9.8647692307692356</c:v>
                </c:pt>
                <c:pt idx="303">
                  <c:v>9.7160000000000011</c:v>
                </c:pt>
                <c:pt idx="304">
                  <c:v>9.5480000000000018</c:v>
                </c:pt>
                <c:pt idx="305">
                  <c:v>9.379999999999999</c:v>
                </c:pt>
                <c:pt idx="306">
                  <c:v>9.2120000000000015</c:v>
                </c:pt>
                <c:pt idx="307">
                  <c:v>9.0440000000000005</c:v>
                </c:pt>
                <c:pt idx="308">
                  <c:v>8.8760000000000012</c:v>
                </c:pt>
                <c:pt idx="309">
                  <c:v>8.708000000000002</c:v>
                </c:pt>
                <c:pt idx="310">
                  <c:v>8.5399999999999991</c:v>
                </c:pt>
                <c:pt idx="311">
                  <c:v>8.3720000000000017</c:v>
                </c:pt>
                <c:pt idx="312">
                  <c:v>8.2040000000000006</c:v>
                </c:pt>
                <c:pt idx="313">
                  <c:v>8.0360000000000014</c:v>
                </c:pt>
                <c:pt idx="314">
                  <c:v>7.8680000000000003</c:v>
                </c:pt>
                <c:pt idx="315">
                  <c:v>7.7</c:v>
                </c:pt>
                <c:pt idx="316">
                  <c:v>7.6166666666666671</c:v>
                </c:pt>
                <c:pt idx="317">
                  <c:v>7.5333333333333341</c:v>
                </c:pt>
                <c:pt idx="318">
                  <c:v>7.45</c:v>
                </c:pt>
                <c:pt idx="319">
                  <c:v>7.366666666666668</c:v>
                </c:pt>
                <c:pt idx="320">
                  <c:v>7.283333333333335</c:v>
                </c:pt>
                <c:pt idx="321">
                  <c:v>7.2</c:v>
                </c:pt>
                <c:pt idx="322">
                  <c:v>7.1166666666666689</c:v>
                </c:pt>
                <c:pt idx="323">
                  <c:v>7.0333333333333359</c:v>
                </c:pt>
                <c:pt idx="324">
                  <c:v>6.9500000000000028</c:v>
                </c:pt>
                <c:pt idx="325">
                  <c:v>6.8666666666666698</c:v>
                </c:pt>
                <c:pt idx="326">
                  <c:v>6.7833333333333368</c:v>
                </c:pt>
                <c:pt idx="327">
                  <c:v>6.7</c:v>
                </c:pt>
                <c:pt idx="328">
                  <c:v>6.6420833333333329</c:v>
                </c:pt>
                <c:pt idx="329">
                  <c:v>6.5841666666666665</c:v>
                </c:pt>
                <c:pt idx="330">
                  <c:v>6.5262500000000001</c:v>
                </c:pt>
                <c:pt idx="331">
                  <c:v>6.4683333333333337</c:v>
                </c:pt>
                <c:pt idx="332">
                  <c:v>6.4104166666666664</c:v>
                </c:pt>
                <c:pt idx="333">
                  <c:v>6.3524999999999991</c:v>
                </c:pt>
                <c:pt idx="334">
                  <c:v>6.2945833333333336</c:v>
                </c:pt>
                <c:pt idx="335">
                  <c:v>6.2366666666666637</c:v>
                </c:pt>
                <c:pt idx="336">
                  <c:v>6.1787499999999973</c:v>
                </c:pt>
                <c:pt idx="337">
                  <c:v>6.1208333333333291</c:v>
                </c:pt>
                <c:pt idx="338">
                  <c:v>6.0629166666666627</c:v>
                </c:pt>
                <c:pt idx="339">
                  <c:v>6.0049999999999955</c:v>
                </c:pt>
                <c:pt idx="340">
                  <c:v>5.9470833333333282</c:v>
                </c:pt>
                <c:pt idx="341">
                  <c:v>5.8891666666666609</c:v>
                </c:pt>
                <c:pt idx="342">
                  <c:v>5.8312499999999945</c:v>
                </c:pt>
                <c:pt idx="343">
                  <c:v>5.7733333333333272</c:v>
                </c:pt>
                <c:pt idx="344">
                  <c:v>5.7154166666666599</c:v>
                </c:pt>
                <c:pt idx="345">
                  <c:v>5.6574999999999935</c:v>
                </c:pt>
                <c:pt idx="346">
                  <c:v>5.5995833333333263</c:v>
                </c:pt>
                <c:pt idx="347">
                  <c:v>5.5416666666666599</c:v>
                </c:pt>
                <c:pt idx="348">
                  <c:v>5.4837499999999935</c:v>
                </c:pt>
                <c:pt idx="349">
                  <c:v>5.4258333333333262</c:v>
                </c:pt>
                <c:pt idx="350">
                  <c:v>5.3679166666666598</c:v>
                </c:pt>
                <c:pt idx="351">
                  <c:v>5.31</c:v>
                </c:pt>
                <c:pt idx="352">
                  <c:v>5.2757692307692308</c:v>
                </c:pt>
                <c:pt idx="353">
                  <c:v>5.241538461538461</c:v>
                </c:pt>
                <c:pt idx="354">
                  <c:v>5.2073076923076922</c:v>
                </c:pt>
                <c:pt idx="355">
                  <c:v>5.1730769230769234</c:v>
                </c:pt>
                <c:pt idx="356">
                  <c:v>5.1388461538461536</c:v>
                </c:pt>
                <c:pt idx="357">
                  <c:v>5.1046153846153839</c:v>
                </c:pt>
                <c:pt idx="358">
                  <c:v>5.070384615384615</c:v>
                </c:pt>
                <c:pt idx="359">
                  <c:v>5.0361538461538462</c:v>
                </c:pt>
                <c:pt idx="360">
                  <c:v>5.0019230769230774</c:v>
                </c:pt>
                <c:pt idx="361">
                  <c:v>4.9676923076923076</c:v>
                </c:pt>
                <c:pt idx="362">
                  <c:v>4.9334615384615379</c:v>
                </c:pt>
                <c:pt idx="363">
                  <c:v>4.8992307692307691</c:v>
                </c:pt>
                <c:pt idx="364">
                  <c:v>4.8650000000000002</c:v>
                </c:pt>
              </c:numCache>
            </c:numRef>
          </c:val>
          <c:smooth val="0"/>
        </c:ser>
        <c:ser>
          <c:idx val="5"/>
          <c:order val="2"/>
          <c:tx>
            <c:v>E (Max)</c:v>
          </c:tx>
          <c:spPr>
            <a:ln w="12700">
              <a:solidFill>
                <a:srgbClr val="FFCC00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DGD!$BR$4:$BR$368</c:f>
              <c:numCache>
                <c:formatCode>0.0</c:formatCode>
                <c:ptCount val="365"/>
                <c:pt idx="0">
                  <c:v>7.03</c:v>
                </c:pt>
                <c:pt idx="1">
                  <c:v>7.03</c:v>
                </c:pt>
                <c:pt idx="2">
                  <c:v>7.03</c:v>
                </c:pt>
                <c:pt idx="3">
                  <c:v>7.03</c:v>
                </c:pt>
                <c:pt idx="4">
                  <c:v>7.03</c:v>
                </c:pt>
                <c:pt idx="5">
                  <c:v>7.03</c:v>
                </c:pt>
                <c:pt idx="6">
                  <c:v>7.03</c:v>
                </c:pt>
                <c:pt idx="7">
                  <c:v>7.03</c:v>
                </c:pt>
                <c:pt idx="8">
                  <c:v>7.03</c:v>
                </c:pt>
                <c:pt idx="9">
                  <c:v>7.03</c:v>
                </c:pt>
                <c:pt idx="10">
                  <c:v>7.03</c:v>
                </c:pt>
                <c:pt idx="11">
                  <c:v>7.03</c:v>
                </c:pt>
                <c:pt idx="12">
                  <c:v>7.03</c:v>
                </c:pt>
                <c:pt idx="13">
                  <c:v>7.03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6.97</c:v>
                </c:pt>
                <c:pt idx="21">
                  <c:v>6.97</c:v>
                </c:pt>
                <c:pt idx="22">
                  <c:v>6.97</c:v>
                </c:pt>
                <c:pt idx="23">
                  <c:v>6.97</c:v>
                </c:pt>
                <c:pt idx="24">
                  <c:v>6.97</c:v>
                </c:pt>
                <c:pt idx="25">
                  <c:v>6.97</c:v>
                </c:pt>
                <c:pt idx="26">
                  <c:v>6.97</c:v>
                </c:pt>
                <c:pt idx="27">
                  <c:v>6.97</c:v>
                </c:pt>
                <c:pt idx="28">
                  <c:v>6.97</c:v>
                </c:pt>
                <c:pt idx="29">
                  <c:v>6.97</c:v>
                </c:pt>
                <c:pt idx="30">
                  <c:v>7.03</c:v>
                </c:pt>
                <c:pt idx="31">
                  <c:v>7.07</c:v>
                </c:pt>
                <c:pt idx="32">
                  <c:v>7.09</c:v>
                </c:pt>
                <c:pt idx="33">
                  <c:v>7.14</c:v>
                </c:pt>
                <c:pt idx="34">
                  <c:v>7.18</c:v>
                </c:pt>
                <c:pt idx="35">
                  <c:v>7.3</c:v>
                </c:pt>
                <c:pt idx="36">
                  <c:v>7.38</c:v>
                </c:pt>
                <c:pt idx="37">
                  <c:v>7.3140000000000001</c:v>
                </c:pt>
                <c:pt idx="38">
                  <c:v>7.2480000000000002</c:v>
                </c:pt>
                <c:pt idx="39">
                  <c:v>7.1820000000000004</c:v>
                </c:pt>
                <c:pt idx="40">
                  <c:v>7.1160000000000005</c:v>
                </c:pt>
                <c:pt idx="41">
                  <c:v>7.05</c:v>
                </c:pt>
                <c:pt idx="42">
                  <c:v>7.1111111111111107</c:v>
                </c:pt>
                <c:pt idx="43">
                  <c:v>7.1722222222222216</c:v>
                </c:pt>
                <c:pt idx="44">
                  <c:v>7.2333333333333325</c:v>
                </c:pt>
                <c:pt idx="45">
                  <c:v>7.2944444444444434</c:v>
                </c:pt>
                <c:pt idx="46">
                  <c:v>7.3555555555555543</c:v>
                </c:pt>
                <c:pt idx="47">
                  <c:v>7.4166666666666652</c:v>
                </c:pt>
                <c:pt idx="48">
                  <c:v>7.4777777777777761</c:v>
                </c:pt>
                <c:pt idx="49">
                  <c:v>7.538888888888887</c:v>
                </c:pt>
                <c:pt idx="50">
                  <c:v>7.6</c:v>
                </c:pt>
                <c:pt idx="51">
                  <c:v>7.75</c:v>
                </c:pt>
                <c:pt idx="52">
                  <c:v>7.9</c:v>
                </c:pt>
                <c:pt idx="53">
                  <c:v>8.0500000000000007</c:v>
                </c:pt>
                <c:pt idx="54">
                  <c:v>8.1999999999999993</c:v>
                </c:pt>
                <c:pt idx="55">
                  <c:v>8.35</c:v>
                </c:pt>
                <c:pt idx="56">
                  <c:v>8.5</c:v>
                </c:pt>
                <c:pt idx="57">
                  <c:v>8.65</c:v>
                </c:pt>
                <c:pt idx="58">
                  <c:v>8.8000000000000007</c:v>
                </c:pt>
                <c:pt idx="59">
                  <c:v>8.8937500000000007</c:v>
                </c:pt>
                <c:pt idx="60">
                  <c:v>8.9875000000000007</c:v>
                </c:pt>
                <c:pt idx="61">
                  <c:v>9.0812500000000007</c:v>
                </c:pt>
                <c:pt idx="62">
                  <c:v>9.1750000000000007</c:v>
                </c:pt>
                <c:pt idx="63">
                  <c:v>9.3625000000000007</c:v>
                </c:pt>
                <c:pt idx="64">
                  <c:v>9.4576923076923087</c:v>
                </c:pt>
                <c:pt idx="65">
                  <c:v>9.5528846153846168</c:v>
                </c:pt>
                <c:pt idx="66">
                  <c:v>9.6480769230769248</c:v>
                </c:pt>
                <c:pt idx="67">
                  <c:v>9.7432692307692328</c:v>
                </c:pt>
                <c:pt idx="68">
                  <c:v>9.8384615384615408</c:v>
                </c:pt>
                <c:pt idx="69">
                  <c:v>9.9336538461538488</c:v>
                </c:pt>
                <c:pt idx="70">
                  <c:v>10.028846153846157</c:v>
                </c:pt>
                <c:pt idx="71">
                  <c:v>10.124038461538465</c:v>
                </c:pt>
                <c:pt idx="72">
                  <c:v>10.219230769230773</c:v>
                </c:pt>
                <c:pt idx="73">
                  <c:v>10.314423076923081</c:v>
                </c:pt>
                <c:pt idx="74">
                  <c:v>10.409615384615389</c:v>
                </c:pt>
                <c:pt idx="75">
                  <c:v>10.504807692307697</c:v>
                </c:pt>
                <c:pt idx="76">
                  <c:v>10.6</c:v>
                </c:pt>
                <c:pt idx="77">
                  <c:v>10.680769230769231</c:v>
                </c:pt>
                <c:pt idx="78">
                  <c:v>10.761538461538462</c:v>
                </c:pt>
                <c:pt idx="79">
                  <c:v>10.842307692307694</c:v>
                </c:pt>
                <c:pt idx="80">
                  <c:v>10.923076923076925</c:v>
                </c:pt>
                <c:pt idx="81">
                  <c:v>11.003846153846156</c:v>
                </c:pt>
                <c:pt idx="82">
                  <c:v>11.084615384615388</c:v>
                </c:pt>
                <c:pt idx="83">
                  <c:v>11.165384615384619</c:v>
                </c:pt>
                <c:pt idx="84">
                  <c:v>11.246153846153851</c:v>
                </c:pt>
                <c:pt idx="85">
                  <c:v>11.326923076923082</c:v>
                </c:pt>
                <c:pt idx="86">
                  <c:v>11.407692307692313</c:v>
                </c:pt>
                <c:pt idx="87">
                  <c:v>11.488461538461545</c:v>
                </c:pt>
                <c:pt idx="88">
                  <c:v>11.569230769230776</c:v>
                </c:pt>
                <c:pt idx="89">
                  <c:v>11.65</c:v>
                </c:pt>
                <c:pt idx="90">
                  <c:v>11.675000000000001</c:v>
                </c:pt>
                <c:pt idx="91">
                  <c:v>11.7</c:v>
                </c:pt>
                <c:pt idx="92">
                  <c:v>11.725</c:v>
                </c:pt>
                <c:pt idx="93">
                  <c:v>11.75</c:v>
                </c:pt>
                <c:pt idx="94">
                  <c:v>11.775</c:v>
                </c:pt>
                <c:pt idx="95">
                  <c:v>11.8</c:v>
                </c:pt>
                <c:pt idx="96">
                  <c:v>11.892857142857144</c:v>
                </c:pt>
                <c:pt idx="97">
                  <c:v>11.985714285714288</c:v>
                </c:pt>
                <c:pt idx="98">
                  <c:v>12.078571428571431</c:v>
                </c:pt>
                <c:pt idx="99">
                  <c:v>12.171428571428574</c:v>
                </c:pt>
                <c:pt idx="100">
                  <c:v>12.264285714285718</c:v>
                </c:pt>
                <c:pt idx="101">
                  <c:v>12.357142857142861</c:v>
                </c:pt>
                <c:pt idx="102">
                  <c:v>12.45</c:v>
                </c:pt>
                <c:pt idx="103">
                  <c:v>12.542857142857148</c:v>
                </c:pt>
                <c:pt idx="104">
                  <c:v>12.635714285714291</c:v>
                </c:pt>
                <c:pt idx="105">
                  <c:v>12.728571428571435</c:v>
                </c:pt>
                <c:pt idx="106">
                  <c:v>12.821428571428578</c:v>
                </c:pt>
                <c:pt idx="107">
                  <c:v>12.914285714285722</c:v>
                </c:pt>
                <c:pt idx="108">
                  <c:v>13.007142857142865</c:v>
                </c:pt>
                <c:pt idx="109">
                  <c:v>13.1</c:v>
                </c:pt>
                <c:pt idx="110">
                  <c:v>13.26</c:v>
                </c:pt>
                <c:pt idx="111">
                  <c:v>13.42</c:v>
                </c:pt>
                <c:pt idx="112">
                  <c:v>13.58</c:v>
                </c:pt>
                <c:pt idx="113">
                  <c:v>13.74</c:v>
                </c:pt>
                <c:pt idx="114">
                  <c:v>13.9</c:v>
                </c:pt>
                <c:pt idx="115">
                  <c:v>14.06</c:v>
                </c:pt>
                <c:pt idx="116">
                  <c:v>14.22</c:v>
                </c:pt>
                <c:pt idx="117">
                  <c:v>14.38</c:v>
                </c:pt>
                <c:pt idx="118">
                  <c:v>14.54</c:v>
                </c:pt>
                <c:pt idx="119">
                  <c:v>14.7</c:v>
                </c:pt>
                <c:pt idx="120">
                  <c:v>14.823333333333332</c:v>
                </c:pt>
                <c:pt idx="121">
                  <c:v>14.946666666666665</c:v>
                </c:pt>
                <c:pt idx="122">
                  <c:v>15.07</c:v>
                </c:pt>
                <c:pt idx="123">
                  <c:v>15.193333333333332</c:v>
                </c:pt>
                <c:pt idx="124">
                  <c:v>15.316666666666665</c:v>
                </c:pt>
                <c:pt idx="125">
                  <c:v>15.44</c:v>
                </c:pt>
                <c:pt idx="126">
                  <c:v>15.563333333333331</c:v>
                </c:pt>
                <c:pt idx="127">
                  <c:v>15.686666666666664</c:v>
                </c:pt>
                <c:pt idx="128">
                  <c:v>15.81</c:v>
                </c:pt>
                <c:pt idx="129">
                  <c:v>15.93333333333333</c:v>
                </c:pt>
                <c:pt idx="130">
                  <c:v>16.056666666666665</c:v>
                </c:pt>
                <c:pt idx="131">
                  <c:v>16.18</c:v>
                </c:pt>
                <c:pt idx="132">
                  <c:v>16.303333333333335</c:v>
                </c:pt>
                <c:pt idx="133">
                  <c:v>16.426666666666669</c:v>
                </c:pt>
                <c:pt idx="134">
                  <c:v>16.55</c:v>
                </c:pt>
                <c:pt idx="135">
                  <c:v>16.673333333333339</c:v>
                </c:pt>
                <c:pt idx="136">
                  <c:v>16.796666666666674</c:v>
                </c:pt>
                <c:pt idx="137">
                  <c:v>16.920000000000002</c:v>
                </c:pt>
                <c:pt idx="138">
                  <c:v>17.043333333333344</c:v>
                </c:pt>
                <c:pt idx="139">
                  <c:v>17.166666666666679</c:v>
                </c:pt>
                <c:pt idx="140">
                  <c:v>17.29</c:v>
                </c:pt>
                <c:pt idx="141">
                  <c:v>17.413333333333348</c:v>
                </c:pt>
                <c:pt idx="142">
                  <c:v>17.536666666666683</c:v>
                </c:pt>
                <c:pt idx="143">
                  <c:v>17.66</c:v>
                </c:pt>
                <c:pt idx="144">
                  <c:v>17.783333333333353</c:v>
                </c:pt>
                <c:pt idx="145">
                  <c:v>17.906666666666688</c:v>
                </c:pt>
                <c:pt idx="146">
                  <c:v>18.03</c:v>
                </c:pt>
                <c:pt idx="147">
                  <c:v>18.153333333333357</c:v>
                </c:pt>
                <c:pt idx="148">
                  <c:v>18.276666666666692</c:v>
                </c:pt>
                <c:pt idx="149">
                  <c:v>18.399999999999999</c:v>
                </c:pt>
                <c:pt idx="150">
                  <c:v>18.399999999999999</c:v>
                </c:pt>
                <c:pt idx="151">
                  <c:v>18.532857142857143</c:v>
                </c:pt>
                <c:pt idx="152">
                  <c:v>18.665714285714287</c:v>
                </c:pt>
                <c:pt idx="153">
                  <c:v>18.798571428571432</c:v>
                </c:pt>
                <c:pt idx="154">
                  <c:v>18.931428571428576</c:v>
                </c:pt>
                <c:pt idx="155">
                  <c:v>19.06428571428572</c:v>
                </c:pt>
                <c:pt idx="156">
                  <c:v>19.197142857142865</c:v>
                </c:pt>
                <c:pt idx="157">
                  <c:v>19.329999999999998</c:v>
                </c:pt>
                <c:pt idx="158">
                  <c:v>19.462857142857153</c:v>
                </c:pt>
                <c:pt idx="159">
                  <c:v>19.595714285714298</c:v>
                </c:pt>
                <c:pt idx="160">
                  <c:v>19.728571428571442</c:v>
                </c:pt>
                <c:pt idx="161">
                  <c:v>19.861428571428586</c:v>
                </c:pt>
                <c:pt idx="162">
                  <c:v>19.994285714285731</c:v>
                </c:pt>
                <c:pt idx="163">
                  <c:v>20.127142857142875</c:v>
                </c:pt>
                <c:pt idx="164">
                  <c:v>20.260000000000002</c:v>
                </c:pt>
                <c:pt idx="165">
                  <c:v>20.34375</c:v>
                </c:pt>
                <c:pt idx="166">
                  <c:v>20.427499999999998</c:v>
                </c:pt>
                <c:pt idx="167">
                  <c:v>20.51125</c:v>
                </c:pt>
                <c:pt idx="168">
                  <c:v>20.594999999999999</c:v>
                </c:pt>
                <c:pt idx="169">
                  <c:v>20.678750000000001</c:v>
                </c:pt>
                <c:pt idx="170">
                  <c:v>20.762499999999999</c:v>
                </c:pt>
                <c:pt idx="171">
                  <c:v>20.846250000000001</c:v>
                </c:pt>
                <c:pt idx="172">
                  <c:v>20.93</c:v>
                </c:pt>
                <c:pt idx="173">
                  <c:v>21.013750000000002</c:v>
                </c:pt>
                <c:pt idx="174">
                  <c:v>21.0975</c:v>
                </c:pt>
                <c:pt idx="175">
                  <c:v>21.181249999999999</c:v>
                </c:pt>
                <c:pt idx="176">
                  <c:v>21.265000000000001</c:v>
                </c:pt>
                <c:pt idx="177">
                  <c:v>21.348749999999999</c:v>
                </c:pt>
                <c:pt idx="178">
                  <c:v>21.432500000000001</c:v>
                </c:pt>
                <c:pt idx="179">
                  <c:v>21.516249999999999</c:v>
                </c:pt>
                <c:pt idx="180">
                  <c:v>21.6</c:v>
                </c:pt>
                <c:pt idx="181">
                  <c:v>21.68</c:v>
                </c:pt>
                <c:pt idx="182">
                  <c:v>21.76</c:v>
                </c:pt>
                <c:pt idx="183">
                  <c:v>21.84</c:v>
                </c:pt>
                <c:pt idx="184">
                  <c:v>21.92</c:v>
                </c:pt>
                <c:pt idx="185">
                  <c:v>22</c:v>
                </c:pt>
                <c:pt idx="186">
                  <c:v>22.08</c:v>
                </c:pt>
                <c:pt idx="187">
                  <c:v>22.16</c:v>
                </c:pt>
                <c:pt idx="188">
                  <c:v>22.24</c:v>
                </c:pt>
                <c:pt idx="189">
                  <c:v>22.32</c:v>
                </c:pt>
                <c:pt idx="190">
                  <c:v>22.4</c:v>
                </c:pt>
                <c:pt idx="191">
                  <c:v>22.44</c:v>
                </c:pt>
                <c:pt idx="192">
                  <c:v>22.48</c:v>
                </c:pt>
                <c:pt idx="193">
                  <c:v>22.5</c:v>
                </c:pt>
                <c:pt idx="194">
                  <c:v>22.52</c:v>
                </c:pt>
                <c:pt idx="195">
                  <c:v>22.54</c:v>
                </c:pt>
                <c:pt idx="196">
                  <c:v>22.57</c:v>
                </c:pt>
                <c:pt idx="197">
                  <c:v>22.59</c:v>
                </c:pt>
                <c:pt idx="198">
                  <c:v>22.63</c:v>
                </c:pt>
                <c:pt idx="199">
                  <c:v>22.65</c:v>
                </c:pt>
                <c:pt idx="200">
                  <c:v>22.66</c:v>
                </c:pt>
                <c:pt idx="201">
                  <c:v>22.67</c:v>
                </c:pt>
                <c:pt idx="202">
                  <c:v>22.67</c:v>
                </c:pt>
                <c:pt idx="203">
                  <c:v>22.67</c:v>
                </c:pt>
                <c:pt idx="204">
                  <c:v>22.67</c:v>
                </c:pt>
                <c:pt idx="205">
                  <c:v>22.67</c:v>
                </c:pt>
                <c:pt idx="206">
                  <c:v>22.67</c:v>
                </c:pt>
                <c:pt idx="207">
                  <c:v>22.67</c:v>
                </c:pt>
                <c:pt idx="208">
                  <c:v>22.67</c:v>
                </c:pt>
                <c:pt idx="209">
                  <c:v>22.67</c:v>
                </c:pt>
                <c:pt idx="210">
                  <c:v>22.67</c:v>
                </c:pt>
                <c:pt idx="211">
                  <c:v>22.67</c:v>
                </c:pt>
                <c:pt idx="212">
                  <c:v>22.67</c:v>
                </c:pt>
                <c:pt idx="213">
                  <c:v>22.67</c:v>
                </c:pt>
                <c:pt idx="214">
                  <c:v>22.65</c:v>
                </c:pt>
                <c:pt idx="215">
                  <c:v>22.63</c:v>
                </c:pt>
                <c:pt idx="216">
                  <c:v>22.62</c:v>
                </c:pt>
                <c:pt idx="217">
                  <c:v>22.61</c:v>
                </c:pt>
                <c:pt idx="218">
                  <c:v>22.6</c:v>
                </c:pt>
                <c:pt idx="219">
                  <c:v>22.566923076923075</c:v>
                </c:pt>
                <c:pt idx="220">
                  <c:v>22.533846153846152</c:v>
                </c:pt>
                <c:pt idx="221">
                  <c:v>22.50076923076923</c:v>
                </c:pt>
                <c:pt idx="222">
                  <c:v>22.467692307692307</c:v>
                </c:pt>
                <c:pt idx="223">
                  <c:v>22.434615384615384</c:v>
                </c:pt>
                <c:pt idx="224">
                  <c:v>22.401538461538461</c:v>
                </c:pt>
                <c:pt idx="225">
                  <c:v>22.368461538461538</c:v>
                </c:pt>
                <c:pt idx="226">
                  <c:v>22.335384615384616</c:v>
                </c:pt>
                <c:pt idx="227">
                  <c:v>22.302307692307693</c:v>
                </c:pt>
                <c:pt idx="228">
                  <c:v>22.26923076923077</c:v>
                </c:pt>
                <c:pt idx="229">
                  <c:v>22.236153846153847</c:v>
                </c:pt>
                <c:pt idx="230">
                  <c:v>22.203076923076924</c:v>
                </c:pt>
                <c:pt idx="231">
                  <c:v>22.2</c:v>
                </c:pt>
                <c:pt idx="232">
                  <c:v>22.099374999999998</c:v>
                </c:pt>
                <c:pt idx="233">
                  <c:v>21.998750000000001</c:v>
                </c:pt>
                <c:pt idx="234">
                  <c:v>21.898125</c:v>
                </c:pt>
                <c:pt idx="235">
                  <c:v>21.797499999999999</c:v>
                </c:pt>
                <c:pt idx="236">
                  <c:v>21.696874999999999</c:v>
                </c:pt>
                <c:pt idx="237">
                  <c:v>21.596250000000001</c:v>
                </c:pt>
                <c:pt idx="238">
                  <c:v>21.495625</c:v>
                </c:pt>
                <c:pt idx="239">
                  <c:v>21.395</c:v>
                </c:pt>
                <c:pt idx="240">
                  <c:v>21.294374999999999</c:v>
                </c:pt>
                <c:pt idx="241">
                  <c:v>21.193750000000001</c:v>
                </c:pt>
                <c:pt idx="242">
                  <c:v>21.093125000000001</c:v>
                </c:pt>
                <c:pt idx="243">
                  <c:v>20.9925</c:v>
                </c:pt>
                <c:pt idx="244">
                  <c:v>20.891874999999999</c:v>
                </c:pt>
                <c:pt idx="245">
                  <c:v>20.791250000000002</c:v>
                </c:pt>
                <c:pt idx="246">
                  <c:v>20.690625000000001</c:v>
                </c:pt>
                <c:pt idx="247">
                  <c:v>20.59</c:v>
                </c:pt>
                <c:pt idx="248">
                  <c:v>20.397692307692306</c:v>
                </c:pt>
                <c:pt idx="249">
                  <c:v>20.205384615384613</c:v>
                </c:pt>
                <c:pt idx="250">
                  <c:v>20.01307692307692</c:v>
                </c:pt>
                <c:pt idx="251">
                  <c:v>19.820769230769226</c:v>
                </c:pt>
                <c:pt idx="252">
                  <c:v>19.628461538461533</c:v>
                </c:pt>
                <c:pt idx="253">
                  <c:v>19.436153846153839</c:v>
                </c:pt>
                <c:pt idx="254">
                  <c:v>19.243846153846146</c:v>
                </c:pt>
                <c:pt idx="255">
                  <c:v>19.051538461538453</c:v>
                </c:pt>
                <c:pt idx="256">
                  <c:v>18.859230769230759</c:v>
                </c:pt>
                <c:pt idx="257">
                  <c:v>18.666923076923066</c:v>
                </c:pt>
                <c:pt idx="258">
                  <c:v>18.474615384615372</c:v>
                </c:pt>
                <c:pt idx="259">
                  <c:v>18.282307692307679</c:v>
                </c:pt>
                <c:pt idx="260">
                  <c:v>18.09</c:v>
                </c:pt>
                <c:pt idx="261">
                  <c:v>17.970333333333333</c:v>
                </c:pt>
                <c:pt idx="262">
                  <c:v>17.850666666666665</c:v>
                </c:pt>
                <c:pt idx="263">
                  <c:v>17.730999999999998</c:v>
                </c:pt>
                <c:pt idx="264">
                  <c:v>17.611333333333331</c:v>
                </c:pt>
                <c:pt idx="265">
                  <c:v>17.491666666666664</c:v>
                </c:pt>
                <c:pt idx="266">
                  <c:v>17.371999999999996</c:v>
                </c:pt>
                <c:pt idx="267">
                  <c:v>17.252333333333329</c:v>
                </c:pt>
                <c:pt idx="268">
                  <c:v>17.132666666666662</c:v>
                </c:pt>
                <c:pt idx="269">
                  <c:v>17.012999999999995</c:v>
                </c:pt>
                <c:pt idx="270">
                  <c:v>16.893333333333327</c:v>
                </c:pt>
                <c:pt idx="271">
                  <c:v>16.77366666666666</c:v>
                </c:pt>
                <c:pt idx="272">
                  <c:v>16.653999999999993</c:v>
                </c:pt>
                <c:pt idx="273">
                  <c:v>16.534333333333326</c:v>
                </c:pt>
                <c:pt idx="274">
                  <c:v>16.414666666666658</c:v>
                </c:pt>
                <c:pt idx="275">
                  <c:v>16.295000000000002</c:v>
                </c:pt>
                <c:pt idx="276">
                  <c:v>16.175333333333324</c:v>
                </c:pt>
                <c:pt idx="277">
                  <c:v>16.055666666666657</c:v>
                </c:pt>
                <c:pt idx="278">
                  <c:v>15.935999999999989</c:v>
                </c:pt>
                <c:pt idx="279">
                  <c:v>15.816333333333322</c:v>
                </c:pt>
                <c:pt idx="280">
                  <c:v>15.696666666666655</c:v>
                </c:pt>
                <c:pt idx="281">
                  <c:v>15.576999999999988</c:v>
                </c:pt>
                <c:pt idx="282">
                  <c:v>15.45733333333332</c:v>
                </c:pt>
                <c:pt idx="283">
                  <c:v>15.337666666666653</c:v>
                </c:pt>
                <c:pt idx="284">
                  <c:v>15.217999999999986</c:v>
                </c:pt>
                <c:pt idx="285">
                  <c:v>15.098333333333319</c:v>
                </c:pt>
                <c:pt idx="286">
                  <c:v>14.978666666666651</c:v>
                </c:pt>
                <c:pt idx="287">
                  <c:v>14.858999999999984</c:v>
                </c:pt>
                <c:pt idx="288">
                  <c:v>14.739333333333317</c:v>
                </c:pt>
                <c:pt idx="289">
                  <c:v>14.619666666666649</c:v>
                </c:pt>
                <c:pt idx="290">
                  <c:v>14.5</c:v>
                </c:pt>
                <c:pt idx="291">
                  <c:v>14.338461538461539</c:v>
                </c:pt>
                <c:pt idx="292">
                  <c:v>14.176923076923078</c:v>
                </c:pt>
                <c:pt idx="293">
                  <c:v>14.015384615384617</c:v>
                </c:pt>
                <c:pt idx="294">
                  <c:v>13.853846153846156</c:v>
                </c:pt>
                <c:pt idx="295">
                  <c:v>13.692307692307695</c:v>
                </c:pt>
                <c:pt idx="296">
                  <c:v>13.530769230769234</c:v>
                </c:pt>
                <c:pt idx="297">
                  <c:v>13.369230769230773</c:v>
                </c:pt>
                <c:pt idx="298">
                  <c:v>13.207692307692312</c:v>
                </c:pt>
                <c:pt idx="299">
                  <c:v>13.046153846153851</c:v>
                </c:pt>
                <c:pt idx="300">
                  <c:v>12.88461538461539</c:v>
                </c:pt>
                <c:pt idx="301">
                  <c:v>12.723076923076929</c:v>
                </c:pt>
                <c:pt idx="302">
                  <c:v>12.561538461538468</c:v>
                </c:pt>
                <c:pt idx="303">
                  <c:v>12.4</c:v>
                </c:pt>
                <c:pt idx="304">
                  <c:v>12.2</c:v>
                </c:pt>
                <c:pt idx="305">
                  <c:v>12</c:v>
                </c:pt>
                <c:pt idx="306">
                  <c:v>11.8</c:v>
                </c:pt>
                <c:pt idx="307">
                  <c:v>11.6</c:v>
                </c:pt>
                <c:pt idx="308">
                  <c:v>11.4</c:v>
                </c:pt>
                <c:pt idx="309">
                  <c:v>11.2</c:v>
                </c:pt>
                <c:pt idx="310">
                  <c:v>11</c:v>
                </c:pt>
                <c:pt idx="311">
                  <c:v>10.8</c:v>
                </c:pt>
                <c:pt idx="312">
                  <c:v>10.6</c:v>
                </c:pt>
                <c:pt idx="313">
                  <c:v>10.4</c:v>
                </c:pt>
                <c:pt idx="314">
                  <c:v>10.199999999999999</c:v>
                </c:pt>
                <c:pt idx="315">
                  <c:v>10</c:v>
                </c:pt>
                <c:pt idx="316">
                  <c:v>9.9583333333333339</c:v>
                </c:pt>
                <c:pt idx="317">
                  <c:v>9.9166666666666679</c:v>
                </c:pt>
                <c:pt idx="318">
                  <c:v>9.875</c:v>
                </c:pt>
                <c:pt idx="319">
                  <c:v>9.8333333333333357</c:v>
                </c:pt>
                <c:pt idx="320">
                  <c:v>9.7916666666666696</c:v>
                </c:pt>
                <c:pt idx="321">
                  <c:v>9.75</c:v>
                </c:pt>
                <c:pt idx="322">
                  <c:v>9.7083333333333375</c:v>
                </c:pt>
                <c:pt idx="323">
                  <c:v>9.6666666666666714</c:v>
                </c:pt>
                <c:pt idx="324">
                  <c:v>9.6250000000000053</c:v>
                </c:pt>
                <c:pt idx="325">
                  <c:v>9.5833333333333393</c:v>
                </c:pt>
                <c:pt idx="326">
                  <c:v>9.5416666666666732</c:v>
                </c:pt>
                <c:pt idx="327">
                  <c:v>9.5</c:v>
                </c:pt>
                <c:pt idx="328">
                  <c:v>9.4187499999999993</c:v>
                </c:pt>
                <c:pt idx="329">
                  <c:v>9.3375000000000004</c:v>
                </c:pt>
                <c:pt idx="330">
                  <c:v>9.2562499999999996</c:v>
                </c:pt>
                <c:pt idx="331">
                  <c:v>9.1750000000000007</c:v>
                </c:pt>
                <c:pt idx="332">
                  <c:v>9.09375</c:v>
                </c:pt>
                <c:pt idx="333">
                  <c:v>9.0124999999999993</c:v>
                </c:pt>
                <c:pt idx="334">
                  <c:v>8.9312500000000004</c:v>
                </c:pt>
                <c:pt idx="335">
                  <c:v>8.8499999999999943</c:v>
                </c:pt>
                <c:pt idx="336">
                  <c:v>8.7687499999999936</c:v>
                </c:pt>
                <c:pt idx="337">
                  <c:v>8.6874999999999929</c:v>
                </c:pt>
                <c:pt idx="338">
                  <c:v>8.6062499999999922</c:v>
                </c:pt>
                <c:pt idx="339">
                  <c:v>8.5249999999999915</c:v>
                </c:pt>
                <c:pt idx="340">
                  <c:v>8.4437499999999908</c:v>
                </c:pt>
                <c:pt idx="341">
                  <c:v>8.3624999999999901</c:v>
                </c:pt>
                <c:pt idx="342">
                  <c:v>8.2812499999999893</c:v>
                </c:pt>
                <c:pt idx="343">
                  <c:v>8.1999999999999886</c:v>
                </c:pt>
                <c:pt idx="344">
                  <c:v>8.1187499999999879</c:v>
                </c:pt>
                <c:pt idx="345">
                  <c:v>8.0374999999999872</c:v>
                </c:pt>
                <c:pt idx="346">
                  <c:v>7.9562499999999874</c:v>
                </c:pt>
                <c:pt idx="347">
                  <c:v>7.8749999999999876</c:v>
                </c:pt>
                <c:pt idx="348">
                  <c:v>7.7937499999999877</c:v>
                </c:pt>
                <c:pt idx="349">
                  <c:v>7.7124999999999879</c:v>
                </c:pt>
                <c:pt idx="350">
                  <c:v>7.6312499999999881</c:v>
                </c:pt>
                <c:pt idx="351">
                  <c:v>7.55</c:v>
                </c:pt>
                <c:pt idx="352">
                  <c:v>7.51</c:v>
                </c:pt>
                <c:pt idx="353">
                  <c:v>7.47</c:v>
                </c:pt>
                <c:pt idx="354">
                  <c:v>7.43</c:v>
                </c:pt>
                <c:pt idx="355">
                  <c:v>7.39</c:v>
                </c:pt>
                <c:pt idx="356">
                  <c:v>7.35</c:v>
                </c:pt>
                <c:pt idx="357">
                  <c:v>7.31</c:v>
                </c:pt>
                <c:pt idx="358">
                  <c:v>7.27</c:v>
                </c:pt>
                <c:pt idx="359">
                  <c:v>7.23</c:v>
                </c:pt>
                <c:pt idx="360">
                  <c:v>7.19</c:v>
                </c:pt>
                <c:pt idx="361">
                  <c:v>7.15</c:v>
                </c:pt>
                <c:pt idx="362">
                  <c:v>7.11</c:v>
                </c:pt>
                <c:pt idx="363">
                  <c:v>7.07</c:v>
                </c:pt>
                <c:pt idx="364">
                  <c:v>7.03</c:v>
                </c:pt>
              </c:numCache>
            </c:numRef>
          </c:val>
          <c:smooth val="0"/>
        </c:ser>
        <c:ser>
          <c:idx val="3"/>
          <c:order val="3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DGD!$BQ$4:$BQ$368</c:f>
              <c:numCache>
                <c:formatCode>0.0</c:formatCode>
                <c:ptCount val="365"/>
                <c:pt idx="0">
                  <c:v>2.6</c:v>
                </c:pt>
                <c:pt idx="1">
                  <c:v>2.58</c:v>
                </c:pt>
                <c:pt idx="2">
                  <c:v>2.56</c:v>
                </c:pt>
                <c:pt idx="3">
                  <c:v>2.54</c:v>
                </c:pt>
                <c:pt idx="4">
                  <c:v>2.52</c:v>
                </c:pt>
                <c:pt idx="5">
                  <c:v>2.5</c:v>
                </c:pt>
                <c:pt idx="6">
                  <c:v>2.4700000000000002</c:v>
                </c:pt>
                <c:pt idx="7">
                  <c:v>2.4500000000000002</c:v>
                </c:pt>
                <c:pt idx="8">
                  <c:v>2.4300000000000002</c:v>
                </c:pt>
                <c:pt idx="9">
                  <c:v>2.41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2.2999999999999998</c:v>
                </c:pt>
                <c:pt idx="21">
                  <c:v>2.2999999999999998</c:v>
                </c:pt>
                <c:pt idx="22">
                  <c:v>2.2999999999999998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2.2999999999999998</c:v>
                </c:pt>
                <c:pt idx="27">
                  <c:v>2.2999999999999998</c:v>
                </c:pt>
                <c:pt idx="28">
                  <c:v>2.4</c:v>
                </c:pt>
                <c:pt idx="29">
                  <c:v>2.4</c:v>
                </c:pt>
                <c:pt idx="30">
                  <c:v>2.4</c:v>
                </c:pt>
                <c:pt idx="31">
                  <c:v>2.35</c:v>
                </c:pt>
                <c:pt idx="32">
                  <c:v>2.35</c:v>
                </c:pt>
                <c:pt idx="33">
                  <c:v>2.35</c:v>
                </c:pt>
                <c:pt idx="34">
                  <c:v>2.35</c:v>
                </c:pt>
                <c:pt idx="35">
                  <c:v>2.35</c:v>
                </c:pt>
                <c:pt idx="36">
                  <c:v>2.35</c:v>
                </c:pt>
                <c:pt idx="37">
                  <c:v>2.35</c:v>
                </c:pt>
                <c:pt idx="38">
                  <c:v>2.35</c:v>
                </c:pt>
                <c:pt idx="39">
                  <c:v>2.2583333333333333</c:v>
                </c:pt>
                <c:pt idx="40">
                  <c:v>2.1666666666666665</c:v>
                </c:pt>
                <c:pt idx="41">
                  <c:v>2.0750000000000002</c:v>
                </c:pt>
                <c:pt idx="42">
                  <c:v>1.9833333333333332</c:v>
                </c:pt>
                <c:pt idx="43">
                  <c:v>1.8916666666666666</c:v>
                </c:pt>
                <c:pt idx="44">
                  <c:v>1.8</c:v>
                </c:pt>
                <c:pt idx="45">
                  <c:v>1.8</c:v>
                </c:pt>
                <c:pt idx="46">
                  <c:v>1.8</c:v>
                </c:pt>
                <c:pt idx="47">
                  <c:v>1.8785714285714288</c:v>
                </c:pt>
                <c:pt idx="48">
                  <c:v>1.9571428571428573</c:v>
                </c:pt>
                <c:pt idx="49">
                  <c:v>2.035714285714286</c:v>
                </c:pt>
                <c:pt idx="50">
                  <c:v>2.1142857142857148</c:v>
                </c:pt>
                <c:pt idx="51">
                  <c:v>2.1928571428571435</c:v>
                </c:pt>
                <c:pt idx="52">
                  <c:v>2.2714285714285722</c:v>
                </c:pt>
                <c:pt idx="53">
                  <c:v>2.4</c:v>
                </c:pt>
                <c:pt idx="54">
                  <c:v>2.44</c:v>
                </c:pt>
                <c:pt idx="55">
                  <c:v>2.48</c:v>
                </c:pt>
                <c:pt idx="56">
                  <c:v>2.52</c:v>
                </c:pt>
                <c:pt idx="57">
                  <c:v>2.56</c:v>
                </c:pt>
                <c:pt idx="58">
                  <c:v>2.6</c:v>
                </c:pt>
                <c:pt idx="59">
                  <c:v>2.625</c:v>
                </c:pt>
                <c:pt idx="60">
                  <c:v>2.65</c:v>
                </c:pt>
                <c:pt idx="61">
                  <c:v>2.6749999999999998</c:v>
                </c:pt>
                <c:pt idx="62">
                  <c:v>2.7</c:v>
                </c:pt>
                <c:pt idx="63">
                  <c:v>2.75</c:v>
                </c:pt>
                <c:pt idx="64">
                  <c:v>2.838461538461539</c:v>
                </c:pt>
                <c:pt idx="65">
                  <c:v>2.9269230769230776</c:v>
                </c:pt>
                <c:pt idx="66">
                  <c:v>3.0153846153846162</c:v>
                </c:pt>
                <c:pt idx="67">
                  <c:v>3.1038461538461548</c:v>
                </c:pt>
                <c:pt idx="68">
                  <c:v>3.1923076923076934</c:v>
                </c:pt>
                <c:pt idx="69">
                  <c:v>3.280769230769232</c:v>
                </c:pt>
                <c:pt idx="70">
                  <c:v>3.3692307692307706</c:v>
                </c:pt>
                <c:pt idx="71">
                  <c:v>3.4576923076923092</c:v>
                </c:pt>
                <c:pt idx="72">
                  <c:v>3.5461538461538478</c:v>
                </c:pt>
                <c:pt idx="73">
                  <c:v>3.6346153846153864</c:v>
                </c:pt>
                <c:pt idx="74">
                  <c:v>3.7230769230769249</c:v>
                </c:pt>
                <c:pt idx="75">
                  <c:v>3.8115384615384635</c:v>
                </c:pt>
                <c:pt idx="76">
                  <c:v>3.9</c:v>
                </c:pt>
                <c:pt idx="77">
                  <c:v>3.9461538461538459</c:v>
                </c:pt>
                <c:pt idx="78">
                  <c:v>3.9923076923076919</c:v>
                </c:pt>
                <c:pt idx="79">
                  <c:v>4.0384615384615383</c:v>
                </c:pt>
                <c:pt idx="80">
                  <c:v>4.0846153846153843</c:v>
                </c:pt>
                <c:pt idx="81">
                  <c:v>4.1307692307692303</c:v>
                </c:pt>
                <c:pt idx="82">
                  <c:v>4.1769230769230763</c:v>
                </c:pt>
                <c:pt idx="83">
                  <c:v>4.2230769230769223</c:v>
                </c:pt>
                <c:pt idx="84">
                  <c:v>4.2692307692307683</c:v>
                </c:pt>
                <c:pt idx="85">
                  <c:v>4.3153846153846143</c:v>
                </c:pt>
                <c:pt idx="86">
                  <c:v>4.3615384615384603</c:v>
                </c:pt>
                <c:pt idx="87">
                  <c:v>4.4076923076923062</c:v>
                </c:pt>
                <c:pt idx="88">
                  <c:v>4.4538461538461522</c:v>
                </c:pt>
                <c:pt idx="89">
                  <c:v>4.5</c:v>
                </c:pt>
                <c:pt idx="90">
                  <c:v>4.5250000000000004</c:v>
                </c:pt>
                <c:pt idx="91">
                  <c:v>4.55</c:v>
                </c:pt>
                <c:pt idx="92">
                  <c:v>4.5750000000000002</c:v>
                </c:pt>
                <c:pt idx="93">
                  <c:v>4.5999999999999996</c:v>
                </c:pt>
                <c:pt idx="94">
                  <c:v>4.625</c:v>
                </c:pt>
                <c:pt idx="95">
                  <c:v>4.6500000000000004</c:v>
                </c:pt>
                <c:pt idx="96">
                  <c:v>4.6749999999999998</c:v>
                </c:pt>
                <c:pt idx="97">
                  <c:v>4.7</c:v>
                </c:pt>
                <c:pt idx="98">
                  <c:v>4.7249999999999996</c:v>
                </c:pt>
                <c:pt idx="99">
                  <c:v>4.75</c:v>
                </c:pt>
                <c:pt idx="100">
                  <c:v>4.7750000000000004</c:v>
                </c:pt>
                <c:pt idx="101">
                  <c:v>4.8</c:v>
                </c:pt>
                <c:pt idx="102">
                  <c:v>4.8250000000000002</c:v>
                </c:pt>
                <c:pt idx="103">
                  <c:v>4.850000000000005</c:v>
                </c:pt>
                <c:pt idx="104">
                  <c:v>4.8750000000000053</c:v>
                </c:pt>
                <c:pt idx="105">
                  <c:v>4.9000000000000057</c:v>
                </c:pt>
                <c:pt idx="106">
                  <c:v>4.925000000000006</c:v>
                </c:pt>
                <c:pt idx="107">
                  <c:v>4.9500000000000064</c:v>
                </c:pt>
                <c:pt idx="108">
                  <c:v>4.9750000000000068</c:v>
                </c:pt>
                <c:pt idx="109">
                  <c:v>5</c:v>
                </c:pt>
                <c:pt idx="110">
                  <c:v>5.1100000000000003</c:v>
                </c:pt>
                <c:pt idx="111">
                  <c:v>5.22</c:v>
                </c:pt>
                <c:pt idx="112">
                  <c:v>5.33</c:v>
                </c:pt>
                <c:pt idx="113">
                  <c:v>5.44</c:v>
                </c:pt>
                <c:pt idx="114">
                  <c:v>5.55</c:v>
                </c:pt>
                <c:pt idx="115">
                  <c:v>5.66</c:v>
                </c:pt>
                <c:pt idx="116">
                  <c:v>5.77</c:v>
                </c:pt>
                <c:pt idx="117">
                  <c:v>5.88</c:v>
                </c:pt>
                <c:pt idx="118">
                  <c:v>5.99</c:v>
                </c:pt>
                <c:pt idx="119">
                  <c:v>6.1</c:v>
                </c:pt>
                <c:pt idx="120">
                  <c:v>6.2346666666666675</c:v>
                </c:pt>
                <c:pt idx="121">
                  <c:v>6.3693333333333344</c:v>
                </c:pt>
                <c:pt idx="122">
                  <c:v>6.5040000000000013</c:v>
                </c:pt>
                <c:pt idx="123">
                  <c:v>6.6386666666666683</c:v>
                </c:pt>
                <c:pt idx="124">
                  <c:v>6.7733333333333352</c:v>
                </c:pt>
                <c:pt idx="125">
                  <c:v>6.9080000000000021</c:v>
                </c:pt>
                <c:pt idx="126">
                  <c:v>7.0426666666666691</c:v>
                </c:pt>
                <c:pt idx="127">
                  <c:v>7.177333333333336</c:v>
                </c:pt>
                <c:pt idx="128">
                  <c:v>7.3120000000000029</c:v>
                </c:pt>
                <c:pt idx="129">
                  <c:v>7.4466666666666699</c:v>
                </c:pt>
                <c:pt idx="130">
                  <c:v>7.5813333333333368</c:v>
                </c:pt>
                <c:pt idx="131">
                  <c:v>7.7160000000000037</c:v>
                </c:pt>
                <c:pt idx="132">
                  <c:v>7.8506666666666707</c:v>
                </c:pt>
                <c:pt idx="133">
                  <c:v>7.9853333333333376</c:v>
                </c:pt>
                <c:pt idx="134">
                  <c:v>8.1199999999999992</c:v>
                </c:pt>
                <c:pt idx="135">
                  <c:v>8.2546666666666706</c:v>
                </c:pt>
                <c:pt idx="136">
                  <c:v>8.3893333333333366</c:v>
                </c:pt>
                <c:pt idx="137">
                  <c:v>8.5240000000000027</c:v>
                </c:pt>
                <c:pt idx="138">
                  <c:v>8.6586666666666687</c:v>
                </c:pt>
                <c:pt idx="139">
                  <c:v>8.7933333333333348</c:v>
                </c:pt>
                <c:pt idx="140">
                  <c:v>8.9280000000000008</c:v>
                </c:pt>
                <c:pt idx="141">
                  <c:v>9.0626666666666669</c:v>
                </c:pt>
                <c:pt idx="142">
                  <c:v>9.1973333333333329</c:v>
                </c:pt>
                <c:pt idx="143">
                  <c:v>9.331999999999999</c:v>
                </c:pt>
                <c:pt idx="144">
                  <c:v>9.466666666666665</c:v>
                </c:pt>
                <c:pt idx="145">
                  <c:v>9.6013333333333311</c:v>
                </c:pt>
                <c:pt idx="146">
                  <c:v>9.7359999999999971</c:v>
                </c:pt>
                <c:pt idx="147">
                  <c:v>9.8706666666666631</c:v>
                </c:pt>
                <c:pt idx="148">
                  <c:v>10.005333333333329</c:v>
                </c:pt>
                <c:pt idx="149">
                  <c:v>10.14</c:v>
                </c:pt>
                <c:pt idx="150">
                  <c:v>10.14</c:v>
                </c:pt>
                <c:pt idx="151">
                  <c:v>10.203666666666665</c:v>
                </c:pt>
                <c:pt idx="152">
                  <c:v>10.267333333333331</c:v>
                </c:pt>
                <c:pt idx="153">
                  <c:v>10.330999999999998</c:v>
                </c:pt>
                <c:pt idx="154">
                  <c:v>10.394666666666664</c:v>
                </c:pt>
                <c:pt idx="155">
                  <c:v>10.45833333333333</c:v>
                </c:pt>
                <c:pt idx="156">
                  <c:v>10.521999999999997</c:v>
                </c:pt>
                <c:pt idx="157">
                  <c:v>10.585666666666663</c:v>
                </c:pt>
                <c:pt idx="158">
                  <c:v>10.649333333333329</c:v>
                </c:pt>
                <c:pt idx="159">
                  <c:v>10.712999999999996</c:v>
                </c:pt>
                <c:pt idx="160">
                  <c:v>10.776666666666662</c:v>
                </c:pt>
                <c:pt idx="161">
                  <c:v>10.840333333333328</c:v>
                </c:pt>
                <c:pt idx="162">
                  <c:v>10.903999999999995</c:v>
                </c:pt>
                <c:pt idx="163">
                  <c:v>10.967666666666661</c:v>
                </c:pt>
                <c:pt idx="164">
                  <c:v>11.031333333333327</c:v>
                </c:pt>
                <c:pt idx="165">
                  <c:v>11.095000000000001</c:v>
                </c:pt>
                <c:pt idx="166">
                  <c:v>11.15866666666666</c:v>
                </c:pt>
                <c:pt idx="167">
                  <c:v>11.222333333333326</c:v>
                </c:pt>
                <c:pt idx="168">
                  <c:v>11.285999999999992</c:v>
                </c:pt>
                <c:pt idx="169">
                  <c:v>11.349666666666659</c:v>
                </c:pt>
                <c:pt idx="170">
                  <c:v>11.413333333333325</c:v>
                </c:pt>
                <c:pt idx="171">
                  <c:v>11.476999999999991</c:v>
                </c:pt>
                <c:pt idx="172">
                  <c:v>11.540666666666658</c:v>
                </c:pt>
                <c:pt idx="173">
                  <c:v>11.604333333333324</c:v>
                </c:pt>
                <c:pt idx="174">
                  <c:v>11.66799999999999</c:v>
                </c:pt>
                <c:pt idx="175">
                  <c:v>11.731666666666657</c:v>
                </c:pt>
                <c:pt idx="176">
                  <c:v>11.795333333333323</c:v>
                </c:pt>
                <c:pt idx="177">
                  <c:v>11.858999999999989</c:v>
                </c:pt>
                <c:pt idx="178">
                  <c:v>11.922666666666656</c:v>
                </c:pt>
                <c:pt idx="179">
                  <c:v>11.986333333333322</c:v>
                </c:pt>
                <c:pt idx="180">
                  <c:v>12.05</c:v>
                </c:pt>
                <c:pt idx="181">
                  <c:v>12.153571428571428</c:v>
                </c:pt>
                <c:pt idx="182">
                  <c:v>12.257142857142856</c:v>
                </c:pt>
                <c:pt idx="183">
                  <c:v>12.360714285714284</c:v>
                </c:pt>
                <c:pt idx="184">
                  <c:v>12.464285714285712</c:v>
                </c:pt>
                <c:pt idx="185">
                  <c:v>12.56785714285714</c:v>
                </c:pt>
                <c:pt idx="186">
                  <c:v>12.671428571428567</c:v>
                </c:pt>
                <c:pt idx="187">
                  <c:v>12.775</c:v>
                </c:pt>
                <c:pt idx="188">
                  <c:v>12.878571428571423</c:v>
                </c:pt>
                <c:pt idx="189">
                  <c:v>12.982142857142851</c:v>
                </c:pt>
                <c:pt idx="190">
                  <c:v>13.085714285714278</c:v>
                </c:pt>
                <c:pt idx="191">
                  <c:v>13.189285714285706</c:v>
                </c:pt>
                <c:pt idx="192">
                  <c:v>13.292857142857134</c:v>
                </c:pt>
                <c:pt idx="193">
                  <c:v>13.396428571428562</c:v>
                </c:pt>
                <c:pt idx="194">
                  <c:v>13.5</c:v>
                </c:pt>
                <c:pt idx="195">
                  <c:v>13.55</c:v>
                </c:pt>
                <c:pt idx="196">
                  <c:v>13.6</c:v>
                </c:pt>
                <c:pt idx="197">
                  <c:v>13.65</c:v>
                </c:pt>
                <c:pt idx="198">
                  <c:v>13.7</c:v>
                </c:pt>
                <c:pt idx="199">
                  <c:v>13.75</c:v>
                </c:pt>
                <c:pt idx="200">
                  <c:v>13.8</c:v>
                </c:pt>
                <c:pt idx="201">
                  <c:v>13.85</c:v>
                </c:pt>
                <c:pt idx="202">
                  <c:v>13.9</c:v>
                </c:pt>
                <c:pt idx="203">
                  <c:v>13.95</c:v>
                </c:pt>
                <c:pt idx="204">
                  <c:v>13.95</c:v>
                </c:pt>
                <c:pt idx="205">
                  <c:v>13.95</c:v>
                </c:pt>
                <c:pt idx="206">
                  <c:v>13.95</c:v>
                </c:pt>
                <c:pt idx="207">
                  <c:v>13.95</c:v>
                </c:pt>
                <c:pt idx="208">
                  <c:v>13.95</c:v>
                </c:pt>
                <c:pt idx="209">
                  <c:v>13.914999999999999</c:v>
                </c:pt>
                <c:pt idx="210">
                  <c:v>13.88</c:v>
                </c:pt>
                <c:pt idx="211">
                  <c:v>13.845000000000001</c:v>
                </c:pt>
                <c:pt idx="212">
                  <c:v>13.81</c:v>
                </c:pt>
                <c:pt idx="213">
                  <c:v>13.775</c:v>
                </c:pt>
                <c:pt idx="214">
                  <c:v>13.74</c:v>
                </c:pt>
                <c:pt idx="215">
                  <c:v>13.705</c:v>
                </c:pt>
                <c:pt idx="216">
                  <c:v>13.67</c:v>
                </c:pt>
                <c:pt idx="217">
                  <c:v>13.6</c:v>
                </c:pt>
                <c:pt idx="218">
                  <c:v>13.574999999999999</c:v>
                </c:pt>
                <c:pt idx="219">
                  <c:v>13.55</c:v>
                </c:pt>
                <c:pt idx="220">
                  <c:v>13.525</c:v>
                </c:pt>
                <c:pt idx="221">
                  <c:v>13.5</c:v>
                </c:pt>
                <c:pt idx="222">
                  <c:v>13.475</c:v>
                </c:pt>
                <c:pt idx="223">
                  <c:v>13.45</c:v>
                </c:pt>
                <c:pt idx="224">
                  <c:v>13.425000000000001</c:v>
                </c:pt>
                <c:pt idx="225">
                  <c:v>13.4</c:v>
                </c:pt>
                <c:pt idx="226">
                  <c:v>13.344444444444445</c:v>
                </c:pt>
                <c:pt idx="227">
                  <c:v>13.28888888888889</c:v>
                </c:pt>
                <c:pt idx="228">
                  <c:v>13.233333333333334</c:v>
                </c:pt>
                <c:pt idx="229">
                  <c:v>13.177777777777779</c:v>
                </c:pt>
                <c:pt idx="230">
                  <c:v>13.122222222222224</c:v>
                </c:pt>
                <c:pt idx="231">
                  <c:v>13.066666666666668</c:v>
                </c:pt>
                <c:pt idx="232">
                  <c:v>13.011111111111113</c:v>
                </c:pt>
                <c:pt idx="233">
                  <c:v>12.955555555555557</c:v>
                </c:pt>
                <c:pt idx="234">
                  <c:v>12.9</c:v>
                </c:pt>
                <c:pt idx="235">
                  <c:v>12.824230769230768</c:v>
                </c:pt>
                <c:pt idx="236">
                  <c:v>12.748461538461537</c:v>
                </c:pt>
                <c:pt idx="237">
                  <c:v>12.672692307692307</c:v>
                </c:pt>
                <c:pt idx="238">
                  <c:v>12.596923076923076</c:v>
                </c:pt>
                <c:pt idx="239">
                  <c:v>12.521153846153846</c:v>
                </c:pt>
                <c:pt idx="240">
                  <c:v>12.445384615384615</c:v>
                </c:pt>
                <c:pt idx="241">
                  <c:v>12.369615384615384</c:v>
                </c:pt>
                <c:pt idx="242">
                  <c:v>12.293846153846154</c:v>
                </c:pt>
                <c:pt idx="243">
                  <c:v>12.218076923076923</c:v>
                </c:pt>
                <c:pt idx="244">
                  <c:v>12.142307692307693</c:v>
                </c:pt>
                <c:pt idx="245">
                  <c:v>12.066538461538462</c:v>
                </c:pt>
                <c:pt idx="246">
                  <c:v>11.990769230769232</c:v>
                </c:pt>
                <c:pt idx="247">
                  <c:v>11.914999999999999</c:v>
                </c:pt>
                <c:pt idx="248">
                  <c:v>11.83923076923077</c:v>
                </c:pt>
                <c:pt idx="249">
                  <c:v>11.76346153846154</c:v>
                </c:pt>
                <c:pt idx="250">
                  <c:v>11.687692307692309</c:v>
                </c:pt>
                <c:pt idx="251">
                  <c:v>11.611923076923079</c:v>
                </c:pt>
                <c:pt idx="252">
                  <c:v>11.536153846153848</c:v>
                </c:pt>
                <c:pt idx="253">
                  <c:v>11.460384615384617</c:v>
                </c:pt>
                <c:pt idx="254">
                  <c:v>11.384615384615387</c:v>
                </c:pt>
                <c:pt idx="255">
                  <c:v>11.308846153846156</c:v>
                </c:pt>
                <c:pt idx="256">
                  <c:v>11.233076923076926</c:v>
                </c:pt>
                <c:pt idx="257">
                  <c:v>11.157307692307695</c:v>
                </c:pt>
                <c:pt idx="258">
                  <c:v>11.081538461538464</c:v>
                </c:pt>
                <c:pt idx="259">
                  <c:v>11.005769230769234</c:v>
                </c:pt>
                <c:pt idx="260">
                  <c:v>10.93</c:v>
                </c:pt>
                <c:pt idx="261">
                  <c:v>10.859</c:v>
                </c:pt>
                <c:pt idx="262">
                  <c:v>10.788</c:v>
                </c:pt>
                <c:pt idx="263">
                  <c:v>10.717000000000001</c:v>
                </c:pt>
                <c:pt idx="264">
                  <c:v>10.646000000000001</c:v>
                </c:pt>
                <c:pt idx="265">
                  <c:v>10.574999999999999</c:v>
                </c:pt>
                <c:pt idx="266">
                  <c:v>10.504000000000001</c:v>
                </c:pt>
                <c:pt idx="267">
                  <c:v>10.433000000000002</c:v>
                </c:pt>
                <c:pt idx="268">
                  <c:v>10.362000000000002</c:v>
                </c:pt>
                <c:pt idx="269">
                  <c:v>10.291000000000002</c:v>
                </c:pt>
                <c:pt idx="270">
                  <c:v>10.220000000000001</c:v>
                </c:pt>
                <c:pt idx="271">
                  <c:v>10.149000000000003</c:v>
                </c:pt>
                <c:pt idx="272">
                  <c:v>10.078000000000003</c:v>
                </c:pt>
                <c:pt idx="273">
                  <c:v>10.007000000000003</c:v>
                </c:pt>
                <c:pt idx="274">
                  <c:v>9.9360000000000035</c:v>
                </c:pt>
                <c:pt idx="275">
                  <c:v>9.8650000000000002</c:v>
                </c:pt>
                <c:pt idx="276">
                  <c:v>9.794000000000004</c:v>
                </c:pt>
                <c:pt idx="277">
                  <c:v>9.7230000000000043</c:v>
                </c:pt>
                <c:pt idx="278">
                  <c:v>9.6520000000000046</c:v>
                </c:pt>
                <c:pt idx="279">
                  <c:v>9.5810000000000048</c:v>
                </c:pt>
                <c:pt idx="280">
                  <c:v>9.51</c:v>
                </c:pt>
                <c:pt idx="281">
                  <c:v>9.4390000000000054</c:v>
                </c:pt>
                <c:pt idx="282">
                  <c:v>9.3680000000000057</c:v>
                </c:pt>
                <c:pt idx="283">
                  <c:v>9.2970000000000059</c:v>
                </c:pt>
                <c:pt idx="284">
                  <c:v>9.2260000000000062</c:v>
                </c:pt>
                <c:pt idx="285">
                  <c:v>9.1550000000000065</c:v>
                </c:pt>
                <c:pt idx="286">
                  <c:v>9.0840000000000067</c:v>
                </c:pt>
                <c:pt idx="287">
                  <c:v>9.013000000000007</c:v>
                </c:pt>
                <c:pt idx="288">
                  <c:v>8.9420000000000073</c:v>
                </c:pt>
                <c:pt idx="289">
                  <c:v>8.8710000000000075</c:v>
                </c:pt>
                <c:pt idx="290">
                  <c:v>8.8000000000000007</c:v>
                </c:pt>
                <c:pt idx="291">
                  <c:v>8.6640000000000015</c:v>
                </c:pt>
                <c:pt idx="292">
                  <c:v>8.5280000000000022</c:v>
                </c:pt>
                <c:pt idx="293">
                  <c:v>8.392000000000003</c:v>
                </c:pt>
                <c:pt idx="294">
                  <c:v>8.2560000000000038</c:v>
                </c:pt>
                <c:pt idx="295">
                  <c:v>8.1199999999999992</c:v>
                </c:pt>
                <c:pt idx="296">
                  <c:v>7.9840000000000044</c:v>
                </c:pt>
                <c:pt idx="297">
                  <c:v>7.8480000000000043</c:v>
                </c:pt>
                <c:pt idx="298">
                  <c:v>7.7120000000000042</c:v>
                </c:pt>
                <c:pt idx="299">
                  <c:v>7.5760000000000041</c:v>
                </c:pt>
                <c:pt idx="300">
                  <c:v>7.44</c:v>
                </c:pt>
                <c:pt idx="301">
                  <c:v>7.3040000000000038</c:v>
                </c:pt>
                <c:pt idx="302">
                  <c:v>7.1680000000000037</c:v>
                </c:pt>
                <c:pt idx="303">
                  <c:v>7.0320000000000036</c:v>
                </c:pt>
                <c:pt idx="304">
                  <c:v>6.8960000000000035</c:v>
                </c:pt>
                <c:pt idx="305">
                  <c:v>6.76</c:v>
                </c:pt>
                <c:pt idx="306">
                  <c:v>6.6240000000000032</c:v>
                </c:pt>
                <c:pt idx="307">
                  <c:v>6.4880000000000031</c:v>
                </c:pt>
                <c:pt idx="308">
                  <c:v>6.352000000000003</c:v>
                </c:pt>
                <c:pt idx="309">
                  <c:v>6.2160000000000029</c:v>
                </c:pt>
                <c:pt idx="310">
                  <c:v>6.08</c:v>
                </c:pt>
                <c:pt idx="311">
                  <c:v>5.9440000000000026</c:v>
                </c:pt>
                <c:pt idx="312">
                  <c:v>5.8080000000000025</c:v>
                </c:pt>
                <c:pt idx="313">
                  <c:v>5.6720000000000024</c:v>
                </c:pt>
                <c:pt idx="314">
                  <c:v>5.5360000000000023</c:v>
                </c:pt>
                <c:pt idx="315">
                  <c:v>5.4</c:v>
                </c:pt>
                <c:pt idx="316">
                  <c:v>5.2750000000000004</c:v>
                </c:pt>
                <c:pt idx="317">
                  <c:v>5.15</c:v>
                </c:pt>
                <c:pt idx="318">
                  <c:v>5.0250000000000004</c:v>
                </c:pt>
                <c:pt idx="319">
                  <c:v>4.9000000000000004</c:v>
                </c:pt>
                <c:pt idx="320">
                  <c:v>4.7750000000000004</c:v>
                </c:pt>
                <c:pt idx="321">
                  <c:v>4.6500000000000004</c:v>
                </c:pt>
                <c:pt idx="322">
                  <c:v>4.5250000000000004</c:v>
                </c:pt>
                <c:pt idx="323">
                  <c:v>4.4000000000000004</c:v>
                </c:pt>
                <c:pt idx="324">
                  <c:v>4.2750000000000004</c:v>
                </c:pt>
                <c:pt idx="325">
                  <c:v>4.1500000000000004</c:v>
                </c:pt>
                <c:pt idx="326">
                  <c:v>4.0250000000000004</c:v>
                </c:pt>
                <c:pt idx="327">
                  <c:v>3.9</c:v>
                </c:pt>
                <c:pt idx="328">
                  <c:v>3.8654166666666665</c:v>
                </c:pt>
                <c:pt idx="329">
                  <c:v>3.8308333333333331</c:v>
                </c:pt>
                <c:pt idx="330">
                  <c:v>3.7962500000000001</c:v>
                </c:pt>
                <c:pt idx="331">
                  <c:v>3.7616666666666663</c:v>
                </c:pt>
                <c:pt idx="332">
                  <c:v>3.7270833333333329</c:v>
                </c:pt>
                <c:pt idx="333">
                  <c:v>3.6924999999999999</c:v>
                </c:pt>
                <c:pt idx="334">
                  <c:v>3.657916666666666</c:v>
                </c:pt>
                <c:pt idx="335">
                  <c:v>3.6233333333333326</c:v>
                </c:pt>
                <c:pt idx="336">
                  <c:v>3.5887500000000001</c:v>
                </c:pt>
                <c:pt idx="337">
                  <c:v>3.5541666666666658</c:v>
                </c:pt>
                <c:pt idx="338">
                  <c:v>3.5195833333333324</c:v>
                </c:pt>
                <c:pt idx="339">
                  <c:v>3.4849999999999999</c:v>
                </c:pt>
                <c:pt idx="340">
                  <c:v>3.4504166666666656</c:v>
                </c:pt>
                <c:pt idx="341">
                  <c:v>3.4158333333333322</c:v>
                </c:pt>
                <c:pt idx="342">
                  <c:v>3.3812500000000001</c:v>
                </c:pt>
                <c:pt idx="343">
                  <c:v>3.3466666666666653</c:v>
                </c:pt>
                <c:pt idx="344">
                  <c:v>3.3120833333333319</c:v>
                </c:pt>
                <c:pt idx="345">
                  <c:v>3.2774999999999999</c:v>
                </c:pt>
                <c:pt idx="346">
                  <c:v>3.2429166666666651</c:v>
                </c:pt>
                <c:pt idx="347">
                  <c:v>3.2083333333333317</c:v>
                </c:pt>
                <c:pt idx="348">
                  <c:v>3.1737500000000001</c:v>
                </c:pt>
                <c:pt idx="349">
                  <c:v>3.1391666666666649</c:v>
                </c:pt>
                <c:pt idx="350">
                  <c:v>3.1045833333333315</c:v>
                </c:pt>
                <c:pt idx="351">
                  <c:v>3.07</c:v>
                </c:pt>
                <c:pt idx="352">
                  <c:v>3.0415384615384617</c:v>
                </c:pt>
                <c:pt idx="353">
                  <c:v>3.0130769230769232</c:v>
                </c:pt>
                <c:pt idx="354">
                  <c:v>2.9846153846153847</c:v>
                </c:pt>
                <c:pt idx="355">
                  <c:v>2.9561538461538461</c:v>
                </c:pt>
                <c:pt idx="356">
                  <c:v>2.9276923076923076</c:v>
                </c:pt>
                <c:pt idx="357">
                  <c:v>2.8992307692307691</c:v>
                </c:pt>
                <c:pt idx="358">
                  <c:v>2.8707692307692305</c:v>
                </c:pt>
                <c:pt idx="359">
                  <c:v>2.842307692307692</c:v>
                </c:pt>
                <c:pt idx="360">
                  <c:v>2.8138461538461534</c:v>
                </c:pt>
                <c:pt idx="361">
                  <c:v>2.7853846153846149</c:v>
                </c:pt>
                <c:pt idx="362">
                  <c:v>2.7569230769230764</c:v>
                </c:pt>
                <c:pt idx="363">
                  <c:v>2.7284615384615378</c:v>
                </c:pt>
                <c:pt idx="364">
                  <c:v>2.7</c:v>
                </c:pt>
              </c:numCache>
            </c:numRef>
          </c:val>
          <c:smooth val="0"/>
        </c:ser>
        <c:ser>
          <c:idx val="9"/>
          <c:order val="4"/>
          <c:tx>
            <c:v>Air Frost</c:v>
          </c:tx>
          <c:spPr>
            <a:ln w="254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Daily!$CM$4:$CM$368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  <c:pt idx="65" formatCode="0">
                  <c:v>0</c:v>
                </c:pt>
                <c:pt idx="66" formatCode="0">
                  <c:v>0</c:v>
                </c:pt>
                <c:pt idx="67" formatCode="0">
                  <c:v>0</c:v>
                </c:pt>
                <c:pt idx="68" formatCode="0">
                  <c:v>0</c:v>
                </c:pt>
                <c:pt idx="69" formatCode="0">
                  <c:v>0</c:v>
                </c:pt>
                <c:pt idx="70" formatCode="0">
                  <c:v>0</c:v>
                </c:pt>
                <c:pt idx="71" formatCode="0">
                  <c:v>0</c:v>
                </c:pt>
                <c:pt idx="72" formatCode="0">
                  <c:v>0</c:v>
                </c:pt>
                <c:pt idx="73" formatCode="0">
                  <c:v>0</c:v>
                </c:pt>
                <c:pt idx="74" formatCode="0">
                  <c:v>0</c:v>
                </c:pt>
                <c:pt idx="75" formatCode="0">
                  <c:v>0</c:v>
                </c:pt>
                <c:pt idx="76" formatCode="0">
                  <c:v>0</c:v>
                </c:pt>
                <c:pt idx="77" formatCode="0">
                  <c:v>0</c:v>
                </c:pt>
                <c:pt idx="78" formatCode="0">
                  <c:v>0</c:v>
                </c:pt>
                <c:pt idx="79" formatCode="0">
                  <c:v>0</c:v>
                </c:pt>
                <c:pt idx="80" formatCode="0">
                  <c:v>0</c:v>
                </c:pt>
                <c:pt idx="81" formatCode="0">
                  <c:v>0</c:v>
                </c:pt>
                <c:pt idx="82" formatCode="0">
                  <c:v>0</c:v>
                </c:pt>
                <c:pt idx="83" formatCode="0">
                  <c:v>0</c:v>
                </c:pt>
                <c:pt idx="84" formatCode="0">
                  <c:v>0</c:v>
                </c:pt>
                <c:pt idx="85" formatCode="0">
                  <c:v>0</c:v>
                </c:pt>
                <c:pt idx="86" formatCode="0">
                  <c:v>0</c:v>
                </c:pt>
                <c:pt idx="87" formatCode="0">
                  <c:v>0</c:v>
                </c:pt>
                <c:pt idx="88" formatCode="0">
                  <c:v>0</c:v>
                </c:pt>
                <c:pt idx="89" formatCode="0">
                  <c:v>0</c:v>
                </c:pt>
                <c:pt idx="90" formatCode="0">
                  <c:v>0</c:v>
                </c:pt>
                <c:pt idx="91" formatCode="0">
                  <c:v>0</c:v>
                </c:pt>
                <c:pt idx="92" formatCode="0">
                  <c:v>0</c:v>
                </c:pt>
                <c:pt idx="93" formatCode="0">
                  <c:v>0</c:v>
                </c:pt>
                <c:pt idx="94" formatCode="0">
                  <c:v>0</c:v>
                </c:pt>
                <c:pt idx="95" formatCode="0">
                  <c:v>0</c:v>
                </c:pt>
                <c:pt idx="96" formatCode="0">
                  <c:v>0</c:v>
                </c:pt>
                <c:pt idx="97" formatCode="0">
                  <c:v>0</c:v>
                </c:pt>
                <c:pt idx="98" formatCode="0">
                  <c:v>0</c:v>
                </c:pt>
                <c:pt idx="99" formatCode="0">
                  <c:v>0</c:v>
                </c:pt>
                <c:pt idx="100" formatCode="0">
                  <c:v>0</c:v>
                </c:pt>
                <c:pt idx="101" formatCode="0">
                  <c:v>0</c:v>
                </c:pt>
                <c:pt idx="102" formatCode="0">
                  <c:v>0</c:v>
                </c:pt>
                <c:pt idx="103" formatCode="0">
                  <c:v>0</c:v>
                </c:pt>
                <c:pt idx="104" formatCode="0">
                  <c:v>0</c:v>
                </c:pt>
                <c:pt idx="105" formatCode="0">
                  <c:v>0</c:v>
                </c:pt>
                <c:pt idx="106" formatCode="0">
                  <c:v>0</c:v>
                </c:pt>
                <c:pt idx="107" formatCode="0">
                  <c:v>0</c:v>
                </c:pt>
                <c:pt idx="108" formatCode="0">
                  <c:v>0</c:v>
                </c:pt>
                <c:pt idx="109" formatCode="0">
                  <c:v>0</c:v>
                </c:pt>
                <c:pt idx="110" formatCode="0">
                  <c:v>0</c:v>
                </c:pt>
                <c:pt idx="111" formatCode="0">
                  <c:v>0</c:v>
                </c:pt>
                <c:pt idx="112" formatCode="0">
                  <c:v>0</c:v>
                </c:pt>
                <c:pt idx="113" formatCode="0">
                  <c:v>0</c:v>
                </c:pt>
                <c:pt idx="114" formatCode="0">
                  <c:v>0</c:v>
                </c:pt>
                <c:pt idx="115" formatCode="0">
                  <c:v>0</c:v>
                </c:pt>
                <c:pt idx="116" formatCode="0">
                  <c:v>0</c:v>
                </c:pt>
                <c:pt idx="117" formatCode="0">
                  <c:v>0</c:v>
                </c:pt>
                <c:pt idx="118" formatCode="0">
                  <c:v>0</c:v>
                </c:pt>
                <c:pt idx="119" formatCode="0">
                  <c:v>0</c:v>
                </c:pt>
                <c:pt idx="120" formatCode="0">
                  <c:v>0</c:v>
                </c:pt>
                <c:pt idx="121" formatCode="0">
                  <c:v>0</c:v>
                </c:pt>
                <c:pt idx="122" formatCode="0">
                  <c:v>0</c:v>
                </c:pt>
                <c:pt idx="123" formatCode="0">
                  <c:v>0</c:v>
                </c:pt>
                <c:pt idx="124" formatCode="0">
                  <c:v>0</c:v>
                </c:pt>
                <c:pt idx="125" formatCode="0">
                  <c:v>0</c:v>
                </c:pt>
                <c:pt idx="126" formatCode="0">
                  <c:v>0</c:v>
                </c:pt>
                <c:pt idx="127" formatCode="0">
                  <c:v>0</c:v>
                </c:pt>
                <c:pt idx="128" formatCode="0">
                  <c:v>0</c:v>
                </c:pt>
                <c:pt idx="129" formatCode="0">
                  <c:v>0</c:v>
                </c:pt>
                <c:pt idx="130" formatCode="0">
                  <c:v>0</c:v>
                </c:pt>
                <c:pt idx="131" formatCode="0">
                  <c:v>0</c:v>
                </c:pt>
                <c:pt idx="132" formatCode="0">
                  <c:v>0</c:v>
                </c:pt>
                <c:pt idx="133" formatCode="0">
                  <c:v>0</c:v>
                </c:pt>
                <c:pt idx="134" formatCode="0">
                  <c:v>0</c:v>
                </c:pt>
                <c:pt idx="135" formatCode="0">
                  <c:v>0</c:v>
                </c:pt>
                <c:pt idx="136" formatCode="0">
                  <c:v>0</c:v>
                </c:pt>
                <c:pt idx="137" formatCode="0">
                  <c:v>0</c:v>
                </c:pt>
                <c:pt idx="138" formatCode="0">
                  <c:v>0</c:v>
                </c:pt>
                <c:pt idx="139" formatCode="0">
                  <c:v>0</c:v>
                </c:pt>
                <c:pt idx="140" formatCode="0">
                  <c:v>0</c:v>
                </c:pt>
                <c:pt idx="141" formatCode="0">
                  <c:v>0</c:v>
                </c:pt>
                <c:pt idx="142" formatCode="0">
                  <c:v>0</c:v>
                </c:pt>
                <c:pt idx="143" formatCode="0">
                  <c:v>0</c:v>
                </c:pt>
                <c:pt idx="144" formatCode="0">
                  <c:v>0</c:v>
                </c:pt>
                <c:pt idx="145" formatCode="0">
                  <c:v>0</c:v>
                </c:pt>
                <c:pt idx="146" formatCode="0">
                  <c:v>0</c:v>
                </c:pt>
                <c:pt idx="147" formatCode="0">
                  <c:v>0</c:v>
                </c:pt>
                <c:pt idx="148" formatCode="0">
                  <c:v>0</c:v>
                </c:pt>
                <c:pt idx="149" formatCode="0">
                  <c:v>0</c:v>
                </c:pt>
                <c:pt idx="150">
                  <c:v>0</c:v>
                </c:pt>
                <c:pt idx="151" formatCode="0">
                  <c:v>0</c:v>
                </c:pt>
                <c:pt idx="152" formatCode="0">
                  <c:v>0</c:v>
                </c:pt>
                <c:pt idx="153" formatCode="0">
                  <c:v>0</c:v>
                </c:pt>
                <c:pt idx="154" formatCode="0">
                  <c:v>0</c:v>
                </c:pt>
                <c:pt idx="155" formatCode="0">
                  <c:v>0</c:v>
                </c:pt>
                <c:pt idx="156" formatCode="0">
                  <c:v>0</c:v>
                </c:pt>
                <c:pt idx="157" formatCode="0">
                  <c:v>0</c:v>
                </c:pt>
                <c:pt idx="158" formatCode="0">
                  <c:v>0</c:v>
                </c:pt>
                <c:pt idx="159" formatCode="0">
                  <c:v>0</c:v>
                </c:pt>
                <c:pt idx="160" formatCode="0">
                  <c:v>0</c:v>
                </c:pt>
                <c:pt idx="161" formatCode="0">
                  <c:v>0</c:v>
                </c:pt>
                <c:pt idx="162" formatCode="0">
                  <c:v>0</c:v>
                </c:pt>
                <c:pt idx="163" formatCode="0">
                  <c:v>0</c:v>
                </c:pt>
                <c:pt idx="164" formatCode="0">
                  <c:v>0</c:v>
                </c:pt>
                <c:pt idx="165" formatCode="0">
                  <c:v>0</c:v>
                </c:pt>
                <c:pt idx="166" formatCode="0">
                  <c:v>0</c:v>
                </c:pt>
                <c:pt idx="167" formatCode="0">
                  <c:v>0</c:v>
                </c:pt>
                <c:pt idx="168" formatCode="0">
                  <c:v>0</c:v>
                </c:pt>
                <c:pt idx="169" formatCode="0">
                  <c:v>0</c:v>
                </c:pt>
                <c:pt idx="170" formatCode="0">
                  <c:v>0</c:v>
                </c:pt>
                <c:pt idx="171" formatCode="0">
                  <c:v>0</c:v>
                </c:pt>
                <c:pt idx="172" formatCode="0">
                  <c:v>0</c:v>
                </c:pt>
                <c:pt idx="173" formatCode="0">
                  <c:v>0</c:v>
                </c:pt>
                <c:pt idx="174" formatCode="0">
                  <c:v>0</c:v>
                </c:pt>
                <c:pt idx="175" formatCode="0">
                  <c:v>0</c:v>
                </c:pt>
                <c:pt idx="176" formatCode="0">
                  <c:v>0</c:v>
                </c:pt>
                <c:pt idx="177" formatCode="0">
                  <c:v>0</c:v>
                </c:pt>
                <c:pt idx="178" formatCode="0">
                  <c:v>0</c:v>
                </c:pt>
                <c:pt idx="179" formatCode="0">
                  <c:v>0</c:v>
                </c:pt>
                <c:pt idx="180" formatCode="0">
                  <c:v>0</c:v>
                </c:pt>
                <c:pt idx="181" formatCode="0">
                  <c:v>0</c:v>
                </c:pt>
                <c:pt idx="182" formatCode="0">
                  <c:v>0</c:v>
                </c:pt>
                <c:pt idx="183" formatCode="0">
                  <c:v>0</c:v>
                </c:pt>
                <c:pt idx="184" formatCode="0">
                  <c:v>0</c:v>
                </c:pt>
                <c:pt idx="185" formatCode="0">
                  <c:v>0</c:v>
                </c:pt>
                <c:pt idx="186" formatCode="0">
                  <c:v>0</c:v>
                </c:pt>
                <c:pt idx="187" formatCode="0">
                  <c:v>0</c:v>
                </c:pt>
                <c:pt idx="188" formatCode="0">
                  <c:v>0</c:v>
                </c:pt>
                <c:pt idx="189" formatCode="0">
                  <c:v>0</c:v>
                </c:pt>
                <c:pt idx="190" formatCode="0">
                  <c:v>0</c:v>
                </c:pt>
                <c:pt idx="191" formatCode="0">
                  <c:v>0</c:v>
                </c:pt>
                <c:pt idx="192" formatCode="0">
                  <c:v>0</c:v>
                </c:pt>
                <c:pt idx="193" formatCode="0">
                  <c:v>0</c:v>
                </c:pt>
                <c:pt idx="194" formatCode="0">
                  <c:v>0</c:v>
                </c:pt>
                <c:pt idx="195" formatCode="0">
                  <c:v>0</c:v>
                </c:pt>
                <c:pt idx="196" formatCode="0">
                  <c:v>0</c:v>
                </c:pt>
                <c:pt idx="197" formatCode="0">
                  <c:v>0</c:v>
                </c:pt>
                <c:pt idx="198" formatCode="0">
                  <c:v>0</c:v>
                </c:pt>
                <c:pt idx="199" formatCode="0">
                  <c:v>0</c:v>
                </c:pt>
                <c:pt idx="200" formatCode="0">
                  <c:v>0</c:v>
                </c:pt>
                <c:pt idx="201" formatCode="0">
                  <c:v>0</c:v>
                </c:pt>
                <c:pt idx="202" formatCode="0">
                  <c:v>0</c:v>
                </c:pt>
                <c:pt idx="203" formatCode="0">
                  <c:v>0</c:v>
                </c:pt>
                <c:pt idx="204" formatCode="0">
                  <c:v>0</c:v>
                </c:pt>
                <c:pt idx="205" formatCode="0">
                  <c:v>0</c:v>
                </c:pt>
                <c:pt idx="206" formatCode="0">
                  <c:v>0</c:v>
                </c:pt>
                <c:pt idx="207" formatCode="0">
                  <c:v>0</c:v>
                </c:pt>
                <c:pt idx="208" formatCode="0">
                  <c:v>0</c:v>
                </c:pt>
                <c:pt idx="209" formatCode="0">
                  <c:v>0</c:v>
                </c:pt>
                <c:pt idx="210" formatCode="0">
                  <c:v>0</c:v>
                </c:pt>
                <c:pt idx="211" formatCode="0">
                  <c:v>0</c:v>
                </c:pt>
                <c:pt idx="212" formatCode="0">
                  <c:v>0</c:v>
                </c:pt>
                <c:pt idx="213" formatCode="0">
                  <c:v>0</c:v>
                </c:pt>
                <c:pt idx="214" formatCode="0">
                  <c:v>0</c:v>
                </c:pt>
                <c:pt idx="215" formatCode="0">
                  <c:v>0</c:v>
                </c:pt>
                <c:pt idx="216" formatCode="0">
                  <c:v>0</c:v>
                </c:pt>
                <c:pt idx="217" formatCode="0">
                  <c:v>0</c:v>
                </c:pt>
                <c:pt idx="218" formatCode="0">
                  <c:v>0</c:v>
                </c:pt>
                <c:pt idx="219" formatCode="0">
                  <c:v>0</c:v>
                </c:pt>
                <c:pt idx="220" formatCode="0">
                  <c:v>0</c:v>
                </c:pt>
                <c:pt idx="221" formatCode="0">
                  <c:v>0</c:v>
                </c:pt>
                <c:pt idx="222" formatCode="0">
                  <c:v>0</c:v>
                </c:pt>
                <c:pt idx="223" formatCode="0">
                  <c:v>0</c:v>
                </c:pt>
                <c:pt idx="224" formatCode="0">
                  <c:v>0</c:v>
                </c:pt>
                <c:pt idx="225" formatCode="0">
                  <c:v>0</c:v>
                </c:pt>
                <c:pt idx="226" formatCode="0">
                  <c:v>0</c:v>
                </c:pt>
                <c:pt idx="227" formatCode="0">
                  <c:v>0</c:v>
                </c:pt>
                <c:pt idx="228" formatCode="0">
                  <c:v>0</c:v>
                </c:pt>
                <c:pt idx="229" formatCode="0">
                  <c:v>0</c:v>
                </c:pt>
                <c:pt idx="230" formatCode="0">
                  <c:v>0</c:v>
                </c:pt>
                <c:pt idx="231" formatCode="0">
                  <c:v>0</c:v>
                </c:pt>
                <c:pt idx="232" formatCode="0">
                  <c:v>0</c:v>
                </c:pt>
                <c:pt idx="233" formatCode="0">
                  <c:v>0</c:v>
                </c:pt>
                <c:pt idx="234" formatCode="0">
                  <c:v>0</c:v>
                </c:pt>
                <c:pt idx="235" formatCode="0">
                  <c:v>0</c:v>
                </c:pt>
                <c:pt idx="236" formatCode="0">
                  <c:v>0</c:v>
                </c:pt>
                <c:pt idx="237" formatCode="0">
                  <c:v>0</c:v>
                </c:pt>
                <c:pt idx="238" formatCode="0">
                  <c:v>0</c:v>
                </c:pt>
                <c:pt idx="239" formatCode="0">
                  <c:v>0</c:v>
                </c:pt>
                <c:pt idx="240" formatCode="0">
                  <c:v>0</c:v>
                </c:pt>
                <c:pt idx="241" formatCode="0">
                  <c:v>0</c:v>
                </c:pt>
                <c:pt idx="242" formatCode="0">
                  <c:v>0</c:v>
                </c:pt>
                <c:pt idx="243" formatCode="0">
                  <c:v>0</c:v>
                </c:pt>
                <c:pt idx="244" formatCode="0">
                  <c:v>0</c:v>
                </c:pt>
                <c:pt idx="245" formatCode="0">
                  <c:v>0</c:v>
                </c:pt>
                <c:pt idx="246" formatCode="0">
                  <c:v>0</c:v>
                </c:pt>
                <c:pt idx="247" formatCode="0">
                  <c:v>0</c:v>
                </c:pt>
                <c:pt idx="248" formatCode="0">
                  <c:v>0</c:v>
                </c:pt>
                <c:pt idx="249" formatCode="0">
                  <c:v>0</c:v>
                </c:pt>
                <c:pt idx="250" formatCode="0">
                  <c:v>0</c:v>
                </c:pt>
                <c:pt idx="251" formatCode="0">
                  <c:v>0</c:v>
                </c:pt>
                <c:pt idx="252" formatCode="0">
                  <c:v>0</c:v>
                </c:pt>
                <c:pt idx="253" formatCode="0">
                  <c:v>0</c:v>
                </c:pt>
                <c:pt idx="254" formatCode="0">
                  <c:v>0</c:v>
                </c:pt>
                <c:pt idx="255" formatCode="0">
                  <c:v>0</c:v>
                </c:pt>
                <c:pt idx="256" formatCode="0">
                  <c:v>0</c:v>
                </c:pt>
                <c:pt idx="257" formatCode="0">
                  <c:v>0</c:v>
                </c:pt>
                <c:pt idx="258" formatCode="0">
                  <c:v>0</c:v>
                </c:pt>
                <c:pt idx="259" formatCode="0">
                  <c:v>0</c:v>
                </c:pt>
                <c:pt idx="260" formatCode="0">
                  <c:v>0</c:v>
                </c:pt>
                <c:pt idx="261" formatCode="0">
                  <c:v>0</c:v>
                </c:pt>
                <c:pt idx="262" formatCode="0">
                  <c:v>0</c:v>
                </c:pt>
                <c:pt idx="263" formatCode="0">
                  <c:v>0</c:v>
                </c:pt>
                <c:pt idx="264" formatCode="0">
                  <c:v>0</c:v>
                </c:pt>
                <c:pt idx="265" formatCode="0">
                  <c:v>0</c:v>
                </c:pt>
                <c:pt idx="266" formatCode="0">
                  <c:v>0</c:v>
                </c:pt>
                <c:pt idx="267" formatCode="0">
                  <c:v>0</c:v>
                </c:pt>
                <c:pt idx="268" formatCode="0">
                  <c:v>0</c:v>
                </c:pt>
                <c:pt idx="269" formatCode="0">
                  <c:v>0</c:v>
                </c:pt>
                <c:pt idx="270" formatCode="0">
                  <c:v>0</c:v>
                </c:pt>
                <c:pt idx="271" formatCode="0">
                  <c:v>0</c:v>
                </c:pt>
                <c:pt idx="272" formatCode="0">
                  <c:v>0</c:v>
                </c:pt>
                <c:pt idx="273" formatCode="0">
                  <c:v>0</c:v>
                </c:pt>
                <c:pt idx="274" formatCode="0">
                  <c:v>0</c:v>
                </c:pt>
                <c:pt idx="275" formatCode="0">
                  <c:v>0</c:v>
                </c:pt>
                <c:pt idx="276" formatCode="0">
                  <c:v>0</c:v>
                </c:pt>
                <c:pt idx="277" formatCode="0">
                  <c:v>0</c:v>
                </c:pt>
                <c:pt idx="278" formatCode="0">
                  <c:v>0</c:v>
                </c:pt>
                <c:pt idx="279" formatCode="0">
                  <c:v>0</c:v>
                </c:pt>
                <c:pt idx="280" formatCode="0">
                  <c:v>0</c:v>
                </c:pt>
                <c:pt idx="281" formatCode="0">
                  <c:v>0</c:v>
                </c:pt>
                <c:pt idx="282" formatCode="0">
                  <c:v>0</c:v>
                </c:pt>
                <c:pt idx="283" formatCode="0">
                  <c:v>0</c:v>
                </c:pt>
                <c:pt idx="284" formatCode="0">
                  <c:v>0</c:v>
                </c:pt>
                <c:pt idx="285" formatCode="0">
                  <c:v>0</c:v>
                </c:pt>
                <c:pt idx="286" formatCode="0">
                  <c:v>0</c:v>
                </c:pt>
                <c:pt idx="287" formatCode="0">
                  <c:v>0</c:v>
                </c:pt>
                <c:pt idx="288" formatCode="0">
                  <c:v>0</c:v>
                </c:pt>
                <c:pt idx="289" formatCode="0">
                  <c:v>0</c:v>
                </c:pt>
                <c:pt idx="290" formatCode="0">
                  <c:v>0</c:v>
                </c:pt>
                <c:pt idx="291" formatCode="0">
                  <c:v>0</c:v>
                </c:pt>
                <c:pt idx="292" formatCode="0">
                  <c:v>0</c:v>
                </c:pt>
                <c:pt idx="293" formatCode="0">
                  <c:v>0</c:v>
                </c:pt>
                <c:pt idx="294" formatCode="0">
                  <c:v>0</c:v>
                </c:pt>
                <c:pt idx="295" formatCode="0">
                  <c:v>0</c:v>
                </c:pt>
                <c:pt idx="296" formatCode="0">
                  <c:v>0</c:v>
                </c:pt>
                <c:pt idx="297" formatCode="0">
                  <c:v>0</c:v>
                </c:pt>
                <c:pt idx="298" formatCode="0">
                  <c:v>0</c:v>
                </c:pt>
                <c:pt idx="299" formatCode="0">
                  <c:v>0</c:v>
                </c:pt>
                <c:pt idx="300" formatCode="0">
                  <c:v>0</c:v>
                </c:pt>
                <c:pt idx="301" formatCode="0">
                  <c:v>0</c:v>
                </c:pt>
                <c:pt idx="302" formatCode="0">
                  <c:v>0</c:v>
                </c:pt>
                <c:pt idx="303" formatCode="0">
                  <c:v>0</c:v>
                </c:pt>
                <c:pt idx="304" formatCode="0">
                  <c:v>0</c:v>
                </c:pt>
                <c:pt idx="305" formatCode="0">
                  <c:v>0</c:v>
                </c:pt>
                <c:pt idx="306" formatCode="0">
                  <c:v>0</c:v>
                </c:pt>
                <c:pt idx="307" formatCode="0">
                  <c:v>0</c:v>
                </c:pt>
                <c:pt idx="308" formatCode="0">
                  <c:v>0</c:v>
                </c:pt>
                <c:pt idx="309" formatCode="0">
                  <c:v>0</c:v>
                </c:pt>
                <c:pt idx="310" formatCode="0">
                  <c:v>0</c:v>
                </c:pt>
                <c:pt idx="311" formatCode="0">
                  <c:v>0</c:v>
                </c:pt>
                <c:pt idx="312" formatCode="0">
                  <c:v>0</c:v>
                </c:pt>
                <c:pt idx="313" formatCode="0">
                  <c:v>0</c:v>
                </c:pt>
                <c:pt idx="314" formatCode="0">
                  <c:v>0</c:v>
                </c:pt>
                <c:pt idx="315" formatCode="0">
                  <c:v>0</c:v>
                </c:pt>
                <c:pt idx="316" formatCode="0">
                  <c:v>0</c:v>
                </c:pt>
                <c:pt idx="317" formatCode="0">
                  <c:v>0</c:v>
                </c:pt>
                <c:pt idx="318" formatCode="0">
                  <c:v>0</c:v>
                </c:pt>
                <c:pt idx="319" formatCode="0">
                  <c:v>0</c:v>
                </c:pt>
                <c:pt idx="320" formatCode="0">
                  <c:v>0</c:v>
                </c:pt>
                <c:pt idx="321" formatCode="0">
                  <c:v>0</c:v>
                </c:pt>
                <c:pt idx="322" formatCode="0">
                  <c:v>0</c:v>
                </c:pt>
                <c:pt idx="323" formatCode="0">
                  <c:v>0</c:v>
                </c:pt>
                <c:pt idx="324" formatCode="0">
                  <c:v>0</c:v>
                </c:pt>
                <c:pt idx="325" formatCode="0">
                  <c:v>0</c:v>
                </c:pt>
                <c:pt idx="326" formatCode="0">
                  <c:v>0</c:v>
                </c:pt>
                <c:pt idx="327" formatCode="0">
                  <c:v>0</c:v>
                </c:pt>
                <c:pt idx="328" formatCode="0">
                  <c:v>0</c:v>
                </c:pt>
                <c:pt idx="329" formatCode="0">
                  <c:v>0</c:v>
                </c:pt>
                <c:pt idx="330" formatCode="0">
                  <c:v>0</c:v>
                </c:pt>
                <c:pt idx="331" formatCode="0">
                  <c:v>0</c:v>
                </c:pt>
                <c:pt idx="332" formatCode="0">
                  <c:v>0</c:v>
                </c:pt>
                <c:pt idx="333" formatCode="0">
                  <c:v>0</c:v>
                </c:pt>
                <c:pt idx="334" formatCode="0">
                  <c:v>0</c:v>
                </c:pt>
                <c:pt idx="335" formatCode="0">
                  <c:v>0</c:v>
                </c:pt>
                <c:pt idx="336" formatCode="0">
                  <c:v>0</c:v>
                </c:pt>
                <c:pt idx="337" formatCode="0">
                  <c:v>0</c:v>
                </c:pt>
                <c:pt idx="338" formatCode="0">
                  <c:v>0</c:v>
                </c:pt>
                <c:pt idx="339" formatCode="0">
                  <c:v>0</c:v>
                </c:pt>
                <c:pt idx="340" formatCode="0">
                  <c:v>0</c:v>
                </c:pt>
                <c:pt idx="341" formatCode="0">
                  <c:v>0</c:v>
                </c:pt>
                <c:pt idx="342" formatCode="0">
                  <c:v>0</c:v>
                </c:pt>
                <c:pt idx="343" formatCode="0">
                  <c:v>0</c:v>
                </c:pt>
                <c:pt idx="344" formatCode="0">
                  <c:v>0</c:v>
                </c:pt>
                <c:pt idx="345" formatCode="0">
                  <c:v>0</c:v>
                </c:pt>
                <c:pt idx="346" formatCode="0">
                  <c:v>0</c:v>
                </c:pt>
                <c:pt idx="347" formatCode="0">
                  <c:v>0</c:v>
                </c:pt>
                <c:pt idx="348" formatCode="0">
                  <c:v>0</c:v>
                </c:pt>
                <c:pt idx="349" formatCode="0">
                  <c:v>0</c:v>
                </c:pt>
                <c:pt idx="350" formatCode="0">
                  <c:v>0</c:v>
                </c:pt>
                <c:pt idx="351" formatCode="0">
                  <c:v>0</c:v>
                </c:pt>
                <c:pt idx="352" formatCode="0">
                  <c:v>0</c:v>
                </c:pt>
                <c:pt idx="353" formatCode="0">
                  <c:v>0</c:v>
                </c:pt>
                <c:pt idx="354" formatCode="0">
                  <c:v>0</c:v>
                </c:pt>
                <c:pt idx="355" formatCode="0">
                  <c:v>0</c:v>
                </c:pt>
                <c:pt idx="356" formatCode="0">
                  <c:v>0</c:v>
                </c:pt>
                <c:pt idx="357" formatCode="0">
                  <c:v>0</c:v>
                </c:pt>
                <c:pt idx="358" formatCode="0">
                  <c:v>0</c:v>
                </c:pt>
                <c:pt idx="359" formatCode="0">
                  <c:v>0</c:v>
                </c:pt>
                <c:pt idx="360" formatCode="0">
                  <c:v>0</c:v>
                </c:pt>
                <c:pt idx="361" formatCode="0">
                  <c:v>0</c:v>
                </c:pt>
                <c:pt idx="362" formatCode="0">
                  <c:v>0</c:v>
                </c:pt>
                <c:pt idx="363" formatCode="0">
                  <c:v>0</c:v>
                </c:pt>
                <c:pt idx="364" formatCode="0">
                  <c:v>0</c:v>
                </c:pt>
              </c:numCache>
            </c:numRef>
          </c:val>
          <c:smooth val="0"/>
        </c:ser>
        <c:ser>
          <c:idx val="0"/>
          <c:order val="5"/>
          <c:tx>
            <c:v>Cold Threshold</c:v>
          </c:tx>
          <c:spPr>
            <a:ln w="127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DGD!$BW$4:$BW$368</c:f>
              <c:numCache>
                <c:formatCode>0.0</c:formatCode>
                <c:ptCount val="365"/>
                <c:pt idx="0">
                  <c:v>3.3383333333333338</c:v>
                </c:pt>
                <c:pt idx="1">
                  <c:v>3.3216666666666663</c:v>
                </c:pt>
                <c:pt idx="2">
                  <c:v>3.3049999999999997</c:v>
                </c:pt>
                <c:pt idx="3">
                  <c:v>3.2883333333333331</c:v>
                </c:pt>
                <c:pt idx="4">
                  <c:v>3.2716666666666674</c:v>
                </c:pt>
                <c:pt idx="5">
                  <c:v>3.2550000000000008</c:v>
                </c:pt>
                <c:pt idx="6">
                  <c:v>3.2299999999999995</c:v>
                </c:pt>
                <c:pt idx="7">
                  <c:v>3.2133333333333338</c:v>
                </c:pt>
                <c:pt idx="8">
                  <c:v>3.1966666666666672</c:v>
                </c:pt>
                <c:pt idx="9">
                  <c:v>3.1800000000000006</c:v>
                </c:pt>
                <c:pt idx="10">
                  <c:v>3.171666666666666</c:v>
                </c:pt>
                <c:pt idx="11">
                  <c:v>3.171666666666666</c:v>
                </c:pt>
                <c:pt idx="12">
                  <c:v>3.171666666666666</c:v>
                </c:pt>
                <c:pt idx="13">
                  <c:v>3.171666666666666</c:v>
                </c:pt>
                <c:pt idx="14">
                  <c:v>3.166666666666667</c:v>
                </c:pt>
                <c:pt idx="15">
                  <c:v>3.166666666666667</c:v>
                </c:pt>
                <c:pt idx="16">
                  <c:v>3.166666666666667</c:v>
                </c:pt>
                <c:pt idx="17">
                  <c:v>3.166666666666667</c:v>
                </c:pt>
                <c:pt idx="18">
                  <c:v>3.0833333333333339</c:v>
                </c:pt>
                <c:pt idx="19">
                  <c:v>3.0833333333333339</c:v>
                </c:pt>
                <c:pt idx="20">
                  <c:v>3.0783333333333331</c:v>
                </c:pt>
                <c:pt idx="21">
                  <c:v>3.0783333333333331</c:v>
                </c:pt>
                <c:pt idx="22">
                  <c:v>3.0783333333333331</c:v>
                </c:pt>
                <c:pt idx="23">
                  <c:v>3.0783333333333331</c:v>
                </c:pt>
                <c:pt idx="24">
                  <c:v>3.0783333333333331</c:v>
                </c:pt>
                <c:pt idx="25">
                  <c:v>3.0783333333333331</c:v>
                </c:pt>
                <c:pt idx="26">
                  <c:v>3.0783333333333331</c:v>
                </c:pt>
                <c:pt idx="27">
                  <c:v>3.0783333333333331</c:v>
                </c:pt>
                <c:pt idx="28">
                  <c:v>3.1616666666666662</c:v>
                </c:pt>
                <c:pt idx="29">
                  <c:v>3.1616666666666662</c:v>
                </c:pt>
                <c:pt idx="30">
                  <c:v>3.171666666666666</c:v>
                </c:pt>
                <c:pt idx="31">
                  <c:v>3.1366666666666667</c:v>
                </c:pt>
                <c:pt idx="32">
                  <c:v>3.1399999999999997</c:v>
                </c:pt>
                <c:pt idx="33">
                  <c:v>3.1483333333333334</c:v>
                </c:pt>
                <c:pt idx="34">
                  <c:v>3.1549999999999994</c:v>
                </c:pt>
                <c:pt idx="35">
                  <c:v>3.1750000000000007</c:v>
                </c:pt>
                <c:pt idx="36">
                  <c:v>3.1883333333333335</c:v>
                </c:pt>
                <c:pt idx="37">
                  <c:v>3.1773333333333333</c:v>
                </c:pt>
                <c:pt idx="38">
                  <c:v>3.1663333333333341</c:v>
                </c:pt>
                <c:pt idx="39">
                  <c:v>3.0789444444444438</c:v>
                </c:pt>
                <c:pt idx="40">
                  <c:v>2.9915555555555562</c:v>
                </c:pt>
                <c:pt idx="41">
                  <c:v>2.9041666666666668</c:v>
                </c:pt>
                <c:pt idx="42">
                  <c:v>2.8379629629629628</c:v>
                </c:pt>
                <c:pt idx="43">
                  <c:v>2.7717592592592588</c:v>
                </c:pt>
                <c:pt idx="44">
                  <c:v>2.7055555555555557</c:v>
                </c:pt>
                <c:pt idx="45">
                  <c:v>2.7157407407407401</c:v>
                </c:pt>
                <c:pt idx="46">
                  <c:v>2.7259259259259263</c:v>
                </c:pt>
                <c:pt idx="47">
                  <c:v>2.8015873015873014</c:v>
                </c:pt>
                <c:pt idx="48">
                  <c:v>2.8772486772486774</c:v>
                </c:pt>
                <c:pt idx="49">
                  <c:v>2.9529100529100525</c:v>
                </c:pt>
                <c:pt idx="50">
                  <c:v>3.0285714285714294</c:v>
                </c:pt>
                <c:pt idx="51">
                  <c:v>3.1190476190476195</c:v>
                </c:pt>
                <c:pt idx="52">
                  <c:v>3.2095238095238106</c:v>
                </c:pt>
                <c:pt idx="53">
                  <c:v>3.3416666666666668</c:v>
                </c:pt>
                <c:pt idx="54">
                  <c:v>3.3999999999999995</c:v>
                </c:pt>
                <c:pt idx="55">
                  <c:v>3.4583333333333339</c:v>
                </c:pt>
                <c:pt idx="56">
                  <c:v>3.5166666666666666</c:v>
                </c:pt>
                <c:pt idx="57">
                  <c:v>3.5750000000000006</c:v>
                </c:pt>
                <c:pt idx="58">
                  <c:v>3.6333333333333333</c:v>
                </c:pt>
                <c:pt idx="59">
                  <c:v>3.6697916666666668</c:v>
                </c:pt>
                <c:pt idx="60">
                  <c:v>3.7062500000000003</c:v>
                </c:pt>
                <c:pt idx="61">
                  <c:v>3.7427083333333337</c:v>
                </c:pt>
                <c:pt idx="62">
                  <c:v>3.7791666666666663</c:v>
                </c:pt>
                <c:pt idx="63">
                  <c:v>3.8520833333333333</c:v>
                </c:pt>
                <c:pt idx="64">
                  <c:v>3.9416666666666673</c:v>
                </c:pt>
                <c:pt idx="65">
                  <c:v>4.0312500000000018</c:v>
                </c:pt>
                <c:pt idx="66">
                  <c:v>4.1208333333333336</c:v>
                </c:pt>
                <c:pt idx="67">
                  <c:v>4.2104166666666671</c:v>
                </c:pt>
                <c:pt idx="68">
                  <c:v>4.3000000000000007</c:v>
                </c:pt>
                <c:pt idx="69">
                  <c:v>4.3895833333333352</c:v>
                </c:pt>
                <c:pt idx="70">
                  <c:v>4.4791666666666687</c:v>
                </c:pt>
                <c:pt idx="71">
                  <c:v>4.5687500000000014</c:v>
                </c:pt>
                <c:pt idx="72">
                  <c:v>4.658333333333335</c:v>
                </c:pt>
                <c:pt idx="73">
                  <c:v>4.7479166666666686</c:v>
                </c:pt>
                <c:pt idx="74">
                  <c:v>4.8375000000000021</c:v>
                </c:pt>
                <c:pt idx="75">
                  <c:v>4.9270833333333357</c:v>
                </c:pt>
                <c:pt idx="76">
                  <c:v>5.0166666666666675</c:v>
                </c:pt>
                <c:pt idx="77">
                  <c:v>5.0685897435897438</c:v>
                </c:pt>
                <c:pt idx="78">
                  <c:v>5.1205128205128201</c:v>
                </c:pt>
                <c:pt idx="79">
                  <c:v>5.1724358974358982</c:v>
                </c:pt>
                <c:pt idx="80">
                  <c:v>5.2243589743589745</c:v>
                </c:pt>
                <c:pt idx="81">
                  <c:v>5.2762820512820507</c:v>
                </c:pt>
                <c:pt idx="82">
                  <c:v>5.3282051282051288</c:v>
                </c:pt>
                <c:pt idx="83">
                  <c:v>5.3801282051282051</c:v>
                </c:pt>
                <c:pt idx="84">
                  <c:v>5.4320512820512814</c:v>
                </c:pt>
                <c:pt idx="85">
                  <c:v>5.4839743589743595</c:v>
                </c:pt>
                <c:pt idx="86">
                  <c:v>5.5358974358974358</c:v>
                </c:pt>
                <c:pt idx="87">
                  <c:v>5.5878205128205121</c:v>
                </c:pt>
                <c:pt idx="88">
                  <c:v>5.6397435897435901</c:v>
                </c:pt>
                <c:pt idx="89">
                  <c:v>5.6916666666666664</c:v>
                </c:pt>
                <c:pt idx="90">
                  <c:v>5.7166666666666686</c:v>
                </c:pt>
                <c:pt idx="91">
                  <c:v>5.7416666666666671</c:v>
                </c:pt>
                <c:pt idx="92">
                  <c:v>5.7666666666666675</c:v>
                </c:pt>
                <c:pt idx="93">
                  <c:v>5.7916666666666679</c:v>
                </c:pt>
                <c:pt idx="94">
                  <c:v>5.8166666666666664</c:v>
                </c:pt>
                <c:pt idx="95">
                  <c:v>5.8416666666666686</c:v>
                </c:pt>
                <c:pt idx="96">
                  <c:v>5.8779761904761898</c:v>
                </c:pt>
                <c:pt idx="97">
                  <c:v>5.9142857142857146</c:v>
                </c:pt>
                <c:pt idx="98">
                  <c:v>5.9505952380952376</c:v>
                </c:pt>
                <c:pt idx="99">
                  <c:v>5.9869047619047624</c:v>
                </c:pt>
                <c:pt idx="100">
                  <c:v>6.0232142857142872</c:v>
                </c:pt>
                <c:pt idx="101">
                  <c:v>6.0595238095238102</c:v>
                </c:pt>
                <c:pt idx="102">
                  <c:v>6.0958333333333332</c:v>
                </c:pt>
                <c:pt idx="103">
                  <c:v>6.1321428571428616</c:v>
                </c:pt>
                <c:pt idx="104">
                  <c:v>6.1684523809523863</c:v>
                </c:pt>
                <c:pt idx="105">
                  <c:v>6.2047619047619111</c:v>
                </c:pt>
                <c:pt idx="106">
                  <c:v>6.2410714285714342</c:v>
                </c:pt>
                <c:pt idx="107">
                  <c:v>6.2773809523809589</c:v>
                </c:pt>
                <c:pt idx="108">
                  <c:v>6.3136904761904837</c:v>
                </c:pt>
                <c:pt idx="109">
                  <c:v>6.3500000000000014</c:v>
                </c:pt>
                <c:pt idx="110">
                  <c:v>6.4683333333333337</c:v>
                </c:pt>
                <c:pt idx="111">
                  <c:v>6.5866666666666678</c:v>
                </c:pt>
                <c:pt idx="112">
                  <c:v>6.7050000000000001</c:v>
                </c:pt>
                <c:pt idx="113">
                  <c:v>6.8233333333333324</c:v>
                </c:pt>
                <c:pt idx="114">
                  <c:v>6.9416666666666664</c:v>
                </c:pt>
                <c:pt idx="115">
                  <c:v>7.0599999999999987</c:v>
                </c:pt>
                <c:pt idx="116">
                  <c:v>7.1783333333333346</c:v>
                </c:pt>
                <c:pt idx="117">
                  <c:v>7.2966666666666669</c:v>
                </c:pt>
                <c:pt idx="118">
                  <c:v>7.4150000000000009</c:v>
                </c:pt>
                <c:pt idx="119">
                  <c:v>7.5333333333333314</c:v>
                </c:pt>
                <c:pt idx="120">
                  <c:v>7.6661111111111122</c:v>
                </c:pt>
                <c:pt idx="121">
                  <c:v>7.7988888888888894</c:v>
                </c:pt>
                <c:pt idx="122">
                  <c:v>7.9316666666666684</c:v>
                </c:pt>
                <c:pt idx="123">
                  <c:v>8.0644444444444456</c:v>
                </c:pt>
                <c:pt idx="124">
                  <c:v>8.1972222222222229</c:v>
                </c:pt>
                <c:pt idx="125">
                  <c:v>8.3300000000000018</c:v>
                </c:pt>
                <c:pt idx="126">
                  <c:v>8.4627777777777808</c:v>
                </c:pt>
                <c:pt idx="127">
                  <c:v>8.5955555555555581</c:v>
                </c:pt>
                <c:pt idx="128">
                  <c:v>8.7283333333333353</c:v>
                </c:pt>
                <c:pt idx="129">
                  <c:v>8.8611111111111125</c:v>
                </c:pt>
                <c:pt idx="130">
                  <c:v>8.9938888888888915</c:v>
                </c:pt>
                <c:pt idx="131">
                  <c:v>9.1266666666666705</c:v>
                </c:pt>
                <c:pt idx="132">
                  <c:v>9.2594444444444477</c:v>
                </c:pt>
                <c:pt idx="133">
                  <c:v>9.3922222222222249</c:v>
                </c:pt>
                <c:pt idx="134">
                  <c:v>9.5250000000000004</c:v>
                </c:pt>
                <c:pt idx="135">
                  <c:v>9.6577777777777829</c:v>
                </c:pt>
                <c:pt idx="136">
                  <c:v>9.7905555555555601</c:v>
                </c:pt>
                <c:pt idx="137">
                  <c:v>9.9233333333333356</c:v>
                </c:pt>
                <c:pt idx="138">
                  <c:v>10.056111111111115</c:v>
                </c:pt>
                <c:pt idx="139">
                  <c:v>10.188888888888894</c:v>
                </c:pt>
                <c:pt idx="140">
                  <c:v>10.321666666666667</c:v>
                </c:pt>
                <c:pt idx="141">
                  <c:v>10.454444444444446</c:v>
                </c:pt>
                <c:pt idx="142">
                  <c:v>10.587222222222225</c:v>
                </c:pt>
                <c:pt idx="143">
                  <c:v>10.719999999999999</c:v>
                </c:pt>
                <c:pt idx="144">
                  <c:v>10.85277777777778</c:v>
                </c:pt>
                <c:pt idx="145">
                  <c:v>10.985555555555557</c:v>
                </c:pt>
                <c:pt idx="146">
                  <c:v>11.118333333333331</c:v>
                </c:pt>
                <c:pt idx="147">
                  <c:v>11.251111111111113</c:v>
                </c:pt>
                <c:pt idx="148">
                  <c:v>11.38388888888889</c:v>
                </c:pt>
                <c:pt idx="149">
                  <c:v>11.516666666666667</c:v>
                </c:pt>
                <c:pt idx="150">
                  <c:v>11.516666666666667</c:v>
                </c:pt>
                <c:pt idx="151">
                  <c:v>11.591865079365078</c:v>
                </c:pt>
                <c:pt idx="152">
                  <c:v>11.667063492063491</c:v>
                </c:pt>
                <c:pt idx="153">
                  <c:v>11.742261904761904</c:v>
                </c:pt>
                <c:pt idx="154">
                  <c:v>11.817460317460316</c:v>
                </c:pt>
                <c:pt idx="155">
                  <c:v>11.892658730158729</c:v>
                </c:pt>
                <c:pt idx="156">
                  <c:v>11.967857142857142</c:v>
                </c:pt>
                <c:pt idx="157">
                  <c:v>12.043055555555551</c:v>
                </c:pt>
                <c:pt idx="158">
                  <c:v>12.118253968253967</c:v>
                </c:pt>
                <c:pt idx="159">
                  <c:v>12.19345238095238</c:v>
                </c:pt>
                <c:pt idx="160">
                  <c:v>12.268650793650792</c:v>
                </c:pt>
                <c:pt idx="161">
                  <c:v>12.343849206349205</c:v>
                </c:pt>
                <c:pt idx="162">
                  <c:v>12.419047619047618</c:v>
                </c:pt>
                <c:pt idx="163">
                  <c:v>12.49424603174603</c:v>
                </c:pt>
                <c:pt idx="164">
                  <c:v>12.569444444444439</c:v>
                </c:pt>
                <c:pt idx="165">
                  <c:v>12.636458333333334</c:v>
                </c:pt>
                <c:pt idx="166">
                  <c:v>12.703472222222215</c:v>
                </c:pt>
                <c:pt idx="167">
                  <c:v>12.770486111111106</c:v>
                </c:pt>
                <c:pt idx="168">
                  <c:v>12.837499999999995</c:v>
                </c:pt>
                <c:pt idx="169">
                  <c:v>12.904513888888882</c:v>
                </c:pt>
                <c:pt idx="170">
                  <c:v>12.971527777777769</c:v>
                </c:pt>
                <c:pt idx="171">
                  <c:v>13.03854166666666</c:v>
                </c:pt>
                <c:pt idx="172">
                  <c:v>13.105555555555549</c:v>
                </c:pt>
                <c:pt idx="173">
                  <c:v>13.172569444444436</c:v>
                </c:pt>
                <c:pt idx="174">
                  <c:v>13.239583333333325</c:v>
                </c:pt>
                <c:pt idx="175">
                  <c:v>13.306597222222212</c:v>
                </c:pt>
                <c:pt idx="176">
                  <c:v>13.373611111111103</c:v>
                </c:pt>
                <c:pt idx="177">
                  <c:v>13.440624999999992</c:v>
                </c:pt>
                <c:pt idx="178">
                  <c:v>13.507638888888879</c:v>
                </c:pt>
                <c:pt idx="179">
                  <c:v>13.574652777777768</c:v>
                </c:pt>
                <c:pt idx="180">
                  <c:v>13.641666666666669</c:v>
                </c:pt>
                <c:pt idx="181">
                  <c:v>13.741309523809525</c:v>
                </c:pt>
                <c:pt idx="182">
                  <c:v>13.84095238095238</c:v>
                </c:pt>
                <c:pt idx="183">
                  <c:v>13.940595238095236</c:v>
                </c:pt>
                <c:pt idx="184">
                  <c:v>14.040238095238092</c:v>
                </c:pt>
                <c:pt idx="185">
                  <c:v>14.139880952380947</c:v>
                </c:pt>
                <c:pt idx="186">
                  <c:v>14.239523809523805</c:v>
                </c:pt>
                <c:pt idx="187">
                  <c:v>14.339166666666667</c:v>
                </c:pt>
                <c:pt idx="188">
                  <c:v>14.438809523809519</c:v>
                </c:pt>
                <c:pt idx="189">
                  <c:v>14.538452380952377</c:v>
                </c:pt>
                <c:pt idx="190">
                  <c:v>14.638095238095234</c:v>
                </c:pt>
                <c:pt idx="191">
                  <c:v>14.731071428571422</c:v>
                </c:pt>
                <c:pt idx="192">
                  <c:v>14.824047619047612</c:v>
                </c:pt>
                <c:pt idx="193">
                  <c:v>14.913690476190466</c:v>
                </c:pt>
                <c:pt idx="194">
                  <c:v>15.003333333333332</c:v>
                </c:pt>
                <c:pt idx="195">
                  <c:v>15.048333333333336</c:v>
                </c:pt>
                <c:pt idx="196">
                  <c:v>15.095000000000001</c:v>
                </c:pt>
                <c:pt idx="197">
                  <c:v>15.14</c:v>
                </c:pt>
                <c:pt idx="198">
                  <c:v>15.188333333333333</c:v>
                </c:pt>
                <c:pt idx="199">
                  <c:v>15.233333333333333</c:v>
                </c:pt>
                <c:pt idx="200">
                  <c:v>15.276666666666667</c:v>
                </c:pt>
                <c:pt idx="201">
                  <c:v>15.32</c:v>
                </c:pt>
                <c:pt idx="202">
                  <c:v>15.361666666666666</c:v>
                </c:pt>
                <c:pt idx="203">
                  <c:v>15.403333333333334</c:v>
                </c:pt>
                <c:pt idx="204">
                  <c:v>15.403333333333334</c:v>
                </c:pt>
                <c:pt idx="205">
                  <c:v>15.403333333333334</c:v>
                </c:pt>
                <c:pt idx="206">
                  <c:v>15.403333333333334</c:v>
                </c:pt>
                <c:pt idx="207">
                  <c:v>15.403333333333334</c:v>
                </c:pt>
                <c:pt idx="208">
                  <c:v>15.403333333333334</c:v>
                </c:pt>
                <c:pt idx="209">
                  <c:v>15.374166666666666</c:v>
                </c:pt>
                <c:pt idx="210">
                  <c:v>15.345000000000002</c:v>
                </c:pt>
                <c:pt idx="211">
                  <c:v>15.315833333333334</c:v>
                </c:pt>
                <c:pt idx="212">
                  <c:v>15.286666666666669</c:v>
                </c:pt>
                <c:pt idx="213">
                  <c:v>15.2575</c:v>
                </c:pt>
                <c:pt idx="214">
                  <c:v>15.225000000000001</c:v>
                </c:pt>
                <c:pt idx="215">
                  <c:v>15.192500000000001</c:v>
                </c:pt>
                <c:pt idx="216">
                  <c:v>15.161666666666665</c:v>
                </c:pt>
                <c:pt idx="217">
                  <c:v>15.101666666666667</c:v>
                </c:pt>
                <c:pt idx="218">
                  <c:v>15.079166666666664</c:v>
                </c:pt>
                <c:pt idx="219">
                  <c:v>15.052820512820512</c:v>
                </c:pt>
                <c:pt idx="220">
                  <c:v>15.02647435897436</c:v>
                </c:pt>
                <c:pt idx="221">
                  <c:v>15.000128205128204</c:v>
                </c:pt>
                <c:pt idx="222">
                  <c:v>14.973782051282051</c:v>
                </c:pt>
                <c:pt idx="223">
                  <c:v>14.947435897435899</c:v>
                </c:pt>
                <c:pt idx="224">
                  <c:v>14.921089743589745</c:v>
                </c:pt>
                <c:pt idx="225">
                  <c:v>14.894743589743589</c:v>
                </c:pt>
                <c:pt idx="226">
                  <c:v>14.842934472934473</c:v>
                </c:pt>
                <c:pt idx="227">
                  <c:v>14.791125356125358</c:v>
                </c:pt>
                <c:pt idx="228">
                  <c:v>14.739316239316242</c:v>
                </c:pt>
                <c:pt idx="229">
                  <c:v>14.687507122507123</c:v>
                </c:pt>
                <c:pt idx="230">
                  <c:v>14.635698005698007</c:v>
                </c:pt>
                <c:pt idx="231">
                  <c:v>14.588888888888889</c:v>
                </c:pt>
                <c:pt idx="232">
                  <c:v>14.525821759259262</c:v>
                </c:pt>
                <c:pt idx="233">
                  <c:v>14.462754629629631</c:v>
                </c:pt>
                <c:pt idx="234">
                  <c:v>14.399687499999999</c:v>
                </c:pt>
                <c:pt idx="235">
                  <c:v>14.31977564102564</c:v>
                </c:pt>
                <c:pt idx="236">
                  <c:v>14.239863782051279</c:v>
                </c:pt>
                <c:pt idx="237">
                  <c:v>14.159951923076921</c:v>
                </c:pt>
                <c:pt idx="238">
                  <c:v>14.080040064102565</c:v>
                </c:pt>
                <c:pt idx="239">
                  <c:v>14.000128205128206</c:v>
                </c:pt>
                <c:pt idx="240">
                  <c:v>13.920216346153845</c:v>
                </c:pt>
                <c:pt idx="241">
                  <c:v>13.840304487179488</c:v>
                </c:pt>
                <c:pt idx="242">
                  <c:v>13.760392628205128</c:v>
                </c:pt>
                <c:pt idx="243">
                  <c:v>13.680480769230769</c:v>
                </c:pt>
                <c:pt idx="244">
                  <c:v>13.600568910256412</c:v>
                </c:pt>
                <c:pt idx="245">
                  <c:v>13.520657051282051</c:v>
                </c:pt>
                <c:pt idx="246">
                  <c:v>13.440745192307691</c:v>
                </c:pt>
                <c:pt idx="247">
                  <c:v>13.36083333333333</c:v>
                </c:pt>
                <c:pt idx="248">
                  <c:v>13.265641025641026</c:v>
                </c:pt>
                <c:pt idx="249">
                  <c:v>13.170448717948718</c:v>
                </c:pt>
                <c:pt idx="250">
                  <c:v>13.075256410256411</c:v>
                </c:pt>
                <c:pt idx="251">
                  <c:v>12.980064102564103</c:v>
                </c:pt>
                <c:pt idx="252">
                  <c:v>12.884871794871795</c:v>
                </c:pt>
                <c:pt idx="253">
                  <c:v>12.789679487179487</c:v>
                </c:pt>
                <c:pt idx="254">
                  <c:v>12.694487179487179</c:v>
                </c:pt>
                <c:pt idx="255">
                  <c:v>12.599294871794873</c:v>
                </c:pt>
                <c:pt idx="256">
                  <c:v>12.504102564102565</c:v>
                </c:pt>
                <c:pt idx="257">
                  <c:v>12.408910256410255</c:v>
                </c:pt>
                <c:pt idx="258">
                  <c:v>12.313717948717949</c:v>
                </c:pt>
                <c:pt idx="259">
                  <c:v>12.218525641025643</c:v>
                </c:pt>
                <c:pt idx="260">
                  <c:v>12.123333333333333</c:v>
                </c:pt>
                <c:pt idx="261">
                  <c:v>12.044222222222221</c:v>
                </c:pt>
                <c:pt idx="262">
                  <c:v>11.965111111111112</c:v>
                </c:pt>
                <c:pt idx="263">
                  <c:v>11.886000000000001</c:v>
                </c:pt>
                <c:pt idx="264">
                  <c:v>11.806888888888889</c:v>
                </c:pt>
                <c:pt idx="265">
                  <c:v>11.727777777777776</c:v>
                </c:pt>
                <c:pt idx="266">
                  <c:v>11.648666666666667</c:v>
                </c:pt>
                <c:pt idx="267">
                  <c:v>11.569555555555556</c:v>
                </c:pt>
                <c:pt idx="268">
                  <c:v>11.490444444444446</c:v>
                </c:pt>
                <c:pt idx="269">
                  <c:v>11.411333333333333</c:v>
                </c:pt>
                <c:pt idx="270">
                  <c:v>11.332222222222223</c:v>
                </c:pt>
                <c:pt idx="271">
                  <c:v>11.253111111111114</c:v>
                </c:pt>
                <c:pt idx="272">
                  <c:v>11.174000000000001</c:v>
                </c:pt>
                <c:pt idx="273">
                  <c:v>11.094888888888889</c:v>
                </c:pt>
                <c:pt idx="274">
                  <c:v>11.01577777777778</c:v>
                </c:pt>
                <c:pt idx="275">
                  <c:v>10.936666666666667</c:v>
                </c:pt>
                <c:pt idx="276">
                  <c:v>10.857555555555557</c:v>
                </c:pt>
                <c:pt idx="277">
                  <c:v>10.778444444444446</c:v>
                </c:pt>
                <c:pt idx="278">
                  <c:v>10.699333333333335</c:v>
                </c:pt>
                <c:pt idx="279">
                  <c:v>10.620222222222225</c:v>
                </c:pt>
                <c:pt idx="280">
                  <c:v>10.54111111111111</c:v>
                </c:pt>
                <c:pt idx="281">
                  <c:v>10.462000000000002</c:v>
                </c:pt>
                <c:pt idx="282">
                  <c:v>10.382888888888891</c:v>
                </c:pt>
                <c:pt idx="283">
                  <c:v>10.303777777777782</c:v>
                </c:pt>
                <c:pt idx="284">
                  <c:v>10.224666666666669</c:v>
                </c:pt>
                <c:pt idx="285">
                  <c:v>10.145555555555557</c:v>
                </c:pt>
                <c:pt idx="286">
                  <c:v>10.066444444444448</c:v>
                </c:pt>
                <c:pt idx="287">
                  <c:v>9.9873333333333374</c:v>
                </c:pt>
                <c:pt idx="288">
                  <c:v>9.9082222222222249</c:v>
                </c:pt>
                <c:pt idx="289">
                  <c:v>9.8291111111111142</c:v>
                </c:pt>
                <c:pt idx="290">
                  <c:v>9.75</c:v>
                </c:pt>
                <c:pt idx="291">
                  <c:v>9.6097435897435908</c:v>
                </c:pt>
                <c:pt idx="292">
                  <c:v>9.4694871794871815</c:v>
                </c:pt>
                <c:pt idx="293">
                  <c:v>9.3292307692307723</c:v>
                </c:pt>
                <c:pt idx="294">
                  <c:v>9.1889743589743631</c:v>
                </c:pt>
                <c:pt idx="295">
                  <c:v>9.0487179487179485</c:v>
                </c:pt>
                <c:pt idx="296">
                  <c:v>8.9084615384615429</c:v>
                </c:pt>
                <c:pt idx="297">
                  <c:v>8.7682051282051319</c:v>
                </c:pt>
                <c:pt idx="298">
                  <c:v>8.6279487179487226</c:v>
                </c:pt>
                <c:pt idx="299">
                  <c:v>8.4876923076923134</c:v>
                </c:pt>
                <c:pt idx="300">
                  <c:v>8.3474358974358989</c:v>
                </c:pt>
                <c:pt idx="301">
                  <c:v>8.2071794871794914</c:v>
                </c:pt>
                <c:pt idx="302">
                  <c:v>8.0669230769230804</c:v>
                </c:pt>
                <c:pt idx="303">
                  <c:v>7.9266666666666685</c:v>
                </c:pt>
                <c:pt idx="304">
                  <c:v>7.7800000000000029</c:v>
                </c:pt>
                <c:pt idx="305">
                  <c:v>7.633333333333332</c:v>
                </c:pt>
                <c:pt idx="306">
                  <c:v>7.486666666666669</c:v>
                </c:pt>
                <c:pt idx="307">
                  <c:v>7.3400000000000016</c:v>
                </c:pt>
                <c:pt idx="308">
                  <c:v>7.1933333333333351</c:v>
                </c:pt>
                <c:pt idx="309">
                  <c:v>7.0466666666666695</c:v>
                </c:pt>
                <c:pt idx="310">
                  <c:v>6.8999999999999995</c:v>
                </c:pt>
                <c:pt idx="311">
                  <c:v>6.7533333333333356</c:v>
                </c:pt>
                <c:pt idx="312">
                  <c:v>6.6066666666666682</c:v>
                </c:pt>
                <c:pt idx="313">
                  <c:v>6.4600000000000017</c:v>
                </c:pt>
                <c:pt idx="314">
                  <c:v>6.3133333333333344</c:v>
                </c:pt>
                <c:pt idx="315">
                  <c:v>6.166666666666667</c:v>
                </c:pt>
                <c:pt idx="316">
                  <c:v>6.0555555555555562</c:v>
                </c:pt>
                <c:pt idx="317">
                  <c:v>5.9444444444444446</c:v>
                </c:pt>
                <c:pt idx="318">
                  <c:v>5.8333333333333339</c:v>
                </c:pt>
                <c:pt idx="319">
                  <c:v>5.7222222222222232</c:v>
                </c:pt>
                <c:pt idx="320">
                  <c:v>5.6111111111111116</c:v>
                </c:pt>
                <c:pt idx="321">
                  <c:v>5.5</c:v>
                </c:pt>
                <c:pt idx="322">
                  <c:v>5.3888888888888902</c:v>
                </c:pt>
                <c:pt idx="323">
                  <c:v>5.2777777777777786</c:v>
                </c:pt>
                <c:pt idx="324">
                  <c:v>5.1666666666666679</c:v>
                </c:pt>
                <c:pt idx="325">
                  <c:v>5.0555555555555571</c:v>
                </c:pt>
                <c:pt idx="326">
                  <c:v>4.9444444444444455</c:v>
                </c:pt>
                <c:pt idx="327">
                  <c:v>4.8333333333333339</c:v>
                </c:pt>
                <c:pt idx="328">
                  <c:v>4.790972222222222</c:v>
                </c:pt>
                <c:pt idx="329">
                  <c:v>4.7486111111111109</c:v>
                </c:pt>
                <c:pt idx="330">
                  <c:v>4.7062500000000007</c:v>
                </c:pt>
                <c:pt idx="331">
                  <c:v>4.6638888888888888</c:v>
                </c:pt>
                <c:pt idx="332">
                  <c:v>4.6215277777777777</c:v>
                </c:pt>
                <c:pt idx="333">
                  <c:v>4.5791666666666657</c:v>
                </c:pt>
                <c:pt idx="334">
                  <c:v>4.5368055555555555</c:v>
                </c:pt>
                <c:pt idx="335">
                  <c:v>4.4944444444444436</c:v>
                </c:pt>
                <c:pt idx="336">
                  <c:v>4.4520833333333325</c:v>
                </c:pt>
                <c:pt idx="337">
                  <c:v>4.4097222222222197</c:v>
                </c:pt>
                <c:pt idx="338">
                  <c:v>4.3673611111111095</c:v>
                </c:pt>
                <c:pt idx="339">
                  <c:v>4.3249999999999984</c:v>
                </c:pt>
                <c:pt idx="340">
                  <c:v>4.2826388888888864</c:v>
                </c:pt>
                <c:pt idx="341">
                  <c:v>4.2402777777777745</c:v>
                </c:pt>
                <c:pt idx="342">
                  <c:v>4.1979166666666643</c:v>
                </c:pt>
                <c:pt idx="343">
                  <c:v>4.1555555555555532</c:v>
                </c:pt>
                <c:pt idx="344">
                  <c:v>4.1131944444444413</c:v>
                </c:pt>
                <c:pt idx="345">
                  <c:v>4.0708333333333311</c:v>
                </c:pt>
                <c:pt idx="346">
                  <c:v>4.0284722222222191</c:v>
                </c:pt>
                <c:pt idx="347">
                  <c:v>3.9861111111111081</c:v>
                </c:pt>
                <c:pt idx="348">
                  <c:v>3.9437499999999979</c:v>
                </c:pt>
                <c:pt idx="349">
                  <c:v>3.901388888888885</c:v>
                </c:pt>
                <c:pt idx="350">
                  <c:v>3.8590277777777739</c:v>
                </c:pt>
                <c:pt idx="351">
                  <c:v>3.8166666666666664</c:v>
                </c:pt>
                <c:pt idx="352">
                  <c:v>3.7862820512820514</c:v>
                </c:pt>
                <c:pt idx="353">
                  <c:v>3.7558974358974355</c:v>
                </c:pt>
                <c:pt idx="354">
                  <c:v>3.7255128205128205</c:v>
                </c:pt>
                <c:pt idx="355">
                  <c:v>3.6951282051282055</c:v>
                </c:pt>
                <c:pt idx="356">
                  <c:v>3.6647435897435896</c:v>
                </c:pt>
                <c:pt idx="357">
                  <c:v>3.6343589743589737</c:v>
                </c:pt>
                <c:pt idx="358">
                  <c:v>3.6039743589743587</c:v>
                </c:pt>
                <c:pt idx="359">
                  <c:v>3.5735897435897437</c:v>
                </c:pt>
                <c:pt idx="360">
                  <c:v>3.5432051282051287</c:v>
                </c:pt>
                <c:pt idx="361">
                  <c:v>3.5128205128205128</c:v>
                </c:pt>
                <c:pt idx="362">
                  <c:v>3.4824358974358969</c:v>
                </c:pt>
                <c:pt idx="363">
                  <c:v>3.4520512820512819</c:v>
                </c:pt>
                <c:pt idx="364">
                  <c:v>3.4216666666666669</c:v>
                </c:pt>
              </c:numCache>
            </c:numRef>
          </c:val>
          <c:smooth val="0"/>
        </c:ser>
        <c:ser>
          <c:idx val="1"/>
          <c:order val="6"/>
          <c:tx>
            <c:v>Mild Threshold</c:v>
          </c:tx>
          <c:spPr>
            <a:ln w="127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DGD!$BX$4:$BX$368</c:f>
              <c:numCache>
                <c:formatCode>0.0</c:formatCode>
                <c:ptCount val="365"/>
                <c:pt idx="0">
                  <c:v>6.291666666666667</c:v>
                </c:pt>
                <c:pt idx="1">
                  <c:v>6.2883333333333331</c:v>
                </c:pt>
                <c:pt idx="2">
                  <c:v>6.2850000000000001</c:v>
                </c:pt>
                <c:pt idx="3">
                  <c:v>6.2816666666666672</c:v>
                </c:pt>
                <c:pt idx="4">
                  <c:v>6.2783333333333333</c:v>
                </c:pt>
                <c:pt idx="5">
                  <c:v>6.2750000000000004</c:v>
                </c:pt>
                <c:pt idx="6">
                  <c:v>6.2700000000000005</c:v>
                </c:pt>
                <c:pt idx="7">
                  <c:v>6.2666666666666666</c:v>
                </c:pt>
                <c:pt idx="8">
                  <c:v>6.2633333333333336</c:v>
                </c:pt>
                <c:pt idx="9">
                  <c:v>6.2600000000000007</c:v>
                </c:pt>
                <c:pt idx="10">
                  <c:v>6.2583333333333337</c:v>
                </c:pt>
                <c:pt idx="11">
                  <c:v>6.2583333333333337</c:v>
                </c:pt>
                <c:pt idx="12">
                  <c:v>6.2583333333333337</c:v>
                </c:pt>
                <c:pt idx="13">
                  <c:v>6.2583333333333337</c:v>
                </c:pt>
                <c:pt idx="14">
                  <c:v>6.2333333333333334</c:v>
                </c:pt>
                <c:pt idx="15">
                  <c:v>6.2333333333333334</c:v>
                </c:pt>
                <c:pt idx="16">
                  <c:v>6.2333333333333334</c:v>
                </c:pt>
                <c:pt idx="17">
                  <c:v>6.2333333333333334</c:v>
                </c:pt>
                <c:pt idx="18">
                  <c:v>6.2166666666666668</c:v>
                </c:pt>
                <c:pt idx="19">
                  <c:v>6.2166666666666668</c:v>
                </c:pt>
                <c:pt idx="20">
                  <c:v>6.1916666666666664</c:v>
                </c:pt>
                <c:pt idx="21">
                  <c:v>6.1916666666666664</c:v>
                </c:pt>
                <c:pt idx="22">
                  <c:v>6.1916666666666664</c:v>
                </c:pt>
                <c:pt idx="23">
                  <c:v>6.1916666666666664</c:v>
                </c:pt>
                <c:pt idx="24">
                  <c:v>6.1916666666666664</c:v>
                </c:pt>
                <c:pt idx="25">
                  <c:v>6.1916666666666664</c:v>
                </c:pt>
                <c:pt idx="26">
                  <c:v>6.1916666666666664</c:v>
                </c:pt>
                <c:pt idx="27">
                  <c:v>6.1916666666666664</c:v>
                </c:pt>
                <c:pt idx="28">
                  <c:v>6.208333333333333</c:v>
                </c:pt>
                <c:pt idx="29">
                  <c:v>6.208333333333333</c:v>
                </c:pt>
                <c:pt idx="30">
                  <c:v>6.2583333333333337</c:v>
                </c:pt>
                <c:pt idx="31">
                  <c:v>6.2833333333333332</c:v>
                </c:pt>
                <c:pt idx="32">
                  <c:v>6.3</c:v>
                </c:pt>
                <c:pt idx="33">
                  <c:v>6.3416666666666668</c:v>
                </c:pt>
                <c:pt idx="34">
                  <c:v>6.375</c:v>
                </c:pt>
                <c:pt idx="35">
                  <c:v>6.4749999999999996</c:v>
                </c:pt>
                <c:pt idx="36">
                  <c:v>6.541666666666667</c:v>
                </c:pt>
                <c:pt idx="37">
                  <c:v>6.4866666666666664</c:v>
                </c:pt>
                <c:pt idx="38">
                  <c:v>6.4316666666666666</c:v>
                </c:pt>
                <c:pt idx="39">
                  <c:v>6.3613888888888894</c:v>
                </c:pt>
                <c:pt idx="40">
                  <c:v>6.2911111111111113</c:v>
                </c:pt>
                <c:pt idx="41">
                  <c:v>6.2208333333333332</c:v>
                </c:pt>
                <c:pt idx="42">
                  <c:v>6.2564814814814804</c:v>
                </c:pt>
                <c:pt idx="43">
                  <c:v>6.2921296296296294</c:v>
                </c:pt>
                <c:pt idx="44">
                  <c:v>6.3277777777777775</c:v>
                </c:pt>
                <c:pt idx="45">
                  <c:v>6.3787037037037031</c:v>
                </c:pt>
                <c:pt idx="46">
                  <c:v>6.4296296296296287</c:v>
                </c:pt>
                <c:pt idx="47">
                  <c:v>6.4936507936507928</c:v>
                </c:pt>
                <c:pt idx="48">
                  <c:v>6.557671957671956</c:v>
                </c:pt>
                <c:pt idx="49">
                  <c:v>6.6216931216931201</c:v>
                </c:pt>
                <c:pt idx="50">
                  <c:v>6.6857142857142859</c:v>
                </c:pt>
                <c:pt idx="51">
                  <c:v>6.8238095238095235</c:v>
                </c:pt>
                <c:pt idx="52">
                  <c:v>6.961904761904762</c:v>
                </c:pt>
                <c:pt idx="53">
                  <c:v>7.1083333333333343</c:v>
                </c:pt>
                <c:pt idx="54">
                  <c:v>7.2399999999999993</c:v>
                </c:pt>
                <c:pt idx="55">
                  <c:v>7.3716666666666661</c:v>
                </c:pt>
                <c:pt idx="56">
                  <c:v>7.503333333333333</c:v>
                </c:pt>
                <c:pt idx="57">
                  <c:v>7.6349999999999998</c:v>
                </c:pt>
                <c:pt idx="58">
                  <c:v>7.7666666666666675</c:v>
                </c:pt>
                <c:pt idx="59">
                  <c:v>7.8489583333333339</c:v>
                </c:pt>
                <c:pt idx="60">
                  <c:v>7.9312500000000004</c:v>
                </c:pt>
                <c:pt idx="61">
                  <c:v>8.0135416666666686</c:v>
                </c:pt>
                <c:pt idx="62">
                  <c:v>8.0958333333333332</c:v>
                </c:pt>
                <c:pt idx="63">
                  <c:v>8.2604166666666679</c:v>
                </c:pt>
                <c:pt idx="64">
                  <c:v>8.3544871794871796</c:v>
                </c:pt>
                <c:pt idx="65">
                  <c:v>8.448557692307693</c:v>
                </c:pt>
                <c:pt idx="66">
                  <c:v>8.5426282051282065</c:v>
                </c:pt>
                <c:pt idx="67">
                  <c:v>8.63669871794872</c:v>
                </c:pt>
                <c:pt idx="68">
                  <c:v>8.7307692307692335</c:v>
                </c:pt>
                <c:pt idx="69">
                  <c:v>8.8248397435897452</c:v>
                </c:pt>
                <c:pt idx="70">
                  <c:v>8.9189102564102605</c:v>
                </c:pt>
                <c:pt idx="71">
                  <c:v>9.0129807692307722</c:v>
                </c:pt>
                <c:pt idx="72">
                  <c:v>9.1070512820512857</c:v>
                </c:pt>
                <c:pt idx="73">
                  <c:v>9.2011217948717992</c:v>
                </c:pt>
                <c:pt idx="74">
                  <c:v>9.2951923076923109</c:v>
                </c:pt>
                <c:pt idx="75">
                  <c:v>9.3892628205128243</c:v>
                </c:pt>
                <c:pt idx="76">
                  <c:v>9.4833333333333325</c:v>
                </c:pt>
                <c:pt idx="77">
                  <c:v>9.5583333333333336</c:v>
                </c:pt>
                <c:pt idx="78">
                  <c:v>9.6333333333333346</c:v>
                </c:pt>
                <c:pt idx="79">
                  <c:v>9.7083333333333339</c:v>
                </c:pt>
                <c:pt idx="80">
                  <c:v>9.783333333333335</c:v>
                </c:pt>
                <c:pt idx="81">
                  <c:v>9.8583333333333361</c:v>
                </c:pt>
                <c:pt idx="82">
                  <c:v>9.9333333333333353</c:v>
                </c:pt>
                <c:pt idx="83">
                  <c:v>10.008333333333336</c:v>
                </c:pt>
                <c:pt idx="84">
                  <c:v>10.083333333333337</c:v>
                </c:pt>
                <c:pt idx="85">
                  <c:v>10.158333333333337</c:v>
                </c:pt>
                <c:pt idx="86">
                  <c:v>10.233333333333338</c:v>
                </c:pt>
                <c:pt idx="87">
                  <c:v>10.308333333333339</c:v>
                </c:pt>
                <c:pt idx="88">
                  <c:v>10.383333333333338</c:v>
                </c:pt>
                <c:pt idx="89">
                  <c:v>10.458333333333332</c:v>
                </c:pt>
                <c:pt idx="90">
                  <c:v>10.483333333333334</c:v>
                </c:pt>
                <c:pt idx="91">
                  <c:v>10.508333333333333</c:v>
                </c:pt>
                <c:pt idx="92">
                  <c:v>10.533333333333333</c:v>
                </c:pt>
                <c:pt idx="93">
                  <c:v>10.558333333333334</c:v>
                </c:pt>
                <c:pt idx="94">
                  <c:v>10.583333333333332</c:v>
                </c:pt>
                <c:pt idx="95">
                  <c:v>10.608333333333334</c:v>
                </c:pt>
                <c:pt idx="96">
                  <c:v>10.689880952380953</c:v>
                </c:pt>
                <c:pt idx="97">
                  <c:v>10.771428571428572</c:v>
                </c:pt>
                <c:pt idx="98">
                  <c:v>10.852976190476193</c:v>
                </c:pt>
                <c:pt idx="99">
                  <c:v>10.934523809523812</c:v>
                </c:pt>
                <c:pt idx="100">
                  <c:v>11.016071428571431</c:v>
                </c:pt>
                <c:pt idx="101">
                  <c:v>11.097619047619052</c:v>
                </c:pt>
                <c:pt idx="102">
                  <c:v>11.179166666666665</c:v>
                </c:pt>
                <c:pt idx="103">
                  <c:v>11.260714285714291</c:v>
                </c:pt>
                <c:pt idx="104">
                  <c:v>11.34226190476191</c:v>
                </c:pt>
                <c:pt idx="105">
                  <c:v>11.423809523809529</c:v>
                </c:pt>
                <c:pt idx="106">
                  <c:v>11.50535714285715</c:v>
                </c:pt>
                <c:pt idx="107">
                  <c:v>11.586904761904769</c:v>
                </c:pt>
                <c:pt idx="108">
                  <c:v>11.668452380952388</c:v>
                </c:pt>
                <c:pt idx="109">
                  <c:v>11.75</c:v>
                </c:pt>
                <c:pt idx="110">
                  <c:v>11.901666666666667</c:v>
                </c:pt>
                <c:pt idx="111">
                  <c:v>12.053333333333333</c:v>
                </c:pt>
                <c:pt idx="112">
                  <c:v>12.205</c:v>
                </c:pt>
                <c:pt idx="113">
                  <c:v>12.356666666666667</c:v>
                </c:pt>
                <c:pt idx="114">
                  <c:v>12.508333333333333</c:v>
                </c:pt>
                <c:pt idx="115">
                  <c:v>12.66</c:v>
                </c:pt>
                <c:pt idx="116">
                  <c:v>12.811666666666667</c:v>
                </c:pt>
                <c:pt idx="117">
                  <c:v>12.963333333333335</c:v>
                </c:pt>
                <c:pt idx="118">
                  <c:v>13.115</c:v>
                </c:pt>
                <c:pt idx="119">
                  <c:v>13.266666666666666</c:v>
                </c:pt>
                <c:pt idx="120">
                  <c:v>13.391888888888888</c:v>
                </c:pt>
                <c:pt idx="121">
                  <c:v>13.51711111111111</c:v>
                </c:pt>
                <c:pt idx="122">
                  <c:v>13.642333333333333</c:v>
                </c:pt>
                <c:pt idx="123">
                  <c:v>13.767555555555555</c:v>
                </c:pt>
                <c:pt idx="124">
                  <c:v>13.892777777777777</c:v>
                </c:pt>
                <c:pt idx="125">
                  <c:v>14.018000000000001</c:v>
                </c:pt>
                <c:pt idx="126">
                  <c:v>14.143222222222221</c:v>
                </c:pt>
                <c:pt idx="127">
                  <c:v>14.268444444444443</c:v>
                </c:pt>
                <c:pt idx="128">
                  <c:v>14.393666666666668</c:v>
                </c:pt>
                <c:pt idx="129">
                  <c:v>14.518888888888887</c:v>
                </c:pt>
                <c:pt idx="130">
                  <c:v>14.64411111111111</c:v>
                </c:pt>
                <c:pt idx="131">
                  <c:v>14.769333333333334</c:v>
                </c:pt>
                <c:pt idx="132">
                  <c:v>14.894555555555556</c:v>
                </c:pt>
                <c:pt idx="133">
                  <c:v>15.019777777777781</c:v>
                </c:pt>
                <c:pt idx="134">
                  <c:v>15.145000000000001</c:v>
                </c:pt>
                <c:pt idx="135">
                  <c:v>15.270222222222229</c:v>
                </c:pt>
                <c:pt idx="136">
                  <c:v>15.39544444444445</c:v>
                </c:pt>
                <c:pt idx="137">
                  <c:v>15.520666666666667</c:v>
                </c:pt>
                <c:pt idx="138">
                  <c:v>15.645888888888898</c:v>
                </c:pt>
                <c:pt idx="139">
                  <c:v>15.771111111111122</c:v>
                </c:pt>
                <c:pt idx="140">
                  <c:v>15.896333333333333</c:v>
                </c:pt>
                <c:pt idx="141">
                  <c:v>16.021555555555565</c:v>
                </c:pt>
                <c:pt idx="142">
                  <c:v>16.146777777777793</c:v>
                </c:pt>
                <c:pt idx="143">
                  <c:v>16.271999999999998</c:v>
                </c:pt>
                <c:pt idx="144">
                  <c:v>16.39722222222224</c:v>
                </c:pt>
                <c:pt idx="145">
                  <c:v>16.52244444444446</c:v>
                </c:pt>
                <c:pt idx="146">
                  <c:v>16.647666666666666</c:v>
                </c:pt>
                <c:pt idx="147">
                  <c:v>16.772888888888907</c:v>
                </c:pt>
                <c:pt idx="148">
                  <c:v>16.898111111111131</c:v>
                </c:pt>
                <c:pt idx="149">
                  <c:v>17.023333333333333</c:v>
                </c:pt>
                <c:pt idx="150">
                  <c:v>17.023333333333333</c:v>
                </c:pt>
                <c:pt idx="151">
                  <c:v>17.144658730158731</c:v>
                </c:pt>
                <c:pt idx="152">
                  <c:v>17.265984126984129</c:v>
                </c:pt>
                <c:pt idx="153">
                  <c:v>17.387309523809527</c:v>
                </c:pt>
                <c:pt idx="154">
                  <c:v>17.508634920634925</c:v>
                </c:pt>
                <c:pt idx="155">
                  <c:v>17.629960317460323</c:v>
                </c:pt>
                <c:pt idx="156">
                  <c:v>17.751285714285721</c:v>
                </c:pt>
                <c:pt idx="157">
                  <c:v>17.872611111111109</c:v>
                </c:pt>
                <c:pt idx="158">
                  <c:v>17.993936507936517</c:v>
                </c:pt>
                <c:pt idx="159">
                  <c:v>18.115261904761915</c:v>
                </c:pt>
                <c:pt idx="160">
                  <c:v>18.236587301587313</c:v>
                </c:pt>
                <c:pt idx="161">
                  <c:v>18.357912698412711</c:v>
                </c:pt>
                <c:pt idx="162">
                  <c:v>18.479238095238109</c:v>
                </c:pt>
                <c:pt idx="163">
                  <c:v>18.600563492063507</c:v>
                </c:pt>
                <c:pt idx="164">
                  <c:v>18.721888888888888</c:v>
                </c:pt>
                <c:pt idx="165">
                  <c:v>18.802291666666665</c:v>
                </c:pt>
                <c:pt idx="166">
                  <c:v>18.882694444444439</c:v>
                </c:pt>
                <c:pt idx="167">
                  <c:v>18.963097222222224</c:v>
                </c:pt>
                <c:pt idx="168">
                  <c:v>19.043499999999998</c:v>
                </c:pt>
                <c:pt idx="169">
                  <c:v>19.123902777777776</c:v>
                </c:pt>
                <c:pt idx="170">
                  <c:v>19.204305555555553</c:v>
                </c:pt>
                <c:pt idx="171">
                  <c:v>19.284708333333334</c:v>
                </c:pt>
                <c:pt idx="172">
                  <c:v>19.365111111111112</c:v>
                </c:pt>
                <c:pt idx="173">
                  <c:v>19.44551388888889</c:v>
                </c:pt>
                <c:pt idx="174">
                  <c:v>19.525916666666664</c:v>
                </c:pt>
                <c:pt idx="175">
                  <c:v>19.606319444444441</c:v>
                </c:pt>
                <c:pt idx="176">
                  <c:v>19.686722222222222</c:v>
                </c:pt>
                <c:pt idx="177">
                  <c:v>19.767125</c:v>
                </c:pt>
                <c:pt idx="178">
                  <c:v>19.847527777777778</c:v>
                </c:pt>
                <c:pt idx="179">
                  <c:v>19.927930555555552</c:v>
                </c:pt>
                <c:pt idx="180">
                  <c:v>20.008333333333336</c:v>
                </c:pt>
                <c:pt idx="181">
                  <c:v>20.092261904761905</c:v>
                </c:pt>
                <c:pt idx="182">
                  <c:v>20.176190476190477</c:v>
                </c:pt>
                <c:pt idx="183">
                  <c:v>20.260119047619046</c:v>
                </c:pt>
                <c:pt idx="184">
                  <c:v>20.344047619047618</c:v>
                </c:pt>
                <c:pt idx="185">
                  <c:v>20.427976190476187</c:v>
                </c:pt>
                <c:pt idx="186">
                  <c:v>20.511904761904759</c:v>
                </c:pt>
                <c:pt idx="187">
                  <c:v>20.595833333333335</c:v>
                </c:pt>
                <c:pt idx="188">
                  <c:v>20.679761904761904</c:v>
                </c:pt>
                <c:pt idx="189">
                  <c:v>20.763690476190476</c:v>
                </c:pt>
                <c:pt idx="190">
                  <c:v>20.847619047619048</c:v>
                </c:pt>
                <c:pt idx="191">
                  <c:v>20.898214285714285</c:v>
                </c:pt>
                <c:pt idx="192">
                  <c:v>20.948809523809523</c:v>
                </c:pt>
                <c:pt idx="193">
                  <c:v>20.982738095238091</c:v>
                </c:pt>
                <c:pt idx="194">
                  <c:v>21.016666666666666</c:v>
                </c:pt>
                <c:pt idx="195">
                  <c:v>21.041666666666668</c:v>
                </c:pt>
                <c:pt idx="196">
                  <c:v>21.075000000000003</c:v>
                </c:pt>
                <c:pt idx="197">
                  <c:v>21.1</c:v>
                </c:pt>
                <c:pt idx="198">
                  <c:v>21.141666666666666</c:v>
                </c:pt>
                <c:pt idx="199">
                  <c:v>21.166666666666664</c:v>
                </c:pt>
                <c:pt idx="200">
                  <c:v>21.183333333333334</c:v>
                </c:pt>
                <c:pt idx="201">
                  <c:v>21.200000000000003</c:v>
                </c:pt>
                <c:pt idx="202">
                  <c:v>21.208333333333336</c:v>
                </c:pt>
                <c:pt idx="203">
                  <c:v>21.216666666666669</c:v>
                </c:pt>
                <c:pt idx="204">
                  <c:v>21.216666666666669</c:v>
                </c:pt>
                <c:pt idx="205">
                  <c:v>21.216666666666669</c:v>
                </c:pt>
                <c:pt idx="206">
                  <c:v>21.216666666666669</c:v>
                </c:pt>
                <c:pt idx="207">
                  <c:v>21.216666666666669</c:v>
                </c:pt>
                <c:pt idx="208">
                  <c:v>21.216666666666669</c:v>
                </c:pt>
                <c:pt idx="209">
                  <c:v>21.210833333333333</c:v>
                </c:pt>
                <c:pt idx="210">
                  <c:v>21.205000000000002</c:v>
                </c:pt>
                <c:pt idx="211">
                  <c:v>21.199166666666667</c:v>
                </c:pt>
                <c:pt idx="212">
                  <c:v>21.193333333333335</c:v>
                </c:pt>
                <c:pt idx="213">
                  <c:v>21.1875</c:v>
                </c:pt>
                <c:pt idx="214">
                  <c:v>21.164999999999999</c:v>
                </c:pt>
                <c:pt idx="215">
                  <c:v>21.142499999999998</c:v>
                </c:pt>
                <c:pt idx="216">
                  <c:v>21.128333333333334</c:v>
                </c:pt>
                <c:pt idx="217">
                  <c:v>21.108333333333334</c:v>
                </c:pt>
                <c:pt idx="218">
                  <c:v>21.095833333333331</c:v>
                </c:pt>
                <c:pt idx="219">
                  <c:v>21.064102564102562</c:v>
                </c:pt>
                <c:pt idx="220">
                  <c:v>21.032371794871793</c:v>
                </c:pt>
                <c:pt idx="221">
                  <c:v>21.000641025641023</c:v>
                </c:pt>
                <c:pt idx="222">
                  <c:v>20.968910256410254</c:v>
                </c:pt>
                <c:pt idx="223">
                  <c:v>20.937179487179488</c:v>
                </c:pt>
                <c:pt idx="224">
                  <c:v>20.905448717948719</c:v>
                </c:pt>
                <c:pt idx="225">
                  <c:v>20.873717948717946</c:v>
                </c:pt>
                <c:pt idx="226">
                  <c:v>20.836894586894587</c:v>
                </c:pt>
                <c:pt idx="227">
                  <c:v>20.800071225071228</c:v>
                </c:pt>
                <c:pt idx="228">
                  <c:v>20.763247863247866</c:v>
                </c:pt>
                <c:pt idx="229">
                  <c:v>20.726424501424503</c:v>
                </c:pt>
                <c:pt idx="230">
                  <c:v>20.689601139601141</c:v>
                </c:pt>
                <c:pt idx="231">
                  <c:v>20.677777777777777</c:v>
                </c:pt>
                <c:pt idx="232">
                  <c:v>20.584664351851853</c:v>
                </c:pt>
                <c:pt idx="233">
                  <c:v>20.491550925925928</c:v>
                </c:pt>
                <c:pt idx="234">
                  <c:v>20.3984375</c:v>
                </c:pt>
                <c:pt idx="235">
                  <c:v>20.301955128205126</c:v>
                </c:pt>
                <c:pt idx="236">
                  <c:v>20.205472756410252</c:v>
                </c:pt>
                <c:pt idx="237">
                  <c:v>20.108990384615385</c:v>
                </c:pt>
                <c:pt idx="238">
                  <c:v>20.012508012820515</c:v>
                </c:pt>
                <c:pt idx="239">
                  <c:v>19.916025641025641</c:v>
                </c:pt>
                <c:pt idx="240">
                  <c:v>19.819543269230767</c:v>
                </c:pt>
                <c:pt idx="241">
                  <c:v>19.7230608974359</c:v>
                </c:pt>
                <c:pt idx="242">
                  <c:v>19.626578525641026</c:v>
                </c:pt>
                <c:pt idx="243">
                  <c:v>19.530096153846152</c:v>
                </c:pt>
                <c:pt idx="244">
                  <c:v>19.433613782051282</c:v>
                </c:pt>
                <c:pt idx="245">
                  <c:v>19.337131410256411</c:v>
                </c:pt>
                <c:pt idx="246">
                  <c:v>19.240649038461537</c:v>
                </c:pt>
                <c:pt idx="247">
                  <c:v>19.144166666666663</c:v>
                </c:pt>
                <c:pt idx="248">
                  <c:v>18.971282051282049</c:v>
                </c:pt>
                <c:pt idx="249">
                  <c:v>18.798397435897435</c:v>
                </c:pt>
                <c:pt idx="250">
                  <c:v>18.625512820512817</c:v>
                </c:pt>
                <c:pt idx="251">
                  <c:v>18.452628205128203</c:v>
                </c:pt>
                <c:pt idx="252">
                  <c:v>18.279743589743585</c:v>
                </c:pt>
                <c:pt idx="253">
                  <c:v>18.106858974358968</c:v>
                </c:pt>
                <c:pt idx="254">
                  <c:v>17.933974358974353</c:v>
                </c:pt>
                <c:pt idx="255">
                  <c:v>17.761089743589736</c:v>
                </c:pt>
                <c:pt idx="256">
                  <c:v>17.588205128205121</c:v>
                </c:pt>
                <c:pt idx="257">
                  <c:v>17.415320512820504</c:v>
                </c:pt>
                <c:pt idx="258">
                  <c:v>17.24243589743589</c:v>
                </c:pt>
                <c:pt idx="259">
                  <c:v>17.069551282051272</c:v>
                </c:pt>
                <c:pt idx="260">
                  <c:v>16.896666666666668</c:v>
                </c:pt>
                <c:pt idx="261">
                  <c:v>16.78511111111111</c:v>
                </c:pt>
                <c:pt idx="262">
                  <c:v>16.673555555555556</c:v>
                </c:pt>
                <c:pt idx="263">
                  <c:v>16.561999999999998</c:v>
                </c:pt>
                <c:pt idx="264">
                  <c:v>16.450444444444443</c:v>
                </c:pt>
                <c:pt idx="265">
                  <c:v>16.338888888888885</c:v>
                </c:pt>
                <c:pt idx="266">
                  <c:v>16.227333333333331</c:v>
                </c:pt>
                <c:pt idx="267">
                  <c:v>16.115777777777776</c:v>
                </c:pt>
                <c:pt idx="268">
                  <c:v>16.004222222222218</c:v>
                </c:pt>
                <c:pt idx="269">
                  <c:v>15.892666666666662</c:v>
                </c:pt>
                <c:pt idx="270">
                  <c:v>15.781111111111107</c:v>
                </c:pt>
                <c:pt idx="271">
                  <c:v>15.669555555555551</c:v>
                </c:pt>
                <c:pt idx="272">
                  <c:v>15.557999999999995</c:v>
                </c:pt>
                <c:pt idx="273">
                  <c:v>15.446444444444438</c:v>
                </c:pt>
                <c:pt idx="274">
                  <c:v>15.334888888888882</c:v>
                </c:pt>
                <c:pt idx="275">
                  <c:v>15.223333333333336</c:v>
                </c:pt>
                <c:pt idx="276">
                  <c:v>15.111777777777771</c:v>
                </c:pt>
                <c:pt idx="277">
                  <c:v>15.000222222222213</c:v>
                </c:pt>
                <c:pt idx="278">
                  <c:v>14.888666666666659</c:v>
                </c:pt>
                <c:pt idx="279">
                  <c:v>14.777111111111104</c:v>
                </c:pt>
                <c:pt idx="280">
                  <c:v>14.665555555555546</c:v>
                </c:pt>
                <c:pt idx="281">
                  <c:v>14.55399999999999</c:v>
                </c:pt>
                <c:pt idx="282">
                  <c:v>14.442444444444435</c:v>
                </c:pt>
                <c:pt idx="283">
                  <c:v>14.330888888888879</c:v>
                </c:pt>
                <c:pt idx="284">
                  <c:v>14.219333333333322</c:v>
                </c:pt>
                <c:pt idx="285">
                  <c:v>14.107777777777766</c:v>
                </c:pt>
                <c:pt idx="286">
                  <c:v>13.99622222222221</c:v>
                </c:pt>
                <c:pt idx="287">
                  <c:v>13.884666666666655</c:v>
                </c:pt>
                <c:pt idx="288">
                  <c:v>13.773111111111099</c:v>
                </c:pt>
                <c:pt idx="289">
                  <c:v>13.661555555555541</c:v>
                </c:pt>
                <c:pt idx="290">
                  <c:v>13.55</c:v>
                </c:pt>
                <c:pt idx="291">
                  <c:v>13.392717948717948</c:v>
                </c:pt>
                <c:pt idx="292">
                  <c:v>13.235435897435899</c:v>
                </c:pt>
                <c:pt idx="293">
                  <c:v>13.07815384615385</c:v>
                </c:pt>
                <c:pt idx="294">
                  <c:v>12.920871794871797</c:v>
                </c:pt>
                <c:pt idx="295">
                  <c:v>12.763589743589746</c:v>
                </c:pt>
                <c:pt idx="296">
                  <c:v>12.606307692307697</c:v>
                </c:pt>
                <c:pt idx="297">
                  <c:v>12.449025641025646</c:v>
                </c:pt>
                <c:pt idx="298">
                  <c:v>12.291743589743593</c:v>
                </c:pt>
                <c:pt idx="299">
                  <c:v>12.134461538461544</c:v>
                </c:pt>
                <c:pt idx="300">
                  <c:v>11.977179487179493</c:v>
                </c:pt>
                <c:pt idx="301">
                  <c:v>11.819897435897442</c:v>
                </c:pt>
                <c:pt idx="302">
                  <c:v>11.662615384615391</c:v>
                </c:pt>
                <c:pt idx="303">
                  <c:v>11.505333333333333</c:v>
                </c:pt>
                <c:pt idx="304">
                  <c:v>11.316000000000001</c:v>
                </c:pt>
                <c:pt idx="305">
                  <c:v>11.126666666666665</c:v>
                </c:pt>
                <c:pt idx="306">
                  <c:v>10.937333333333335</c:v>
                </c:pt>
                <c:pt idx="307">
                  <c:v>10.747999999999999</c:v>
                </c:pt>
                <c:pt idx="308">
                  <c:v>10.558666666666667</c:v>
                </c:pt>
                <c:pt idx="309">
                  <c:v>10.369333333333334</c:v>
                </c:pt>
                <c:pt idx="310">
                  <c:v>10.18</c:v>
                </c:pt>
                <c:pt idx="311">
                  <c:v>9.9906666666666677</c:v>
                </c:pt>
                <c:pt idx="312">
                  <c:v>9.8013333333333321</c:v>
                </c:pt>
                <c:pt idx="313">
                  <c:v>9.6120000000000001</c:v>
                </c:pt>
                <c:pt idx="314">
                  <c:v>9.4226666666666663</c:v>
                </c:pt>
                <c:pt idx="315">
                  <c:v>9.2333333333333343</c:v>
                </c:pt>
                <c:pt idx="316">
                  <c:v>9.1777777777777789</c:v>
                </c:pt>
                <c:pt idx="317">
                  <c:v>9.1222222222222236</c:v>
                </c:pt>
                <c:pt idx="318">
                  <c:v>9.0666666666666664</c:v>
                </c:pt>
                <c:pt idx="319">
                  <c:v>9.0111111111111128</c:v>
                </c:pt>
                <c:pt idx="320">
                  <c:v>8.9555555555555575</c:v>
                </c:pt>
                <c:pt idx="321">
                  <c:v>8.9</c:v>
                </c:pt>
                <c:pt idx="322">
                  <c:v>8.8444444444444485</c:v>
                </c:pt>
                <c:pt idx="323">
                  <c:v>8.7888888888888932</c:v>
                </c:pt>
                <c:pt idx="324">
                  <c:v>8.7333333333333378</c:v>
                </c:pt>
                <c:pt idx="325">
                  <c:v>8.6777777777777825</c:v>
                </c:pt>
                <c:pt idx="326">
                  <c:v>8.6222222222222271</c:v>
                </c:pt>
                <c:pt idx="327">
                  <c:v>8.5666666666666664</c:v>
                </c:pt>
                <c:pt idx="328">
                  <c:v>8.4931944444444447</c:v>
                </c:pt>
                <c:pt idx="329">
                  <c:v>8.419722222222223</c:v>
                </c:pt>
                <c:pt idx="330">
                  <c:v>8.3462499999999995</c:v>
                </c:pt>
                <c:pt idx="331">
                  <c:v>8.2727777777777778</c:v>
                </c:pt>
                <c:pt idx="332">
                  <c:v>8.1993055555555561</c:v>
                </c:pt>
                <c:pt idx="333">
                  <c:v>8.1258333333333326</c:v>
                </c:pt>
                <c:pt idx="334">
                  <c:v>8.0523611111111109</c:v>
                </c:pt>
                <c:pt idx="335">
                  <c:v>7.9788888888888838</c:v>
                </c:pt>
                <c:pt idx="336">
                  <c:v>7.9054166666666621</c:v>
                </c:pt>
                <c:pt idx="337">
                  <c:v>7.8319444444444386</c:v>
                </c:pt>
                <c:pt idx="338">
                  <c:v>7.758472222222216</c:v>
                </c:pt>
                <c:pt idx="339">
                  <c:v>7.6849999999999925</c:v>
                </c:pt>
                <c:pt idx="340">
                  <c:v>7.6115277777777699</c:v>
                </c:pt>
                <c:pt idx="341">
                  <c:v>7.5380555555555473</c:v>
                </c:pt>
                <c:pt idx="342">
                  <c:v>7.4645833333333247</c:v>
                </c:pt>
                <c:pt idx="343">
                  <c:v>7.3911111111111012</c:v>
                </c:pt>
                <c:pt idx="344">
                  <c:v>7.3176388888888786</c:v>
                </c:pt>
                <c:pt idx="345">
                  <c:v>7.244166666666656</c:v>
                </c:pt>
                <c:pt idx="346">
                  <c:v>7.1706944444444334</c:v>
                </c:pt>
                <c:pt idx="347">
                  <c:v>7.0972222222222117</c:v>
                </c:pt>
                <c:pt idx="348">
                  <c:v>7.0237499999999891</c:v>
                </c:pt>
                <c:pt idx="349">
                  <c:v>6.9502777777777673</c:v>
                </c:pt>
                <c:pt idx="350">
                  <c:v>6.8768055555555456</c:v>
                </c:pt>
                <c:pt idx="351">
                  <c:v>6.8033333333333328</c:v>
                </c:pt>
                <c:pt idx="352">
                  <c:v>6.7652564102564101</c:v>
                </c:pt>
                <c:pt idx="353">
                  <c:v>6.7271794871794866</c:v>
                </c:pt>
                <c:pt idx="354">
                  <c:v>6.6891025641025639</c:v>
                </c:pt>
                <c:pt idx="355">
                  <c:v>6.6510256410256412</c:v>
                </c:pt>
                <c:pt idx="356">
                  <c:v>6.6129487179487176</c:v>
                </c:pt>
                <c:pt idx="357">
                  <c:v>6.5748717948717941</c:v>
                </c:pt>
                <c:pt idx="358">
                  <c:v>6.5367948717948714</c:v>
                </c:pt>
                <c:pt idx="359">
                  <c:v>6.4987179487179487</c:v>
                </c:pt>
                <c:pt idx="360">
                  <c:v>6.460641025641026</c:v>
                </c:pt>
                <c:pt idx="361">
                  <c:v>6.4225641025641025</c:v>
                </c:pt>
                <c:pt idx="362">
                  <c:v>6.3844871794871789</c:v>
                </c:pt>
                <c:pt idx="363">
                  <c:v>6.3464102564102562</c:v>
                </c:pt>
                <c:pt idx="364">
                  <c:v>6.3083333333333336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355904"/>
        <c:axId val="103357440"/>
      </c:lineChart>
      <c:catAx>
        <c:axId val="103355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57440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103357440"/>
        <c:scaling>
          <c:orientation val="minMax"/>
          <c:max val="25"/>
          <c:min val="-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55904"/>
        <c:crosses val="autoZero"/>
        <c:crossBetween val="between"/>
        <c:majorUnit val="5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3.8617886178861791E-2"/>
          <c:y val="6.7096774193548384E-2"/>
          <c:w val="0.35840129739880078"/>
          <c:h val="0.175484006434679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Daily Maximum Temperature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0826012862136307"/>
          <c:y val="6.443298969072164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404883475294183E-2"/>
          <c:y val="6.056701030927835E-2"/>
          <c:w val="0.97088725393774"/>
          <c:h val="0.875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DGD!$G$4:$G$368</c:f>
              <c:numCache>
                <c:formatCode>0.0</c:formatCode>
                <c:ptCount val="365"/>
                <c:pt idx="0">
                  <c:v>6.6</c:v>
                </c:pt>
                <c:pt idx="1">
                  <c:v>3.2</c:v>
                </c:pt>
                <c:pt idx="2">
                  <c:v>3.3</c:v>
                </c:pt>
                <c:pt idx="3">
                  <c:v>5</c:v>
                </c:pt>
                <c:pt idx="4">
                  <c:v>7.1</c:v>
                </c:pt>
                <c:pt idx="5">
                  <c:v>6.8</c:v>
                </c:pt>
                <c:pt idx="6">
                  <c:v>10.1</c:v>
                </c:pt>
                <c:pt idx="7">
                  <c:v>10</c:v>
                </c:pt>
                <c:pt idx="8">
                  <c:v>5.8</c:v>
                </c:pt>
                <c:pt idx="9">
                  <c:v>8.1999999999999993</c:v>
                </c:pt>
                <c:pt idx="10">
                  <c:v>7.3</c:v>
                </c:pt>
                <c:pt idx="11">
                  <c:v>12.1</c:v>
                </c:pt>
                <c:pt idx="12">
                  <c:v>13.3</c:v>
                </c:pt>
                <c:pt idx="13">
                  <c:v>11.7</c:v>
                </c:pt>
                <c:pt idx="14">
                  <c:v>11.2</c:v>
                </c:pt>
                <c:pt idx="15">
                  <c:v>12.3</c:v>
                </c:pt>
                <c:pt idx="16">
                  <c:v>9.8000000000000007</c:v>
                </c:pt>
                <c:pt idx="17">
                  <c:v>6.4</c:v>
                </c:pt>
                <c:pt idx="18">
                  <c:v>6.1</c:v>
                </c:pt>
                <c:pt idx="19">
                  <c:v>5</c:v>
                </c:pt>
                <c:pt idx="20">
                  <c:v>3.9</c:v>
                </c:pt>
                <c:pt idx="21">
                  <c:v>6.1</c:v>
                </c:pt>
                <c:pt idx="22">
                  <c:v>7.2</c:v>
                </c:pt>
                <c:pt idx="23">
                  <c:v>6.8</c:v>
                </c:pt>
                <c:pt idx="24">
                  <c:v>8.1999999999999993</c:v>
                </c:pt>
                <c:pt idx="25">
                  <c:v>7</c:v>
                </c:pt>
                <c:pt idx="26">
                  <c:v>2.6</c:v>
                </c:pt>
                <c:pt idx="27">
                  <c:v>1.2</c:v>
                </c:pt>
                <c:pt idx="28">
                  <c:v>1.3</c:v>
                </c:pt>
                <c:pt idx="29">
                  <c:v>4.0999999999999996</c:v>
                </c:pt>
                <c:pt idx="30">
                  <c:v>3.7</c:v>
                </c:pt>
                <c:pt idx="31">
                  <c:v>6.9</c:v>
                </c:pt>
                <c:pt idx="32">
                  <c:v>10</c:v>
                </c:pt>
                <c:pt idx="33">
                  <c:v>9.6</c:v>
                </c:pt>
                <c:pt idx="34">
                  <c:v>12.3</c:v>
                </c:pt>
                <c:pt idx="35">
                  <c:v>13</c:v>
                </c:pt>
                <c:pt idx="36">
                  <c:v>11.6</c:v>
                </c:pt>
                <c:pt idx="37">
                  <c:v>11.4</c:v>
                </c:pt>
                <c:pt idx="38">
                  <c:v>9.1</c:v>
                </c:pt>
                <c:pt idx="39">
                  <c:v>10.5</c:v>
                </c:pt>
                <c:pt idx="40">
                  <c:v>10.6</c:v>
                </c:pt>
                <c:pt idx="41">
                  <c:v>12</c:v>
                </c:pt>
                <c:pt idx="42">
                  <c:v>10.5</c:v>
                </c:pt>
                <c:pt idx="43">
                  <c:v>8.6</c:v>
                </c:pt>
                <c:pt idx="44">
                  <c:v>9.3000000000000007</c:v>
                </c:pt>
                <c:pt idx="45">
                  <c:v>6.8</c:v>
                </c:pt>
                <c:pt idx="46">
                  <c:v>10.4</c:v>
                </c:pt>
                <c:pt idx="47">
                  <c:v>8.5</c:v>
                </c:pt>
                <c:pt idx="48">
                  <c:v>6.8</c:v>
                </c:pt>
                <c:pt idx="49">
                  <c:v>6</c:v>
                </c:pt>
                <c:pt idx="50">
                  <c:v>5.0999999999999996</c:v>
                </c:pt>
                <c:pt idx="51">
                  <c:v>6.4</c:v>
                </c:pt>
                <c:pt idx="52">
                  <c:v>7.3</c:v>
                </c:pt>
                <c:pt idx="53">
                  <c:v>10.4</c:v>
                </c:pt>
                <c:pt idx="54">
                  <c:v>13.7</c:v>
                </c:pt>
                <c:pt idx="55">
                  <c:v>14.2</c:v>
                </c:pt>
                <c:pt idx="56">
                  <c:v>10.9</c:v>
                </c:pt>
                <c:pt idx="57">
                  <c:v>9.1</c:v>
                </c:pt>
                <c:pt idx="58">
                  <c:v>4.7</c:v>
                </c:pt>
                <c:pt idx="59">
                  <c:v>4.4000000000000004</c:v>
                </c:pt>
                <c:pt idx="60">
                  <c:v>6.6</c:v>
                </c:pt>
                <c:pt idx="61">
                  <c:v>4</c:v>
                </c:pt>
                <c:pt idx="62">
                  <c:v>6.5</c:v>
                </c:pt>
                <c:pt idx="63">
                  <c:v>7.3</c:v>
                </c:pt>
                <c:pt idx="64">
                  <c:v>6</c:v>
                </c:pt>
                <c:pt idx="65">
                  <c:v>8.6</c:v>
                </c:pt>
                <c:pt idx="66">
                  <c:v>11.4</c:v>
                </c:pt>
                <c:pt idx="67">
                  <c:v>10.5</c:v>
                </c:pt>
                <c:pt idx="68">
                  <c:v>12.7</c:v>
                </c:pt>
                <c:pt idx="69">
                  <c:v>11.6</c:v>
                </c:pt>
                <c:pt idx="70">
                  <c:v>13.9</c:v>
                </c:pt>
                <c:pt idx="71">
                  <c:v>10.6</c:v>
                </c:pt>
                <c:pt idx="72">
                  <c:v>11.6</c:v>
                </c:pt>
                <c:pt idx="73">
                  <c:v>11.7</c:v>
                </c:pt>
                <c:pt idx="74">
                  <c:v>9.3000000000000007</c:v>
                </c:pt>
                <c:pt idx="75">
                  <c:v>9.1</c:v>
                </c:pt>
                <c:pt idx="76">
                  <c:v>7.4</c:v>
                </c:pt>
                <c:pt idx="77">
                  <c:v>11.1</c:v>
                </c:pt>
                <c:pt idx="78">
                  <c:v>12.9</c:v>
                </c:pt>
                <c:pt idx="79">
                  <c:v>14.6</c:v>
                </c:pt>
                <c:pt idx="80">
                  <c:v>15.9</c:v>
                </c:pt>
                <c:pt idx="81">
                  <c:v>16.100000000000001</c:v>
                </c:pt>
                <c:pt idx="82">
                  <c:v>15.8</c:v>
                </c:pt>
                <c:pt idx="83">
                  <c:v>17.2</c:v>
                </c:pt>
                <c:pt idx="84">
                  <c:v>13.4</c:v>
                </c:pt>
                <c:pt idx="85">
                  <c:v>14</c:v>
                </c:pt>
                <c:pt idx="86">
                  <c:v>13.6</c:v>
                </c:pt>
                <c:pt idx="87">
                  <c:v>15.2</c:v>
                </c:pt>
                <c:pt idx="88">
                  <c:v>11.7</c:v>
                </c:pt>
                <c:pt idx="89">
                  <c:v>17.7</c:v>
                </c:pt>
                <c:pt idx="90">
                  <c:v>15.7</c:v>
                </c:pt>
                <c:pt idx="91">
                  <c:v>18.399999999999999</c:v>
                </c:pt>
                <c:pt idx="92">
                  <c:v>15.4</c:v>
                </c:pt>
                <c:pt idx="93">
                  <c:v>13.6</c:v>
                </c:pt>
                <c:pt idx="94">
                  <c:v>12.6</c:v>
                </c:pt>
                <c:pt idx="95">
                  <c:v>22.4</c:v>
                </c:pt>
                <c:pt idx="96">
                  <c:v>20.9</c:v>
                </c:pt>
                <c:pt idx="97">
                  <c:v>20.9</c:v>
                </c:pt>
                <c:pt idx="98">
                  <c:v>17.899999999999999</c:v>
                </c:pt>
                <c:pt idx="99">
                  <c:v>19</c:v>
                </c:pt>
                <c:pt idx="100">
                  <c:v>20</c:v>
                </c:pt>
                <c:pt idx="101">
                  <c:v>14</c:v>
                </c:pt>
                <c:pt idx="102">
                  <c:v>13</c:v>
                </c:pt>
                <c:pt idx="103">
                  <c:v>14.1</c:v>
                </c:pt>
                <c:pt idx="104">
                  <c:v>16.8</c:v>
                </c:pt>
                <c:pt idx="105">
                  <c:v>17.899999999999999</c:v>
                </c:pt>
                <c:pt idx="106">
                  <c:v>19</c:v>
                </c:pt>
                <c:pt idx="107">
                  <c:v>18.100000000000001</c:v>
                </c:pt>
                <c:pt idx="108">
                  <c:v>24.4</c:v>
                </c:pt>
                <c:pt idx="109">
                  <c:v>24.4</c:v>
                </c:pt>
                <c:pt idx="110">
                  <c:v>24.4</c:v>
                </c:pt>
                <c:pt idx="111">
                  <c:v>25.6</c:v>
                </c:pt>
                <c:pt idx="112">
                  <c:v>26.5</c:v>
                </c:pt>
                <c:pt idx="113">
                  <c:v>22.7</c:v>
                </c:pt>
                <c:pt idx="114">
                  <c:v>20.3</c:v>
                </c:pt>
                <c:pt idx="115">
                  <c:v>15.6</c:v>
                </c:pt>
                <c:pt idx="116">
                  <c:v>16.3</c:v>
                </c:pt>
                <c:pt idx="117">
                  <c:v>15.1</c:v>
                </c:pt>
                <c:pt idx="118">
                  <c:v>19.5</c:v>
                </c:pt>
                <c:pt idx="119">
                  <c:v>19.7</c:v>
                </c:pt>
                <c:pt idx="120">
                  <c:v>17.7</c:v>
                </c:pt>
                <c:pt idx="121">
                  <c:v>15.6</c:v>
                </c:pt>
                <c:pt idx="122">
                  <c:v>14.1</c:v>
                </c:pt>
                <c:pt idx="123">
                  <c:v>16</c:v>
                </c:pt>
                <c:pt idx="124">
                  <c:v>19.600000000000001</c:v>
                </c:pt>
                <c:pt idx="125">
                  <c:v>24.5</c:v>
                </c:pt>
                <c:pt idx="126">
                  <c:v>23.2</c:v>
                </c:pt>
                <c:pt idx="127">
                  <c:v>19.600000000000001</c:v>
                </c:pt>
                <c:pt idx="128">
                  <c:v>20.2</c:v>
                </c:pt>
                <c:pt idx="129">
                  <c:v>21.4</c:v>
                </c:pt>
                <c:pt idx="130">
                  <c:v>17.2</c:v>
                </c:pt>
                <c:pt idx="131">
                  <c:v>17.8</c:v>
                </c:pt>
                <c:pt idx="132">
                  <c:v>18.7</c:v>
                </c:pt>
                <c:pt idx="133">
                  <c:v>16.600000000000001</c:v>
                </c:pt>
                <c:pt idx="134">
                  <c:v>15.2</c:v>
                </c:pt>
                <c:pt idx="135">
                  <c:v>19.8</c:v>
                </c:pt>
                <c:pt idx="136">
                  <c:v>18.100000000000001</c:v>
                </c:pt>
                <c:pt idx="137">
                  <c:v>19</c:v>
                </c:pt>
                <c:pt idx="138">
                  <c:v>19.600000000000001</c:v>
                </c:pt>
                <c:pt idx="139">
                  <c:v>18.3</c:v>
                </c:pt>
                <c:pt idx="140">
                  <c:v>21</c:v>
                </c:pt>
                <c:pt idx="141">
                  <c:v>18.3</c:v>
                </c:pt>
                <c:pt idx="142">
                  <c:v>18.899999999999999</c:v>
                </c:pt>
                <c:pt idx="143">
                  <c:v>19</c:v>
                </c:pt>
                <c:pt idx="144">
                  <c:v>20.6</c:v>
                </c:pt>
                <c:pt idx="145">
                  <c:v>15.1</c:v>
                </c:pt>
                <c:pt idx="146">
                  <c:v>15.7</c:v>
                </c:pt>
                <c:pt idx="147">
                  <c:v>15.6</c:v>
                </c:pt>
                <c:pt idx="148">
                  <c:v>19.100000000000001</c:v>
                </c:pt>
                <c:pt idx="149">
                  <c:v>20.5</c:v>
                </c:pt>
                <c:pt idx="150">
                  <c:v>17.7</c:v>
                </c:pt>
                <c:pt idx="151">
                  <c:v>21</c:v>
                </c:pt>
                <c:pt idx="152">
                  <c:v>22.7</c:v>
                </c:pt>
                <c:pt idx="153">
                  <c:v>24.1</c:v>
                </c:pt>
                <c:pt idx="154">
                  <c:v>25.4</c:v>
                </c:pt>
                <c:pt idx="155">
                  <c:v>18.600000000000001</c:v>
                </c:pt>
                <c:pt idx="156">
                  <c:v>15.4</c:v>
                </c:pt>
                <c:pt idx="157">
                  <c:v>19.100000000000001</c:v>
                </c:pt>
                <c:pt idx="158">
                  <c:v>18.3</c:v>
                </c:pt>
                <c:pt idx="159">
                  <c:v>17.100000000000001</c:v>
                </c:pt>
                <c:pt idx="160">
                  <c:v>15.1</c:v>
                </c:pt>
                <c:pt idx="161">
                  <c:v>18.8</c:v>
                </c:pt>
                <c:pt idx="162">
                  <c:v>14.4</c:v>
                </c:pt>
                <c:pt idx="163">
                  <c:v>21.3</c:v>
                </c:pt>
                <c:pt idx="164">
                  <c:v>23.4</c:v>
                </c:pt>
                <c:pt idx="165">
                  <c:v>20</c:v>
                </c:pt>
                <c:pt idx="166">
                  <c:v>17.3</c:v>
                </c:pt>
                <c:pt idx="167">
                  <c:v>14.8</c:v>
                </c:pt>
                <c:pt idx="168">
                  <c:v>17.5</c:v>
                </c:pt>
                <c:pt idx="169">
                  <c:v>18.399999999999999</c:v>
                </c:pt>
                <c:pt idx="170">
                  <c:v>20.3</c:v>
                </c:pt>
                <c:pt idx="171">
                  <c:v>21.2</c:v>
                </c:pt>
                <c:pt idx="172">
                  <c:v>18.100000000000001</c:v>
                </c:pt>
                <c:pt idx="173">
                  <c:v>19.2</c:v>
                </c:pt>
                <c:pt idx="174">
                  <c:v>19.899999999999999</c:v>
                </c:pt>
                <c:pt idx="175">
                  <c:v>23.4</c:v>
                </c:pt>
                <c:pt idx="176">
                  <c:v>29.4</c:v>
                </c:pt>
                <c:pt idx="177">
                  <c:v>31.9</c:v>
                </c:pt>
                <c:pt idx="178">
                  <c:v>20.6</c:v>
                </c:pt>
                <c:pt idx="179">
                  <c:v>20.8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21.2</c:v>
                </c:pt>
                <c:pt idx="183">
                  <c:v>23.7</c:v>
                </c:pt>
                <c:pt idx="184">
                  <c:v>24.9</c:v>
                </c:pt>
                <c:pt idx="185">
                  <c:v>26.4</c:v>
                </c:pt>
                <c:pt idx="186">
                  <c:v>20</c:v>
                </c:pt>
                <c:pt idx="187">
                  <c:v>18.600000000000001</c:v>
                </c:pt>
                <c:pt idx="188">
                  <c:v>18.100000000000001</c:v>
                </c:pt>
                <c:pt idx="189">
                  <c:v>21.6</c:v>
                </c:pt>
                <c:pt idx="190">
                  <c:v>21.9</c:v>
                </c:pt>
                <c:pt idx="191">
                  <c:v>23.7</c:v>
                </c:pt>
                <c:pt idx="192">
                  <c:v>18.8</c:v>
                </c:pt>
                <c:pt idx="193">
                  <c:v>17.2</c:v>
                </c:pt>
                <c:pt idx="194">
                  <c:v>22.7</c:v>
                </c:pt>
                <c:pt idx="195">
                  <c:v>24</c:v>
                </c:pt>
                <c:pt idx="196">
                  <c:v>19</c:v>
                </c:pt>
                <c:pt idx="197">
                  <c:v>18.899999999999999</c:v>
                </c:pt>
                <c:pt idx="198">
                  <c:v>18.399999999999999</c:v>
                </c:pt>
                <c:pt idx="199">
                  <c:v>19.899999999999999</c:v>
                </c:pt>
                <c:pt idx="200">
                  <c:v>19.100000000000001</c:v>
                </c:pt>
                <c:pt idx="201">
                  <c:v>19.3</c:v>
                </c:pt>
                <c:pt idx="202">
                  <c:v>20.2</c:v>
                </c:pt>
                <c:pt idx="203">
                  <c:v>18</c:v>
                </c:pt>
                <c:pt idx="204">
                  <c:v>23.2</c:v>
                </c:pt>
                <c:pt idx="205">
                  <c:v>23</c:v>
                </c:pt>
                <c:pt idx="206">
                  <c:v>19.899999999999999</c:v>
                </c:pt>
                <c:pt idx="207">
                  <c:v>20.100000000000001</c:v>
                </c:pt>
                <c:pt idx="208">
                  <c:v>23.6</c:v>
                </c:pt>
                <c:pt idx="209">
                  <c:v>20.5</c:v>
                </c:pt>
                <c:pt idx="210">
                  <c:v>21.8</c:v>
                </c:pt>
                <c:pt idx="211">
                  <c:v>24.7</c:v>
                </c:pt>
                <c:pt idx="212">
                  <c:v>28.2</c:v>
                </c:pt>
                <c:pt idx="213">
                  <c:v>27.8</c:v>
                </c:pt>
                <c:pt idx="214">
                  <c:v>29.6</c:v>
                </c:pt>
                <c:pt idx="215">
                  <c:v>20.2</c:v>
                </c:pt>
                <c:pt idx="216">
                  <c:v>24.7</c:v>
                </c:pt>
                <c:pt idx="217">
                  <c:v>19.899999999999999</c:v>
                </c:pt>
                <c:pt idx="218">
                  <c:v>20.399999999999999</c:v>
                </c:pt>
                <c:pt idx="219">
                  <c:v>20.7</c:v>
                </c:pt>
                <c:pt idx="220">
                  <c:v>21.1</c:v>
                </c:pt>
                <c:pt idx="221">
                  <c:v>23</c:v>
                </c:pt>
                <c:pt idx="222">
                  <c:v>21.7</c:v>
                </c:pt>
                <c:pt idx="223">
                  <c:v>22.3</c:v>
                </c:pt>
                <c:pt idx="224">
                  <c:v>21.2</c:v>
                </c:pt>
                <c:pt idx="225">
                  <c:v>22.4</c:v>
                </c:pt>
                <c:pt idx="226">
                  <c:v>21.6</c:v>
                </c:pt>
                <c:pt idx="227">
                  <c:v>20.2</c:v>
                </c:pt>
                <c:pt idx="228">
                  <c:v>20.2</c:v>
                </c:pt>
                <c:pt idx="229">
                  <c:v>17.100000000000001</c:v>
                </c:pt>
                <c:pt idx="230">
                  <c:v>21.3</c:v>
                </c:pt>
                <c:pt idx="231">
                  <c:v>21.7</c:v>
                </c:pt>
                <c:pt idx="232">
                  <c:v>23.3</c:v>
                </c:pt>
                <c:pt idx="233">
                  <c:v>21.9</c:v>
                </c:pt>
                <c:pt idx="234">
                  <c:v>16.399999999999999</c:v>
                </c:pt>
                <c:pt idx="235">
                  <c:v>20.7</c:v>
                </c:pt>
                <c:pt idx="236">
                  <c:v>19.899999999999999</c:v>
                </c:pt>
                <c:pt idx="237">
                  <c:v>17</c:v>
                </c:pt>
                <c:pt idx="238">
                  <c:v>17.899999999999999</c:v>
                </c:pt>
                <c:pt idx="239">
                  <c:v>19.399999999999999</c:v>
                </c:pt>
                <c:pt idx="240">
                  <c:v>16.600000000000001</c:v>
                </c:pt>
                <c:pt idx="241">
                  <c:v>16.2</c:v>
                </c:pt>
                <c:pt idx="242">
                  <c:v>18</c:v>
                </c:pt>
                <c:pt idx="243">
                  <c:v>19.899999999999999</c:v>
                </c:pt>
                <c:pt idx="244">
                  <c:v>25.8</c:v>
                </c:pt>
                <c:pt idx="245">
                  <c:v>23.1</c:v>
                </c:pt>
                <c:pt idx="246">
                  <c:v>19.2</c:v>
                </c:pt>
                <c:pt idx="247">
                  <c:v>19.100000000000001</c:v>
                </c:pt>
                <c:pt idx="248">
                  <c:v>17.899999999999999</c:v>
                </c:pt>
                <c:pt idx="249">
                  <c:v>17</c:v>
                </c:pt>
                <c:pt idx="250">
                  <c:v>19.399999999999999</c:v>
                </c:pt>
                <c:pt idx="251">
                  <c:v>21.7</c:v>
                </c:pt>
                <c:pt idx="252">
                  <c:v>22.7</c:v>
                </c:pt>
                <c:pt idx="253">
                  <c:v>20.2</c:v>
                </c:pt>
                <c:pt idx="254">
                  <c:v>20.6</c:v>
                </c:pt>
                <c:pt idx="255">
                  <c:v>18.5</c:v>
                </c:pt>
                <c:pt idx="256">
                  <c:v>18.7</c:v>
                </c:pt>
                <c:pt idx="257">
                  <c:v>20</c:v>
                </c:pt>
                <c:pt idx="258">
                  <c:v>21.8</c:v>
                </c:pt>
                <c:pt idx="259">
                  <c:v>18.399999999999999</c:v>
                </c:pt>
                <c:pt idx="260">
                  <c:v>16.3</c:v>
                </c:pt>
                <c:pt idx="261">
                  <c:v>18.5</c:v>
                </c:pt>
                <c:pt idx="262">
                  <c:v>18.600000000000001</c:v>
                </c:pt>
                <c:pt idx="263">
                  <c:v>17.3</c:v>
                </c:pt>
                <c:pt idx="264">
                  <c:v>18.600000000000001</c:v>
                </c:pt>
                <c:pt idx="265">
                  <c:v>18.3</c:v>
                </c:pt>
                <c:pt idx="266">
                  <c:v>20.100000000000001</c:v>
                </c:pt>
                <c:pt idx="267">
                  <c:v>20.9</c:v>
                </c:pt>
                <c:pt idx="268">
                  <c:v>21.1</c:v>
                </c:pt>
                <c:pt idx="269">
                  <c:v>20.399999999999999</c:v>
                </c:pt>
                <c:pt idx="270">
                  <c:v>24.9</c:v>
                </c:pt>
                <c:pt idx="271">
                  <c:v>26.9</c:v>
                </c:pt>
                <c:pt idx="272">
                  <c:v>27.4</c:v>
                </c:pt>
                <c:pt idx="273">
                  <c:v>27.1</c:v>
                </c:pt>
                <c:pt idx="274">
                  <c:v>26.6</c:v>
                </c:pt>
                <c:pt idx="275">
                  <c:v>25.3</c:v>
                </c:pt>
                <c:pt idx="276">
                  <c:v>18.7</c:v>
                </c:pt>
                <c:pt idx="277">
                  <c:v>19.100000000000001</c:v>
                </c:pt>
                <c:pt idx="278">
                  <c:v>17.3</c:v>
                </c:pt>
                <c:pt idx="279">
                  <c:v>15.1</c:v>
                </c:pt>
                <c:pt idx="280">
                  <c:v>14.9</c:v>
                </c:pt>
                <c:pt idx="281">
                  <c:v>19.7</c:v>
                </c:pt>
                <c:pt idx="282">
                  <c:v>19.5</c:v>
                </c:pt>
                <c:pt idx="283">
                  <c:v>18.399999999999999</c:v>
                </c:pt>
                <c:pt idx="284">
                  <c:v>18.8</c:v>
                </c:pt>
                <c:pt idx="285">
                  <c:v>15.9</c:v>
                </c:pt>
                <c:pt idx="286">
                  <c:v>15.1</c:v>
                </c:pt>
                <c:pt idx="287">
                  <c:v>16</c:v>
                </c:pt>
                <c:pt idx="288">
                  <c:v>15.9</c:v>
                </c:pt>
                <c:pt idx="289">
                  <c:v>16.3</c:v>
                </c:pt>
                <c:pt idx="290">
                  <c:v>14.5</c:v>
                </c:pt>
                <c:pt idx="291">
                  <c:v>11.7</c:v>
                </c:pt>
                <c:pt idx="292">
                  <c:v>11.4</c:v>
                </c:pt>
                <c:pt idx="293">
                  <c:v>14.7</c:v>
                </c:pt>
                <c:pt idx="294">
                  <c:v>13.7</c:v>
                </c:pt>
                <c:pt idx="295">
                  <c:v>18.7</c:v>
                </c:pt>
                <c:pt idx="296">
                  <c:v>16.5</c:v>
                </c:pt>
                <c:pt idx="297">
                  <c:v>16.3</c:v>
                </c:pt>
                <c:pt idx="298">
                  <c:v>11.8</c:v>
                </c:pt>
                <c:pt idx="299">
                  <c:v>13.7</c:v>
                </c:pt>
                <c:pt idx="300">
                  <c:v>14.6</c:v>
                </c:pt>
                <c:pt idx="301">
                  <c:v>15.7</c:v>
                </c:pt>
                <c:pt idx="302">
                  <c:v>16.600000000000001</c:v>
                </c:pt>
                <c:pt idx="303">
                  <c:v>16.3</c:v>
                </c:pt>
                <c:pt idx="304">
                  <c:v>14.6</c:v>
                </c:pt>
                <c:pt idx="305">
                  <c:v>15.2</c:v>
                </c:pt>
                <c:pt idx="306">
                  <c:v>17.399999999999999</c:v>
                </c:pt>
                <c:pt idx="307">
                  <c:v>15.5</c:v>
                </c:pt>
                <c:pt idx="308">
                  <c:v>13.4</c:v>
                </c:pt>
                <c:pt idx="309">
                  <c:v>11.5</c:v>
                </c:pt>
                <c:pt idx="310">
                  <c:v>12.5</c:v>
                </c:pt>
                <c:pt idx="311">
                  <c:v>10.8</c:v>
                </c:pt>
                <c:pt idx="312">
                  <c:v>14.6</c:v>
                </c:pt>
                <c:pt idx="313">
                  <c:v>13.4</c:v>
                </c:pt>
                <c:pt idx="314">
                  <c:v>12.2</c:v>
                </c:pt>
                <c:pt idx="315">
                  <c:v>15.5</c:v>
                </c:pt>
                <c:pt idx="316">
                  <c:v>14.7</c:v>
                </c:pt>
                <c:pt idx="317">
                  <c:v>10</c:v>
                </c:pt>
                <c:pt idx="318">
                  <c:v>11.1</c:v>
                </c:pt>
                <c:pt idx="319">
                  <c:v>8.3000000000000007</c:v>
                </c:pt>
                <c:pt idx="320">
                  <c:v>14.1</c:v>
                </c:pt>
                <c:pt idx="321">
                  <c:v>14.6</c:v>
                </c:pt>
                <c:pt idx="322">
                  <c:v>12.8</c:v>
                </c:pt>
                <c:pt idx="323">
                  <c:v>8.8000000000000007</c:v>
                </c:pt>
                <c:pt idx="324">
                  <c:v>10.1</c:v>
                </c:pt>
                <c:pt idx="325">
                  <c:v>12.5</c:v>
                </c:pt>
                <c:pt idx="326">
                  <c:v>10</c:v>
                </c:pt>
                <c:pt idx="327">
                  <c:v>12.7</c:v>
                </c:pt>
                <c:pt idx="328">
                  <c:v>13</c:v>
                </c:pt>
                <c:pt idx="329">
                  <c:v>12.7</c:v>
                </c:pt>
                <c:pt idx="330">
                  <c:v>13.3</c:v>
                </c:pt>
                <c:pt idx="331">
                  <c:v>12.7</c:v>
                </c:pt>
                <c:pt idx="332">
                  <c:v>13.3</c:v>
                </c:pt>
                <c:pt idx="333">
                  <c:v>11.6</c:v>
                </c:pt>
                <c:pt idx="334">
                  <c:v>11.6</c:v>
                </c:pt>
                <c:pt idx="335">
                  <c:v>8.1</c:v>
                </c:pt>
                <c:pt idx="336">
                  <c:v>11.3</c:v>
                </c:pt>
                <c:pt idx="337">
                  <c:v>9.3000000000000007</c:v>
                </c:pt>
                <c:pt idx="338">
                  <c:v>6.9</c:v>
                </c:pt>
                <c:pt idx="339">
                  <c:v>6.6</c:v>
                </c:pt>
                <c:pt idx="340">
                  <c:v>8.6999999999999993</c:v>
                </c:pt>
                <c:pt idx="341">
                  <c:v>12.7</c:v>
                </c:pt>
                <c:pt idx="342">
                  <c:v>7.6</c:v>
                </c:pt>
                <c:pt idx="343">
                  <c:v>5.0999999999999996</c:v>
                </c:pt>
                <c:pt idx="344">
                  <c:v>8.6</c:v>
                </c:pt>
                <c:pt idx="345">
                  <c:v>9.9</c:v>
                </c:pt>
                <c:pt idx="346">
                  <c:v>11.6</c:v>
                </c:pt>
                <c:pt idx="347">
                  <c:v>5.9</c:v>
                </c:pt>
                <c:pt idx="348">
                  <c:v>7.9</c:v>
                </c:pt>
                <c:pt idx="349">
                  <c:v>4.0999999999999996</c:v>
                </c:pt>
                <c:pt idx="350">
                  <c:v>5.0999999999999996</c:v>
                </c:pt>
                <c:pt idx="351">
                  <c:v>4.8</c:v>
                </c:pt>
                <c:pt idx="352">
                  <c:v>6.3</c:v>
                </c:pt>
                <c:pt idx="353">
                  <c:v>7.7</c:v>
                </c:pt>
                <c:pt idx="354">
                  <c:v>11.8</c:v>
                </c:pt>
                <c:pt idx="355">
                  <c:v>11.9</c:v>
                </c:pt>
                <c:pt idx="356">
                  <c:v>11.2</c:v>
                </c:pt>
                <c:pt idx="357">
                  <c:v>8.1999999999999993</c:v>
                </c:pt>
                <c:pt idx="358">
                  <c:v>11.9</c:v>
                </c:pt>
                <c:pt idx="359">
                  <c:v>12.9</c:v>
                </c:pt>
                <c:pt idx="360">
                  <c:v>10.4</c:v>
                </c:pt>
                <c:pt idx="361">
                  <c:v>10.8</c:v>
                </c:pt>
                <c:pt idx="362">
                  <c:v>9.6999999999999993</c:v>
                </c:pt>
                <c:pt idx="363">
                  <c:v>10.6</c:v>
                </c:pt>
                <c:pt idx="364">
                  <c:v>12.5</c:v>
                </c:pt>
              </c:numCache>
            </c:numRef>
          </c:val>
          <c:smooth val="0"/>
        </c:ser>
        <c:ser>
          <c:idx val="4"/>
          <c:order val="1"/>
          <c:tx>
            <c:v>E (Mean)</c:v>
          </c:tx>
          <c:spPr>
            <a:ln w="127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DGD!$BS$4:$BS$368</c:f>
              <c:numCache>
                <c:formatCode>0.0</c:formatCode>
                <c:ptCount val="365"/>
                <c:pt idx="0">
                  <c:v>4.8150000000000004</c:v>
                </c:pt>
                <c:pt idx="1">
                  <c:v>4.8049999999999997</c:v>
                </c:pt>
                <c:pt idx="2">
                  <c:v>4.7949999999999999</c:v>
                </c:pt>
                <c:pt idx="3">
                  <c:v>4.7850000000000001</c:v>
                </c:pt>
                <c:pt idx="4">
                  <c:v>4.7750000000000004</c:v>
                </c:pt>
                <c:pt idx="5">
                  <c:v>4.7650000000000006</c:v>
                </c:pt>
                <c:pt idx="6">
                  <c:v>4.75</c:v>
                </c:pt>
                <c:pt idx="7">
                  <c:v>4.74</c:v>
                </c:pt>
                <c:pt idx="8">
                  <c:v>4.7300000000000004</c:v>
                </c:pt>
                <c:pt idx="9">
                  <c:v>4.7200000000000006</c:v>
                </c:pt>
                <c:pt idx="10">
                  <c:v>4.7149999999999999</c:v>
                </c:pt>
                <c:pt idx="11">
                  <c:v>4.7149999999999999</c:v>
                </c:pt>
                <c:pt idx="12">
                  <c:v>4.7149999999999999</c:v>
                </c:pt>
                <c:pt idx="13">
                  <c:v>4.7149999999999999</c:v>
                </c:pt>
                <c:pt idx="14">
                  <c:v>4.7</c:v>
                </c:pt>
                <c:pt idx="15">
                  <c:v>4.7</c:v>
                </c:pt>
                <c:pt idx="16">
                  <c:v>4.7</c:v>
                </c:pt>
                <c:pt idx="17">
                  <c:v>4.7</c:v>
                </c:pt>
                <c:pt idx="18">
                  <c:v>4.6500000000000004</c:v>
                </c:pt>
                <c:pt idx="19">
                  <c:v>4.6500000000000004</c:v>
                </c:pt>
                <c:pt idx="20">
                  <c:v>4.6349999999999998</c:v>
                </c:pt>
                <c:pt idx="21">
                  <c:v>4.6349999999999998</c:v>
                </c:pt>
                <c:pt idx="22">
                  <c:v>4.6349999999999998</c:v>
                </c:pt>
                <c:pt idx="23">
                  <c:v>4.6349999999999998</c:v>
                </c:pt>
                <c:pt idx="24">
                  <c:v>4.6349999999999998</c:v>
                </c:pt>
                <c:pt idx="25">
                  <c:v>4.6349999999999998</c:v>
                </c:pt>
                <c:pt idx="26">
                  <c:v>4.6349999999999998</c:v>
                </c:pt>
                <c:pt idx="27">
                  <c:v>4.6349999999999998</c:v>
                </c:pt>
                <c:pt idx="28">
                  <c:v>4.6849999999999996</c:v>
                </c:pt>
                <c:pt idx="29">
                  <c:v>4.6849999999999996</c:v>
                </c:pt>
                <c:pt idx="30">
                  <c:v>4.7149999999999999</c:v>
                </c:pt>
                <c:pt idx="31">
                  <c:v>4.71</c:v>
                </c:pt>
                <c:pt idx="32">
                  <c:v>4.72</c:v>
                </c:pt>
                <c:pt idx="33">
                  <c:v>4.7450000000000001</c:v>
                </c:pt>
                <c:pt idx="34">
                  <c:v>4.7649999999999997</c:v>
                </c:pt>
                <c:pt idx="35">
                  <c:v>4.8250000000000002</c:v>
                </c:pt>
                <c:pt idx="36">
                  <c:v>4.8650000000000002</c:v>
                </c:pt>
                <c:pt idx="37">
                  <c:v>4.8319999999999999</c:v>
                </c:pt>
                <c:pt idx="38">
                  <c:v>4.7990000000000004</c:v>
                </c:pt>
                <c:pt idx="39">
                  <c:v>4.7201666666666666</c:v>
                </c:pt>
                <c:pt idx="40">
                  <c:v>4.6413333333333338</c:v>
                </c:pt>
                <c:pt idx="41">
                  <c:v>4.5625</c:v>
                </c:pt>
                <c:pt idx="42">
                  <c:v>4.5472222222222216</c:v>
                </c:pt>
                <c:pt idx="43">
                  <c:v>4.5319444444444441</c:v>
                </c:pt>
                <c:pt idx="44">
                  <c:v>4.5166666666666666</c:v>
                </c:pt>
                <c:pt idx="45">
                  <c:v>4.5472222222222216</c:v>
                </c:pt>
                <c:pt idx="46">
                  <c:v>4.5777777777777775</c:v>
                </c:pt>
                <c:pt idx="47">
                  <c:v>4.6476190476190471</c:v>
                </c:pt>
                <c:pt idx="48">
                  <c:v>4.7174603174603167</c:v>
                </c:pt>
                <c:pt idx="49">
                  <c:v>4.7873015873015863</c:v>
                </c:pt>
                <c:pt idx="50">
                  <c:v>4.8571428571428577</c:v>
                </c:pt>
                <c:pt idx="51">
                  <c:v>4.9714285714285715</c:v>
                </c:pt>
                <c:pt idx="52">
                  <c:v>5.0857142857142863</c:v>
                </c:pt>
                <c:pt idx="53">
                  <c:v>5.2250000000000005</c:v>
                </c:pt>
                <c:pt idx="54">
                  <c:v>5.3199999999999994</c:v>
                </c:pt>
                <c:pt idx="55">
                  <c:v>5.415</c:v>
                </c:pt>
                <c:pt idx="56">
                  <c:v>5.51</c:v>
                </c:pt>
                <c:pt idx="57">
                  <c:v>5.6050000000000004</c:v>
                </c:pt>
                <c:pt idx="58">
                  <c:v>5.7</c:v>
                </c:pt>
                <c:pt idx="59">
                  <c:v>5.7593750000000004</c:v>
                </c:pt>
                <c:pt idx="60">
                  <c:v>5.8187500000000005</c:v>
                </c:pt>
                <c:pt idx="61">
                  <c:v>5.8781250000000007</c:v>
                </c:pt>
                <c:pt idx="62">
                  <c:v>5.9375</c:v>
                </c:pt>
                <c:pt idx="63">
                  <c:v>6.0562500000000004</c:v>
                </c:pt>
                <c:pt idx="64">
                  <c:v>6.1480769230769239</c:v>
                </c:pt>
                <c:pt idx="65">
                  <c:v>6.2399038461538474</c:v>
                </c:pt>
                <c:pt idx="66">
                  <c:v>6.3317307692307701</c:v>
                </c:pt>
                <c:pt idx="67">
                  <c:v>6.4235576923076936</c:v>
                </c:pt>
                <c:pt idx="68">
                  <c:v>6.5153846153846171</c:v>
                </c:pt>
                <c:pt idx="69">
                  <c:v>6.6072115384615406</c:v>
                </c:pt>
                <c:pt idx="70">
                  <c:v>6.6990384615384642</c:v>
                </c:pt>
                <c:pt idx="71">
                  <c:v>6.7908653846153868</c:v>
                </c:pt>
                <c:pt idx="72">
                  <c:v>6.8826923076923103</c:v>
                </c:pt>
                <c:pt idx="73">
                  <c:v>6.9745192307692339</c:v>
                </c:pt>
                <c:pt idx="74">
                  <c:v>7.0663461538461565</c:v>
                </c:pt>
                <c:pt idx="75">
                  <c:v>7.15817307692308</c:v>
                </c:pt>
                <c:pt idx="76">
                  <c:v>7.25</c:v>
                </c:pt>
                <c:pt idx="77">
                  <c:v>7.3134615384615387</c:v>
                </c:pt>
                <c:pt idx="78">
                  <c:v>7.3769230769230774</c:v>
                </c:pt>
                <c:pt idx="79">
                  <c:v>7.440384615384616</c:v>
                </c:pt>
                <c:pt idx="80">
                  <c:v>7.5038461538461547</c:v>
                </c:pt>
                <c:pt idx="81">
                  <c:v>7.5673076923076934</c:v>
                </c:pt>
                <c:pt idx="82">
                  <c:v>7.6307692307692321</c:v>
                </c:pt>
                <c:pt idx="83">
                  <c:v>7.6942307692307708</c:v>
                </c:pt>
                <c:pt idx="84">
                  <c:v>7.7576923076923094</c:v>
                </c:pt>
                <c:pt idx="85">
                  <c:v>7.8211538461538481</c:v>
                </c:pt>
                <c:pt idx="86">
                  <c:v>7.8846153846153868</c:v>
                </c:pt>
                <c:pt idx="87">
                  <c:v>7.9480769230769255</c:v>
                </c:pt>
                <c:pt idx="88">
                  <c:v>8.0115384615384642</c:v>
                </c:pt>
                <c:pt idx="89">
                  <c:v>8.0749999999999993</c:v>
                </c:pt>
                <c:pt idx="90">
                  <c:v>8.1000000000000014</c:v>
                </c:pt>
                <c:pt idx="91">
                  <c:v>8.125</c:v>
                </c:pt>
                <c:pt idx="92">
                  <c:v>8.15</c:v>
                </c:pt>
                <c:pt idx="93">
                  <c:v>8.1750000000000007</c:v>
                </c:pt>
                <c:pt idx="94">
                  <c:v>8.1999999999999993</c:v>
                </c:pt>
                <c:pt idx="95">
                  <c:v>8.2250000000000014</c:v>
                </c:pt>
                <c:pt idx="96">
                  <c:v>8.2839285714285715</c:v>
                </c:pt>
                <c:pt idx="97">
                  <c:v>8.3428571428571434</c:v>
                </c:pt>
                <c:pt idx="98">
                  <c:v>8.4017857142857153</c:v>
                </c:pt>
                <c:pt idx="99">
                  <c:v>8.4607142857142872</c:v>
                </c:pt>
                <c:pt idx="100">
                  <c:v>8.5196428571428591</c:v>
                </c:pt>
                <c:pt idx="101">
                  <c:v>8.578571428571431</c:v>
                </c:pt>
                <c:pt idx="102">
                  <c:v>8.6374999999999993</c:v>
                </c:pt>
                <c:pt idx="103">
                  <c:v>8.6964285714285765</c:v>
                </c:pt>
                <c:pt idx="104">
                  <c:v>8.7553571428571484</c:v>
                </c:pt>
                <c:pt idx="105">
                  <c:v>8.8142857142857203</c:v>
                </c:pt>
                <c:pt idx="106">
                  <c:v>8.8732142857142922</c:v>
                </c:pt>
                <c:pt idx="107">
                  <c:v>8.932142857142864</c:v>
                </c:pt>
                <c:pt idx="108">
                  <c:v>8.9910714285714359</c:v>
                </c:pt>
                <c:pt idx="109">
                  <c:v>9.0500000000000007</c:v>
                </c:pt>
                <c:pt idx="110">
                  <c:v>9.1850000000000005</c:v>
                </c:pt>
                <c:pt idx="111">
                  <c:v>9.32</c:v>
                </c:pt>
                <c:pt idx="112">
                  <c:v>9.4550000000000001</c:v>
                </c:pt>
                <c:pt idx="113">
                  <c:v>9.59</c:v>
                </c:pt>
                <c:pt idx="114">
                  <c:v>9.7249999999999996</c:v>
                </c:pt>
                <c:pt idx="115">
                  <c:v>9.86</c:v>
                </c:pt>
                <c:pt idx="116">
                  <c:v>9.995000000000001</c:v>
                </c:pt>
                <c:pt idx="117">
                  <c:v>10.130000000000001</c:v>
                </c:pt>
                <c:pt idx="118">
                  <c:v>10.265000000000001</c:v>
                </c:pt>
                <c:pt idx="119">
                  <c:v>10.399999999999999</c:v>
                </c:pt>
                <c:pt idx="120">
                  <c:v>10.529</c:v>
                </c:pt>
                <c:pt idx="121">
                  <c:v>10.657999999999999</c:v>
                </c:pt>
                <c:pt idx="122">
                  <c:v>10.787000000000001</c:v>
                </c:pt>
                <c:pt idx="123">
                  <c:v>10.916</c:v>
                </c:pt>
                <c:pt idx="124">
                  <c:v>11.045</c:v>
                </c:pt>
                <c:pt idx="125">
                  <c:v>11.174000000000001</c:v>
                </c:pt>
                <c:pt idx="126">
                  <c:v>11.303000000000001</c:v>
                </c:pt>
                <c:pt idx="127">
                  <c:v>11.432</c:v>
                </c:pt>
                <c:pt idx="128">
                  <c:v>11.561000000000002</c:v>
                </c:pt>
                <c:pt idx="129">
                  <c:v>11.69</c:v>
                </c:pt>
                <c:pt idx="130">
                  <c:v>11.819000000000001</c:v>
                </c:pt>
                <c:pt idx="131">
                  <c:v>11.948000000000002</c:v>
                </c:pt>
                <c:pt idx="132">
                  <c:v>12.077000000000002</c:v>
                </c:pt>
                <c:pt idx="133">
                  <c:v>12.206000000000003</c:v>
                </c:pt>
                <c:pt idx="134">
                  <c:v>12.335000000000001</c:v>
                </c:pt>
                <c:pt idx="135">
                  <c:v>12.464000000000006</c:v>
                </c:pt>
                <c:pt idx="136">
                  <c:v>12.593000000000005</c:v>
                </c:pt>
                <c:pt idx="137">
                  <c:v>12.722000000000001</c:v>
                </c:pt>
                <c:pt idx="138">
                  <c:v>12.851000000000006</c:v>
                </c:pt>
                <c:pt idx="139">
                  <c:v>12.980000000000008</c:v>
                </c:pt>
                <c:pt idx="140">
                  <c:v>13.109</c:v>
                </c:pt>
                <c:pt idx="141">
                  <c:v>13.238000000000007</c:v>
                </c:pt>
                <c:pt idx="142">
                  <c:v>13.367000000000008</c:v>
                </c:pt>
                <c:pt idx="143">
                  <c:v>13.495999999999999</c:v>
                </c:pt>
                <c:pt idx="144">
                  <c:v>13.625000000000009</c:v>
                </c:pt>
                <c:pt idx="145">
                  <c:v>13.754000000000008</c:v>
                </c:pt>
                <c:pt idx="146">
                  <c:v>13.882999999999999</c:v>
                </c:pt>
                <c:pt idx="147">
                  <c:v>14.012000000000011</c:v>
                </c:pt>
                <c:pt idx="148">
                  <c:v>14.141000000000011</c:v>
                </c:pt>
                <c:pt idx="149">
                  <c:v>14.27</c:v>
                </c:pt>
                <c:pt idx="150">
                  <c:v>14.27</c:v>
                </c:pt>
                <c:pt idx="151">
                  <c:v>14.368261904761905</c:v>
                </c:pt>
                <c:pt idx="152">
                  <c:v>14.46652380952381</c:v>
                </c:pt>
                <c:pt idx="153">
                  <c:v>14.564785714285716</c:v>
                </c:pt>
                <c:pt idx="154">
                  <c:v>14.663047619047621</c:v>
                </c:pt>
                <c:pt idx="155">
                  <c:v>14.761309523809526</c:v>
                </c:pt>
                <c:pt idx="156">
                  <c:v>14.859571428571432</c:v>
                </c:pt>
                <c:pt idx="157">
                  <c:v>14.95783333333333</c:v>
                </c:pt>
                <c:pt idx="158">
                  <c:v>15.056095238095242</c:v>
                </c:pt>
                <c:pt idx="159">
                  <c:v>15.154357142857148</c:v>
                </c:pt>
                <c:pt idx="160">
                  <c:v>15.252619047619053</c:v>
                </c:pt>
                <c:pt idx="161">
                  <c:v>15.350880952380958</c:v>
                </c:pt>
                <c:pt idx="162">
                  <c:v>15.449142857142864</c:v>
                </c:pt>
                <c:pt idx="163">
                  <c:v>15.547404761904769</c:v>
                </c:pt>
                <c:pt idx="164">
                  <c:v>15.645666666666664</c:v>
                </c:pt>
                <c:pt idx="165">
                  <c:v>15.719374999999999</c:v>
                </c:pt>
                <c:pt idx="166">
                  <c:v>15.793083333333328</c:v>
                </c:pt>
                <c:pt idx="167">
                  <c:v>15.866791666666664</c:v>
                </c:pt>
                <c:pt idx="168">
                  <c:v>15.940499999999997</c:v>
                </c:pt>
                <c:pt idx="169">
                  <c:v>16.014208333333329</c:v>
                </c:pt>
                <c:pt idx="170">
                  <c:v>16.087916666666661</c:v>
                </c:pt>
                <c:pt idx="171">
                  <c:v>16.161624999999997</c:v>
                </c:pt>
                <c:pt idx="172">
                  <c:v>16.23533333333333</c:v>
                </c:pt>
                <c:pt idx="173">
                  <c:v>16.309041666666662</c:v>
                </c:pt>
                <c:pt idx="174">
                  <c:v>16.382749999999994</c:v>
                </c:pt>
                <c:pt idx="175">
                  <c:v>16.456458333333327</c:v>
                </c:pt>
                <c:pt idx="176">
                  <c:v>16.530166666666663</c:v>
                </c:pt>
                <c:pt idx="177">
                  <c:v>16.603874999999995</c:v>
                </c:pt>
                <c:pt idx="178">
                  <c:v>16.677583333333327</c:v>
                </c:pt>
                <c:pt idx="179">
                  <c:v>16.75129166666666</c:v>
                </c:pt>
                <c:pt idx="180">
                  <c:v>16.825000000000003</c:v>
                </c:pt>
                <c:pt idx="181">
                  <c:v>16.916785714285716</c:v>
                </c:pt>
                <c:pt idx="182">
                  <c:v>17.008571428571429</c:v>
                </c:pt>
                <c:pt idx="183">
                  <c:v>17.100357142857142</c:v>
                </c:pt>
                <c:pt idx="184">
                  <c:v>17.192142857142855</c:v>
                </c:pt>
                <c:pt idx="185">
                  <c:v>17.283928571428568</c:v>
                </c:pt>
                <c:pt idx="186">
                  <c:v>17.375714285714281</c:v>
                </c:pt>
                <c:pt idx="187">
                  <c:v>17.467500000000001</c:v>
                </c:pt>
                <c:pt idx="188">
                  <c:v>17.559285714285711</c:v>
                </c:pt>
                <c:pt idx="189">
                  <c:v>17.651071428571427</c:v>
                </c:pt>
                <c:pt idx="190">
                  <c:v>17.74285714285714</c:v>
                </c:pt>
                <c:pt idx="191">
                  <c:v>17.814642857142854</c:v>
                </c:pt>
                <c:pt idx="192">
                  <c:v>17.886428571428567</c:v>
                </c:pt>
                <c:pt idx="193">
                  <c:v>17.948214285714279</c:v>
                </c:pt>
                <c:pt idx="194">
                  <c:v>18.009999999999998</c:v>
                </c:pt>
                <c:pt idx="195">
                  <c:v>18.045000000000002</c:v>
                </c:pt>
                <c:pt idx="196">
                  <c:v>18.085000000000001</c:v>
                </c:pt>
                <c:pt idx="197">
                  <c:v>18.12</c:v>
                </c:pt>
                <c:pt idx="198">
                  <c:v>18.164999999999999</c:v>
                </c:pt>
                <c:pt idx="199">
                  <c:v>18.2</c:v>
                </c:pt>
                <c:pt idx="200">
                  <c:v>18.23</c:v>
                </c:pt>
                <c:pt idx="201">
                  <c:v>18.260000000000002</c:v>
                </c:pt>
                <c:pt idx="202">
                  <c:v>18.285</c:v>
                </c:pt>
                <c:pt idx="203">
                  <c:v>18.310000000000002</c:v>
                </c:pt>
                <c:pt idx="204">
                  <c:v>18.310000000000002</c:v>
                </c:pt>
                <c:pt idx="205">
                  <c:v>18.310000000000002</c:v>
                </c:pt>
                <c:pt idx="206">
                  <c:v>18.310000000000002</c:v>
                </c:pt>
                <c:pt idx="207">
                  <c:v>18.310000000000002</c:v>
                </c:pt>
                <c:pt idx="208">
                  <c:v>18.310000000000002</c:v>
                </c:pt>
                <c:pt idx="209">
                  <c:v>18.2925</c:v>
                </c:pt>
                <c:pt idx="210">
                  <c:v>18.275000000000002</c:v>
                </c:pt>
                <c:pt idx="211">
                  <c:v>18.2575</c:v>
                </c:pt>
                <c:pt idx="212">
                  <c:v>18.240000000000002</c:v>
                </c:pt>
                <c:pt idx="213">
                  <c:v>18.2225</c:v>
                </c:pt>
                <c:pt idx="214">
                  <c:v>18.195</c:v>
                </c:pt>
                <c:pt idx="215">
                  <c:v>18.1675</c:v>
                </c:pt>
                <c:pt idx="216">
                  <c:v>18.145</c:v>
                </c:pt>
                <c:pt idx="217">
                  <c:v>18.105</c:v>
                </c:pt>
                <c:pt idx="218">
                  <c:v>18.087499999999999</c:v>
                </c:pt>
                <c:pt idx="219">
                  <c:v>18.058461538461536</c:v>
                </c:pt>
                <c:pt idx="220">
                  <c:v>18.029423076923077</c:v>
                </c:pt>
                <c:pt idx="221">
                  <c:v>18.000384615384615</c:v>
                </c:pt>
                <c:pt idx="222">
                  <c:v>17.971346153846152</c:v>
                </c:pt>
                <c:pt idx="223">
                  <c:v>17.942307692307693</c:v>
                </c:pt>
                <c:pt idx="224">
                  <c:v>17.913269230769231</c:v>
                </c:pt>
                <c:pt idx="225">
                  <c:v>17.884230769230768</c:v>
                </c:pt>
                <c:pt idx="226">
                  <c:v>17.83991452991453</c:v>
                </c:pt>
                <c:pt idx="227">
                  <c:v>17.795598290598292</c:v>
                </c:pt>
                <c:pt idx="228">
                  <c:v>17.751282051282054</c:v>
                </c:pt>
                <c:pt idx="229">
                  <c:v>17.706965811965812</c:v>
                </c:pt>
                <c:pt idx="230">
                  <c:v>17.662649572649574</c:v>
                </c:pt>
                <c:pt idx="231">
                  <c:v>17.633333333333333</c:v>
                </c:pt>
                <c:pt idx="232">
                  <c:v>17.555243055555557</c:v>
                </c:pt>
                <c:pt idx="233">
                  <c:v>17.477152777777778</c:v>
                </c:pt>
                <c:pt idx="234">
                  <c:v>17.399062499999999</c:v>
                </c:pt>
                <c:pt idx="235">
                  <c:v>17.310865384615383</c:v>
                </c:pt>
                <c:pt idx="236">
                  <c:v>17.222668269230766</c:v>
                </c:pt>
                <c:pt idx="237">
                  <c:v>17.134471153846153</c:v>
                </c:pt>
                <c:pt idx="238">
                  <c:v>17.04627403846154</c:v>
                </c:pt>
                <c:pt idx="239">
                  <c:v>16.958076923076923</c:v>
                </c:pt>
                <c:pt idx="240">
                  <c:v>16.869879807692307</c:v>
                </c:pt>
                <c:pt idx="241">
                  <c:v>16.781682692307694</c:v>
                </c:pt>
                <c:pt idx="242">
                  <c:v>16.693485576923077</c:v>
                </c:pt>
                <c:pt idx="243">
                  <c:v>16.605288461538461</c:v>
                </c:pt>
                <c:pt idx="244">
                  <c:v>16.517091346153848</c:v>
                </c:pt>
                <c:pt idx="245">
                  <c:v>16.428894230769231</c:v>
                </c:pt>
                <c:pt idx="246">
                  <c:v>16.340697115384614</c:v>
                </c:pt>
                <c:pt idx="247">
                  <c:v>16.252499999999998</c:v>
                </c:pt>
                <c:pt idx="248">
                  <c:v>16.118461538461538</c:v>
                </c:pt>
                <c:pt idx="249">
                  <c:v>15.984423076923076</c:v>
                </c:pt>
                <c:pt idx="250">
                  <c:v>15.850384615384614</c:v>
                </c:pt>
                <c:pt idx="251">
                  <c:v>15.716346153846153</c:v>
                </c:pt>
                <c:pt idx="252">
                  <c:v>15.58230769230769</c:v>
                </c:pt>
                <c:pt idx="253">
                  <c:v>15.448269230769228</c:v>
                </c:pt>
                <c:pt idx="254">
                  <c:v>15.314230769230766</c:v>
                </c:pt>
                <c:pt idx="255">
                  <c:v>15.180192307692305</c:v>
                </c:pt>
                <c:pt idx="256">
                  <c:v>15.046153846153842</c:v>
                </c:pt>
                <c:pt idx="257">
                  <c:v>14.91211538461538</c:v>
                </c:pt>
                <c:pt idx="258">
                  <c:v>14.778076923076918</c:v>
                </c:pt>
                <c:pt idx="259">
                  <c:v>14.644038461538457</c:v>
                </c:pt>
                <c:pt idx="260">
                  <c:v>14.51</c:v>
                </c:pt>
                <c:pt idx="261">
                  <c:v>14.414666666666665</c:v>
                </c:pt>
                <c:pt idx="262">
                  <c:v>14.319333333333333</c:v>
                </c:pt>
                <c:pt idx="263">
                  <c:v>14.224</c:v>
                </c:pt>
                <c:pt idx="264">
                  <c:v>14.128666666666666</c:v>
                </c:pt>
                <c:pt idx="265">
                  <c:v>14.033333333333331</c:v>
                </c:pt>
                <c:pt idx="266">
                  <c:v>13.937999999999999</c:v>
                </c:pt>
                <c:pt idx="267">
                  <c:v>13.842666666666666</c:v>
                </c:pt>
                <c:pt idx="268">
                  <c:v>13.747333333333332</c:v>
                </c:pt>
                <c:pt idx="269">
                  <c:v>13.651999999999997</c:v>
                </c:pt>
                <c:pt idx="270">
                  <c:v>13.556666666666665</c:v>
                </c:pt>
                <c:pt idx="271">
                  <c:v>13.461333333333332</c:v>
                </c:pt>
                <c:pt idx="272">
                  <c:v>13.365999999999998</c:v>
                </c:pt>
                <c:pt idx="273">
                  <c:v>13.270666666666664</c:v>
                </c:pt>
                <c:pt idx="274">
                  <c:v>13.175333333333331</c:v>
                </c:pt>
                <c:pt idx="275">
                  <c:v>13.080000000000002</c:v>
                </c:pt>
                <c:pt idx="276">
                  <c:v>12.984666666666664</c:v>
                </c:pt>
                <c:pt idx="277">
                  <c:v>12.88933333333333</c:v>
                </c:pt>
                <c:pt idx="278">
                  <c:v>12.793999999999997</c:v>
                </c:pt>
                <c:pt idx="279">
                  <c:v>12.698666666666664</c:v>
                </c:pt>
                <c:pt idx="280">
                  <c:v>12.603333333333328</c:v>
                </c:pt>
                <c:pt idx="281">
                  <c:v>12.507999999999996</c:v>
                </c:pt>
                <c:pt idx="282">
                  <c:v>12.412666666666663</c:v>
                </c:pt>
                <c:pt idx="283">
                  <c:v>12.31733333333333</c:v>
                </c:pt>
                <c:pt idx="284">
                  <c:v>12.221999999999996</c:v>
                </c:pt>
                <c:pt idx="285">
                  <c:v>12.126666666666662</c:v>
                </c:pt>
                <c:pt idx="286">
                  <c:v>12.031333333333329</c:v>
                </c:pt>
                <c:pt idx="287">
                  <c:v>11.935999999999996</c:v>
                </c:pt>
                <c:pt idx="288">
                  <c:v>11.840666666666662</c:v>
                </c:pt>
                <c:pt idx="289">
                  <c:v>11.745333333333328</c:v>
                </c:pt>
                <c:pt idx="290">
                  <c:v>11.65</c:v>
                </c:pt>
                <c:pt idx="291">
                  <c:v>11.501230769230769</c:v>
                </c:pt>
                <c:pt idx="292">
                  <c:v>11.35246153846154</c:v>
                </c:pt>
                <c:pt idx="293">
                  <c:v>11.203692307692311</c:v>
                </c:pt>
                <c:pt idx="294">
                  <c:v>11.05492307692308</c:v>
                </c:pt>
                <c:pt idx="295">
                  <c:v>10.906153846153847</c:v>
                </c:pt>
                <c:pt idx="296">
                  <c:v>10.75738461538462</c:v>
                </c:pt>
                <c:pt idx="297">
                  <c:v>10.608615384615389</c:v>
                </c:pt>
                <c:pt idx="298">
                  <c:v>10.459846153846158</c:v>
                </c:pt>
                <c:pt idx="299">
                  <c:v>10.311076923076929</c:v>
                </c:pt>
                <c:pt idx="300">
                  <c:v>10.162307692307696</c:v>
                </c:pt>
                <c:pt idx="301">
                  <c:v>10.013538461538467</c:v>
                </c:pt>
                <c:pt idx="302">
                  <c:v>9.8647692307692356</c:v>
                </c:pt>
                <c:pt idx="303">
                  <c:v>9.7160000000000011</c:v>
                </c:pt>
                <c:pt idx="304">
                  <c:v>9.5480000000000018</c:v>
                </c:pt>
                <c:pt idx="305">
                  <c:v>9.379999999999999</c:v>
                </c:pt>
                <c:pt idx="306">
                  <c:v>9.2120000000000015</c:v>
                </c:pt>
                <c:pt idx="307">
                  <c:v>9.0440000000000005</c:v>
                </c:pt>
                <c:pt idx="308">
                  <c:v>8.8760000000000012</c:v>
                </c:pt>
                <c:pt idx="309">
                  <c:v>8.708000000000002</c:v>
                </c:pt>
                <c:pt idx="310">
                  <c:v>8.5399999999999991</c:v>
                </c:pt>
                <c:pt idx="311">
                  <c:v>8.3720000000000017</c:v>
                </c:pt>
                <c:pt idx="312">
                  <c:v>8.2040000000000006</c:v>
                </c:pt>
                <c:pt idx="313">
                  <c:v>8.0360000000000014</c:v>
                </c:pt>
                <c:pt idx="314">
                  <c:v>7.8680000000000003</c:v>
                </c:pt>
                <c:pt idx="315">
                  <c:v>7.7</c:v>
                </c:pt>
                <c:pt idx="316">
                  <c:v>7.6166666666666671</c:v>
                </c:pt>
                <c:pt idx="317">
                  <c:v>7.5333333333333341</c:v>
                </c:pt>
                <c:pt idx="318">
                  <c:v>7.45</c:v>
                </c:pt>
                <c:pt idx="319">
                  <c:v>7.366666666666668</c:v>
                </c:pt>
                <c:pt idx="320">
                  <c:v>7.283333333333335</c:v>
                </c:pt>
                <c:pt idx="321">
                  <c:v>7.2</c:v>
                </c:pt>
                <c:pt idx="322">
                  <c:v>7.1166666666666689</c:v>
                </c:pt>
                <c:pt idx="323">
                  <c:v>7.0333333333333359</c:v>
                </c:pt>
                <c:pt idx="324">
                  <c:v>6.9500000000000028</c:v>
                </c:pt>
                <c:pt idx="325">
                  <c:v>6.8666666666666698</c:v>
                </c:pt>
                <c:pt idx="326">
                  <c:v>6.7833333333333368</c:v>
                </c:pt>
                <c:pt idx="327">
                  <c:v>6.7</c:v>
                </c:pt>
                <c:pt idx="328">
                  <c:v>6.6420833333333329</c:v>
                </c:pt>
                <c:pt idx="329">
                  <c:v>6.5841666666666665</c:v>
                </c:pt>
                <c:pt idx="330">
                  <c:v>6.5262500000000001</c:v>
                </c:pt>
                <c:pt idx="331">
                  <c:v>6.4683333333333337</c:v>
                </c:pt>
                <c:pt idx="332">
                  <c:v>6.4104166666666664</c:v>
                </c:pt>
                <c:pt idx="333">
                  <c:v>6.3524999999999991</c:v>
                </c:pt>
                <c:pt idx="334">
                  <c:v>6.2945833333333336</c:v>
                </c:pt>
                <c:pt idx="335">
                  <c:v>6.2366666666666637</c:v>
                </c:pt>
                <c:pt idx="336">
                  <c:v>6.1787499999999973</c:v>
                </c:pt>
                <c:pt idx="337">
                  <c:v>6.1208333333333291</c:v>
                </c:pt>
                <c:pt idx="338">
                  <c:v>6.0629166666666627</c:v>
                </c:pt>
                <c:pt idx="339">
                  <c:v>6.0049999999999955</c:v>
                </c:pt>
                <c:pt idx="340">
                  <c:v>5.9470833333333282</c:v>
                </c:pt>
                <c:pt idx="341">
                  <c:v>5.8891666666666609</c:v>
                </c:pt>
                <c:pt idx="342">
                  <c:v>5.8312499999999945</c:v>
                </c:pt>
                <c:pt idx="343">
                  <c:v>5.7733333333333272</c:v>
                </c:pt>
                <c:pt idx="344">
                  <c:v>5.7154166666666599</c:v>
                </c:pt>
                <c:pt idx="345">
                  <c:v>5.6574999999999935</c:v>
                </c:pt>
                <c:pt idx="346">
                  <c:v>5.5995833333333263</c:v>
                </c:pt>
                <c:pt idx="347">
                  <c:v>5.5416666666666599</c:v>
                </c:pt>
                <c:pt idx="348">
                  <c:v>5.4837499999999935</c:v>
                </c:pt>
                <c:pt idx="349">
                  <c:v>5.4258333333333262</c:v>
                </c:pt>
                <c:pt idx="350">
                  <c:v>5.3679166666666598</c:v>
                </c:pt>
                <c:pt idx="351">
                  <c:v>5.31</c:v>
                </c:pt>
                <c:pt idx="352">
                  <c:v>5.2757692307692308</c:v>
                </c:pt>
                <c:pt idx="353">
                  <c:v>5.241538461538461</c:v>
                </c:pt>
                <c:pt idx="354">
                  <c:v>5.2073076923076922</c:v>
                </c:pt>
                <c:pt idx="355">
                  <c:v>5.1730769230769234</c:v>
                </c:pt>
                <c:pt idx="356">
                  <c:v>5.1388461538461536</c:v>
                </c:pt>
                <c:pt idx="357">
                  <c:v>5.1046153846153839</c:v>
                </c:pt>
                <c:pt idx="358">
                  <c:v>5.070384615384615</c:v>
                </c:pt>
                <c:pt idx="359">
                  <c:v>5.0361538461538462</c:v>
                </c:pt>
                <c:pt idx="360">
                  <c:v>5.0019230769230774</c:v>
                </c:pt>
                <c:pt idx="361">
                  <c:v>4.9676923076923076</c:v>
                </c:pt>
                <c:pt idx="362">
                  <c:v>4.9334615384615379</c:v>
                </c:pt>
                <c:pt idx="363">
                  <c:v>4.8992307692307691</c:v>
                </c:pt>
                <c:pt idx="364">
                  <c:v>4.8650000000000002</c:v>
                </c:pt>
              </c:numCache>
            </c:numRef>
          </c:val>
          <c:smooth val="0"/>
        </c:ser>
        <c:ser>
          <c:idx val="5"/>
          <c:order val="2"/>
          <c:tx>
            <c:v>E (Max)</c:v>
          </c:tx>
          <c:spPr>
            <a:ln w="12700">
              <a:solidFill>
                <a:srgbClr val="FFCC00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DGD!$BR$4:$BR$368</c:f>
              <c:numCache>
                <c:formatCode>0.0</c:formatCode>
                <c:ptCount val="365"/>
                <c:pt idx="0">
                  <c:v>7.03</c:v>
                </c:pt>
                <c:pt idx="1">
                  <c:v>7.03</c:v>
                </c:pt>
                <c:pt idx="2">
                  <c:v>7.03</c:v>
                </c:pt>
                <c:pt idx="3">
                  <c:v>7.03</c:v>
                </c:pt>
                <c:pt idx="4">
                  <c:v>7.03</c:v>
                </c:pt>
                <c:pt idx="5">
                  <c:v>7.03</c:v>
                </c:pt>
                <c:pt idx="6">
                  <c:v>7.03</c:v>
                </c:pt>
                <c:pt idx="7">
                  <c:v>7.03</c:v>
                </c:pt>
                <c:pt idx="8">
                  <c:v>7.03</c:v>
                </c:pt>
                <c:pt idx="9">
                  <c:v>7.03</c:v>
                </c:pt>
                <c:pt idx="10">
                  <c:v>7.03</c:v>
                </c:pt>
                <c:pt idx="11">
                  <c:v>7.03</c:v>
                </c:pt>
                <c:pt idx="12">
                  <c:v>7.03</c:v>
                </c:pt>
                <c:pt idx="13">
                  <c:v>7.03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6.97</c:v>
                </c:pt>
                <c:pt idx="21">
                  <c:v>6.97</c:v>
                </c:pt>
                <c:pt idx="22">
                  <c:v>6.97</c:v>
                </c:pt>
                <c:pt idx="23">
                  <c:v>6.97</c:v>
                </c:pt>
                <c:pt idx="24">
                  <c:v>6.97</c:v>
                </c:pt>
                <c:pt idx="25">
                  <c:v>6.97</c:v>
                </c:pt>
                <c:pt idx="26">
                  <c:v>6.97</c:v>
                </c:pt>
                <c:pt idx="27">
                  <c:v>6.97</c:v>
                </c:pt>
                <c:pt idx="28">
                  <c:v>6.97</c:v>
                </c:pt>
                <c:pt idx="29">
                  <c:v>6.97</c:v>
                </c:pt>
                <c:pt idx="30">
                  <c:v>7.03</c:v>
                </c:pt>
                <c:pt idx="31">
                  <c:v>7.07</c:v>
                </c:pt>
                <c:pt idx="32">
                  <c:v>7.09</c:v>
                </c:pt>
                <c:pt idx="33">
                  <c:v>7.14</c:v>
                </c:pt>
                <c:pt idx="34">
                  <c:v>7.18</c:v>
                </c:pt>
                <c:pt idx="35">
                  <c:v>7.3</c:v>
                </c:pt>
                <c:pt idx="36">
                  <c:v>7.38</c:v>
                </c:pt>
                <c:pt idx="37">
                  <c:v>7.3140000000000001</c:v>
                </c:pt>
                <c:pt idx="38">
                  <c:v>7.2480000000000002</c:v>
                </c:pt>
                <c:pt idx="39">
                  <c:v>7.1820000000000004</c:v>
                </c:pt>
                <c:pt idx="40">
                  <c:v>7.1160000000000005</c:v>
                </c:pt>
                <c:pt idx="41">
                  <c:v>7.05</c:v>
                </c:pt>
                <c:pt idx="42">
                  <c:v>7.1111111111111107</c:v>
                </c:pt>
                <c:pt idx="43">
                  <c:v>7.1722222222222216</c:v>
                </c:pt>
                <c:pt idx="44">
                  <c:v>7.2333333333333325</c:v>
                </c:pt>
                <c:pt idx="45">
                  <c:v>7.2944444444444434</c:v>
                </c:pt>
                <c:pt idx="46">
                  <c:v>7.3555555555555543</c:v>
                </c:pt>
                <c:pt idx="47">
                  <c:v>7.4166666666666652</c:v>
                </c:pt>
                <c:pt idx="48">
                  <c:v>7.4777777777777761</c:v>
                </c:pt>
                <c:pt idx="49">
                  <c:v>7.538888888888887</c:v>
                </c:pt>
                <c:pt idx="50">
                  <c:v>7.6</c:v>
                </c:pt>
                <c:pt idx="51">
                  <c:v>7.75</c:v>
                </c:pt>
                <c:pt idx="52">
                  <c:v>7.9</c:v>
                </c:pt>
                <c:pt idx="53">
                  <c:v>8.0500000000000007</c:v>
                </c:pt>
                <c:pt idx="54">
                  <c:v>8.1999999999999993</c:v>
                </c:pt>
                <c:pt idx="55">
                  <c:v>8.35</c:v>
                </c:pt>
                <c:pt idx="56">
                  <c:v>8.5</c:v>
                </c:pt>
                <c:pt idx="57">
                  <c:v>8.65</c:v>
                </c:pt>
                <c:pt idx="58">
                  <c:v>8.8000000000000007</c:v>
                </c:pt>
                <c:pt idx="59">
                  <c:v>8.8937500000000007</c:v>
                </c:pt>
                <c:pt idx="60">
                  <c:v>8.9875000000000007</c:v>
                </c:pt>
                <c:pt idx="61">
                  <c:v>9.0812500000000007</c:v>
                </c:pt>
                <c:pt idx="62">
                  <c:v>9.1750000000000007</c:v>
                </c:pt>
                <c:pt idx="63">
                  <c:v>9.3625000000000007</c:v>
                </c:pt>
                <c:pt idx="64">
                  <c:v>9.4576923076923087</c:v>
                </c:pt>
                <c:pt idx="65">
                  <c:v>9.5528846153846168</c:v>
                </c:pt>
                <c:pt idx="66">
                  <c:v>9.6480769230769248</c:v>
                </c:pt>
                <c:pt idx="67">
                  <c:v>9.7432692307692328</c:v>
                </c:pt>
                <c:pt idx="68">
                  <c:v>9.8384615384615408</c:v>
                </c:pt>
                <c:pt idx="69">
                  <c:v>9.9336538461538488</c:v>
                </c:pt>
                <c:pt idx="70">
                  <c:v>10.028846153846157</c:v>
                </c:pt>
                <c:pt idx="71">
                  <c:v>10.124038461538465</c:v>
                </c:pt>
                <c:pt idx="72">
                  <c:v>10.219230769230773</c:v>
                </c:pt>
                <c:pt idx="73">
                  <c:v>10.314423076923081</c:v>
                </c:pt>
                <c:pt idx="74">
                  <c:v>10.409615384615389</c:v>
                </c:pt>
                <c:pt idx="75">
                  <c:v>10.504807692307697</c:v>
                </c:pt>
                <c:pt idx="76">
                  <c:v>10.6</c:v>
                </c:pt>
                <c:pt idx="77">
                  <c:v>10.680769230769231</c:v>
                </c:pt>
                <c:pt idx="78">
                  <c:v>10.761538461538462</c:v>
                </c:pt>
                <c:pt idx="79">
                  <c:v>10.842307692307694</c:v>
                </c:pt>
                <c:pt idx="80">
                  <c:v>10.923076923076925</c:v>
                </c:pt>
                <c:pt idx="81">
                  <c:v>11.003846153846156</c:v>
                </c:pt>
                <c:pt idx="82">
                  <c:v>11.084615384615388</c:v>
                </c:pt>
                <c:pt idx="83">
                  <c:v>11.165384615384619</c:v>
                </c:pt>
                <c:pt idx="84">
                  <c:v>11.246153846153851</c:v>
                </c:pt>
                <c:pt idx="85">
                  <c:v>11.326923076923082</c:v>
                </c:pt>
                <c:pt idx="86">
                  <c:v>11.407692307692313</c:v>
                </c:pt>
                <c:pt idx="87">
                  <c:v>11.488461538461545</c:v>
                </c:pt>
                <c:pt idx="88">
                  <c:v>11.569230769230776</c:v>
                </c:pt>
                <c:pt idx="89">
                  <c:v>11.65</c:v>
                </c:pt>
                <c:pt idx="90">
                  <c:v>11.675000000000001</c:v>
                </c:pt>
                <c:pt idx="91">
                  <c:v>11.7</c:v>
                </c:pt>
                <c:pt idx="92">
                  <c:v>11.725</c:v>
                </c:pt>
                <c:pt idx="93">
                  <c:v>11.75</c:v>
                </c:pt>
                <c:pt idx="94">
                  <c:v>11.775</c:v>
                </c:pt>
                <c:pt idx="95">
                  <c:v>11.8</c:v>
                </c:pt>
                <c:pt idx="96">
                  <c:v>11.892857142857144</c:v>
                </c:pt>
                <c:pt idx="97">
                  <c:v>11.985714285714288</c:v>
                </c:pt>
                <c:pt idx="98">
                  <c:v>12.078571428571431</c:v>
                </c:pt>
                <c:pt idx="99">
                  <c:v>12.171428571428574</c:v>
                </c:pt>
                <c:pt idx="100">
                  <c:v>12.264285714285718</c:v>
                </c:pt>
                <c:pt idx="101">
                  <c:v>12.357142857142861</c:v>
                </c:pt>
                <c:pt idx="102">
                  <c:v>12.45</c:v>
                </c:pt>
                <c:pt idx="103">
                  <c:v>12.542857142857148</c:v>
                </c:pt>
                <c:pt idx="104">
                  <c:v>12.635714285714291</c:v>
                </c:pt>
                <c:pt idx="105">
                  <c:v>12.728571428571435</c:v>
                </c:pt>
                <c:pt idx="106">
                  <c:v>12.821428571428578</c:v>
                </c:pt>
                <c:pt idx="107">
                  <c:v>12.914285714285722</c:v>
                </c:pt>
                <c:pt idx="108">
                  <c:v>13.007142857142865</c:v>
                </c:pt>
                <c:pt idx="109">
                  <c:v>13.1</c:v>
                </c:pt>
                <c:pt idx="110">
                  <c:v>13.26</c:v>
                </c:pt>
                <c:pt idx="111">
                  <c:v>13.42</c:v>
                </c:pt>
                <c:pt idx="112">
                  <c:v>13.58</c:v>
                </c:pt>
                <c:pt idx="113">
                  <c:v>13.74</c:v>
                </c:pt>
                <c:pt idx="114">
                  <c:v>13.9</c:v>
                </c:pt>
                <c:pt idx="115">
                  <c:v>14.06</c:v>
                </c:pt>
                <c:pt idx="116">
                  <c:v>14.22</c:v>
                </c:pt>
                <c:pt idx="117">
                  <c:v>14.38</c:v>
                </c:pt>
                <c:pt idx="118">
                  <c:v>14.54</c:v>
                </c:pt>
                <c:pt idx="119">
                  <c:v>14.7</c:v>
                </c:pt>
                <c:pt idx="120">
                  <c:v>14.823333333333332</c:v>
                </c:pt>
                <c:pt idx="121">
                  <c:v>14.946666666666665</c:v>
                </c:pt>
                <c:pt idx="122">
                  <c:v>15.07</c:v>
                </c:pt>
                <c:pt idx="123">
                  <c:v>15.193333333333332</c:v>
                </c:pt>
                <c:pt idx="124">
                  <c:v>15.316666666666665</c:v>
                </c:pt>
                <c:pt idx="125">
                  <c:v>15.44</c:v>
                </c:pt>
                <c:pt idx="126">
                  <c:v>15.563333333333331</c:v>
                </c:pt>
                <c:pt idx="127">
                  <c:v>15.686666666666664</c:v>
                </c:pt>
                <c:pt idx="128">
                  <c:v>15.81</c:v>
                </c:pt>
                <c:pt idx="129">
                  <c:v>15.93333333333333</c:v>
                </c:pt>
                <c:pt idx="130">
                  <c:v>16.056666666666665</c:v>
                </c:pt>
                <c:pt idx="131">
                  <c:v>16.18</c:v>
                </c:pt>
                <c:pt idx="132">
                  <c:v>16.303333333333335</c:v>
                </c:pt>
                <c:pt idx="133">
                  <c:v>16.426666666666669</c:v>
                </c:pt>
                <c:pt idx="134">
                  <c:v>16.55</c:v>
                </c:pt>
                <c:pt idx="135">
                  <c:v>16.673333333333339</c:v>
                </c:pt>
                <c:pt idx="136">
                  <c:v>16.796666666666674</c:v>
                </c:pt>
                <c:pt idx="137">
                  <c:v>16.920000000000002</c:v>
                </c:pt>
                <c:pt idx="138">
                  <c:v>17.043333333333344</c:v>
                </c:pt>
                <c:pt idx="139">
                  <c:v>17.166666666666679</c:v>
                </c:pt>
                <c:pt idx="140">
                  <c:v>17.29</c:v>
                </c:pt>
                <c:pt idx="141">
                  <c:v>17.413333333333348</c:v>
                </c:pt>
                <c:pt idx="142">
                  <c:v>17.536666666666683</c:v>
                </c:pt>
                <c:pt idx="143">
                  <c:v>17.66</c:v>
                </c:pt>
                <c:pt idx="144">
                  <c:v>17.783333333333353</c:v>
                </c:pt>
                <c:pt idx="145">
                  <c:v>17.906666666666688</c:v>
                </c:pt>
                <c:pt idx="146">
                  <c:v>18.03</c:v>
                </c:pt>
                <c:pt idx="147">
                  <c:v>18.153333333333357</c:v>
                </c:pt>
                <c:pt idx="148">
                  <c:v>18.276666666666692</c:v>
                </c:pt>
                <c:pt idx="149">
                  <c:v>18.399999999999999</c:v>
                </c:pt>
                <c:pt idx="150">
                  <c:v>18.399999999999999</c:v>
                </c:pt>
                <c:pt idx="151">
                  <c:v>18.532857142857143</c:v>
                </c:pt>
                <c:pt idx="152">
                  <c:v>18.665714285714287</c:v>
                </c:pt>
                <c:pt idx="153">
                  <c:v>18.798571428571432</c:v>
                </c:pt>
                <c:pt idx="154">
                  <c:v>18.931428571428576</c:v>
                </c:pt>
                <c:pt idx="155">
                  <c:v>19.06428571428572</c:v>
                </c:pt>
                <c:pt idx="156">
                  <c:v>19.197142857142865</c:v>
                </c:pt>
                <c:pt idx="157">
                  <c:v>19.329999999999998</c:v>
                </c:pt>
                <c:pt idx="158">
                  <c:v>19.462857142857153</c:v>
                </c:pt>
                <c:pt idx="159">
                  <c:v>19.595714285714298</c:v>
                </c:pt>
                <c:pt idx="160">
                  <c:v>19.728571428571442</c:v>
                </c:pt>
                <c:pt idx="161">
                  <c:v>19.861428571428586</c:v>
                </c:pt>
                <c:pt idx="162">
                  <c:v>19.994285714285731</c:v>
                </c:pt>
                <c:pt idx="163">
                  <c:v>20.127142857142875</c:v>
                </c:pt>
                <c:pt idx="164">
                  <c:v>20.260000000000002</c:v>
                </c:pt>
                <c:pt idx="165">
                  <c:v>20.34375</c:v>
                </c:pt>
                <c:pt idx="166">
                  <c:v>20.427499999999998</c:v>
                </c:pt>
                <c:pt idx="167">
                  <c:v>20.51125</c:v>
                </c:pt>
                <c:pt idx="168">
                  <c:v>20.594999999999999</c:v>
                </c:pt>
                <c:pt idx="169">
                  <c:v>20.678750000000001</c:v>
                </c:pt>
                <c:pt idx="170">
                  <c:v>20.762499999999999</c:v>
                </c:pt>
                <c:pt idx="171">
                  <c:v>20.846250000000001</c:v>
                </c:pt>
                <c:pt idx="172">
                  <c:v>20.93</c:v>
                </c:pt>
                <c:pt idx="173">
                  <c:v>21.013750000000002</c:v>
                </c:pt>
                <c:pt idx="174">
                  <c:v>21.0975</c:v>
                </c:pt>
                <c:pt idx="175">
                  <c:v>21.181249999999999</c:v>
                </c:pt>
                <c:pt idx="176">
                  <c:v>21.265000000000001</c:v>
                </c:pt>
                <c:pt idx="177">
                  <c:v>21.348749999999999</c:v>
                </c:pt>
                <c:pt idx="178">
                  <c:v>21.432500000000001</c:v>
                </c:pt>
                <c:pt idx="179">
                  <c:v>21.516249999999999</c:v>
                </c:pt>
                <c:pt idx="180">
                  <c:v>21.6</c:v>
                </c:pt>
                <c:pt idx="181">
                  <c:v>21.68</c:v>
                </c:pt>
                <c:pt idx="182">
                  <c:v>21.76</c:v>
                </c:pt>
                <c:pt idx="183">
                  <c:v>21.84</c:v>
                </c:pt>
                <c:pt idx="184">
                  <c:v>21.92</c:v>
                </c:pt>
                <c:pt idx="185">
                  <c:v>22</c:v>
                </c:pt>
                <c:pt idx="186">
                  <c:v>22.08</c:v>
                </c:pt>
                <c:pt idx="187">
                  <c:v>22.16</c:v>
                </c:pt>
                <c:pt idx="188">
                  <c:v>22.24</c:v>
                </c:pt>
                <c:pt idx="189">
                  <c:v>22.32</c:v>
                </c:pt>
                <c:pt idx="190">
                  <c:v>22.4</c:v>
                </c:pt>
                <c:pt idx="191">
                  <c:v>22.44</c:v>
                </c:pt>
                <c:pt idx="192">
                  <c:v>22.48</c:v>
                </c:pt>
                <c:pt idx="193">
                  <c:v>22.5</c:v>
                </c:pt>
                <c:pt idx="194">
                  <c:v>22.52</c:v>
                </c:pt>
                <c:pt idx="195">
                  <c:v>22.54</c:v>
                </c:pt>
                <c:pt idx="196">
                  <c:v>22.57</c:v>
                </c:pt>
                <c:pt idx="197">
                  <c:v>22.59</c:v>
                </c:pt>
                <c:pt idx="198">
                  <c:v>22.63</c:v>
                </c:pt>
                <c:pt idx="199">
                  <c:v>22.65</c:v>
                </c:pt>
                <c:pt idx="200">
                  <c:v>22.66</c:v>
                </c:pt>
                <c:pt idx="201">
                  <c:v>22.67</c:v>
                </c:pt>
                <c:pt idx="202">
                  <c:v>22.67</c:v>
                </c:pt>
                <c:pt idx="203">
                  <c:v>22.67</c:v>
                </c:pt>
                <c:pt idx="204">
                  <c:v>22.67</c:v>
                </c:pt>
                <c:pt idx="205">
                  <c:v>22.67</c:v>
                </c:pt>
                <c:pt idx="206">
                  <c:v>22.67</c:v>
                </c:pt>
                <c:pt idx="207">
                  <c:v>22.67</c:v>
                </c:pt>
                <c:pt idx="208">
                  <c:v>22.67</c:v>
                </c:pt>
                <c:pt idx="209">
                  <c:v>22.67</c:v>
                </c:pt>
                <c:pt idx="210">
                  <c:v>22.67</c:v>
                </c:pt>
                <c:pt idx="211">
                  <c:v>22.67</c:v>
                </c:pt>
                <c:pt idx="212">
                  <c:v>22.67</c:v>
                </c:pt>
                <c:pt idx="213">
                  <c:v>22.67</c:v>
                </c:pt>
                <c:pt idx="214">
                  <c:v>22.65</c:v>
                </c:pt>
                <c:pt idx="215">
                  <c:v>22.63</c:v>
                </c:pt>
                <c:pt idx="216">
                  <c:v>22.62</c:v>
                </c:pt>
                <c:pt idx="217">
                  <c:v>22.61</c:v>
                </c:pt>
                <c:pt idx="218">
                  <c:v>22.6</c:v>
                </c:pt>
                <c:pt idx="219">
                  <c:v>22.566923076923075</c:v>
                </c:pt>
                <c:pt idx="220">
                  <c:v>22.533846153846152</c:v>
                </c:pt>
                <c:pt idx="221">
                  <c:v>22.50076923076923</c:v>
                </c:pt>
                <c:pt idx="222">
                  <c:v>22.467692307692307</c:v>
                </c:pt>
                <c:pt idx="223">
                  <c:v>22.434615384615384</c:v>
                </c:pt>
                <c:pt idx="224">
                  <c:v>22.401538461538461</c:v>
                </c:pt>
                <c:pt idx="225">
                  <c:v>22.368461538461538</c:v>
                </c:pt>
                <c:pt idx="226">
                  <c:v>22.335384615384616</c:v>
                </c:pt>
                <c:pt idx="227">
                  <c:v>22.302307692307693</c:v>
                </c:pt>
                <c:pt idx="228">
                  <c:v>22.26923076923077</c:v>
                </c:pt>
                <c:pt idx="229">
                  <c:v>22.236153846153847</c:v>
                </c:pt>
                <c:pt idx="230">
                  <c:v>22.203076923076924</c:v>
                </c:pt>
                <c:pt idx="231">
                  <c:v>22.2</c:v>
                </c:pt>
                <c:pt idx="232">
                  <c:v>22.099374999999998</c:v>
                </c:pt>
                <c:pt idx="233">
                  <c:v>21.998750000000001</c:v>
                </c:pt>
                <c:pt idx="234">
                  <c:v>21.898125</c:v>
                </c:pt>
                <c:pt idx="235">
                  <c:v>21.797499999999999</c:v>
                </c:pt>
                <c:pt idx="236">
                  <c:v>21.696874999999999</c:v>
                </c:pt>
                <c:pt idx="237">
                  <c:v>21.596250000000001</c:v>
                </c:pt>
                <c:pt idx="238">
                  <c:v>21.495625</c:v>
                </c:pt>
                <c:pt idx="239">
                  <c:v>21.395</c:v>
                </c:pt>
                <c:pt idx="240">
                  <c:v>21.294374999999999</c:v>
                </c:pt>
                <c:pt idx="241">
                  <c:v>21.193750000000001</c:v>
                </c:pt>
                <c:pt idx="242">
                  <c:v>21.093125000000001</c:v>
                </c:pt>
                <c:pt idx="243">
                  <c:v>20.9925</c:v>
                </c:pt>
                <c:pt idx="244">
                  <c:v>20.891874999999999</c:v>
                </c:pt>
                <c:pt idx="245">
                  <c:v>20.791250000000002</c:v>
                </c:pt>
                <c:pt idx="246">
                  <c:v>20.690625000000001</c:v>
                </c:pt>
                <c:pt idx="247">
                  <c:v>20.59</c:v>
                </c:pt>
                <c:pt idx="248">
                  <c:v>20.397692307692306</c:v>
                </c:pt>
                <c:pt idx="249">
                  <c:v>20.205384615384613</c:v>
                </c:pt>
                <c:pt idx="250">
                  <c:v>20.01307692307692</c:v>
                </c:pt>
                <c:pt idx="251">
                  <c:v>19.820769230769226</c:v>
                </c:pt>
                <c:pt idx="252">
                  <c:v>19.628461538461533</c:v>
                </c:pt>
                <c:pt idx="253">
                  <c:v>19.436153846153839</c:v>
                </c:pt>
                <c:pt idx="254">
                  <c:v>19.243846153846146</c:v>
                </c:pt>
                <c:pt idx="255">
                  <c:v>19.051538461538453</c:v>
                </c:pt>
                <c:pt idx="256">
                  <c:v>18.859230769230759</c:v>
                </c:pt>
                <c:pt idx="257">
                  <c:v>18.666923076923066</c:v>
                </c:pt>
                <c:pt idx="258">
                  <c:v>18.474615384615372</c:v>
                </c:pt>
                <c:pt idx="259">
                  <c:v>18.282307692307679</c:v>
                </c:pt>
                <c:pt idx="260">
                  <c:v>18.09</c:v>
                </c:pt>
                <c:pt idx="261">
                  <c:v>17.970333333333333</c:v>
                </c:pt>
                <c:pt idx="262">
                  <c:v>17.850666666666665</c:v>
                </c:pt>
                <c:pt idx="263">
                  <c:v>17.730999999999998</c:v>
                </c:pt>
                <c:pt idx="264">
                  <c:v>17.611333333333331</c:v>
                </c:pt>
                <c:pt idx="265">
                  <c:v>17.491666666666664</c:v>
                </c:pt>
                <c:pt idx="266">
                  <c:v>17.371999999999996</c:v>
                </c:pt>
                <c:pt idx="267">
                  <c:v>17.252333333333329</c:v>
                </c:pt>
                <c:pt idx="268">
                  <c:v>17.132666666666662</c:v>
                </c:pt>
                <c:pt idx="269">
                  <c:v>17.012999999999995</c:v>
                </c:pt>
                <c:pt idx="270">
                  <c:v>16.893333333333327</c:v>
                </c:pt>
                <c:pt idx="271">
                  <c:v>16.77366666666666</c:v>
                </c:pt>
                <c:pt idx="272">
                  <c:v>16.653999999999993</c:v>
                </c:pt>
                <c:pt idx="273">
                  <c:v>16.534333333333326</c:v>
                </c:pt>
                <c:pt idx="274">
                  <c:v>16.414666666666658</c:v>
                </c:pt>
                <c:pt idx="275">
                  <c:v>16.295000000000002</c:v>
                </c:pt>
                <c:pt idx="276">
                  <c:v>16.175333333333324</c:v>
                </c:pt>
                <c:pt idx="277">
                  <c:v>16.055666666666657</c:v>
                </c:pt>
                <c:pt idx="278">
                  <c:v>15.935999999999989</c:v>
                </c:pt>
                <c:pt idx="279">
                  <c:v>15.816333333333322</c:v>
                </c:pt>
                <c:pt idx="280">
                  <c:v>15.696666666666655</c:v>
                </c:pt>
                <c:pt idx="281">
                  <c:v>15.576999999999988</c:v>
                </c:pt>
                <c:pt idx="282">
                  <c:v>15.45733333333332</c:v>
                </c:pt>
                <c:pt idx="283">
                  <c:v>15.337666666666653</c:v>
                </c:pt>
                <c:pt idx="284">
                  <c:v>15.217999999999986</c:v>
                </c:pt>
                <c:pt idx="285">
                  <c:v>15.098333333333319</c:v>
                </c:pt>
                <c:pt idx="286">
                  <c:v>14.978666666666651</c:v>
                </c:pt>
                <c:pt idx="287">
                  <c:v>14.858999999999984</c:v>
                </c:pt>
                <c:pt idx="288">
                  <c:v>14.739333333333317</c:v>
                </c:pt>
                <c:pt idx="289">
                  <c:v>14.619666666666649</c:v>
                </c:pt>
                <c:pt idx="290">
                  <c:v>14.5</c:v>
                </c:pt>
                <c:pt idx="291">
                  <c:v>14.338461538461539</c:v>
                </c:pt>
                <c:pt idx="292">
                  <c:v>14.176923076923078</c:v>
                </c:pt>
                <c:pt idx="293">
                  <c:v>14.015384615384617</c:v>
                </c:pt>
                <c:pt idx="294">
                  <c:v>13.853846153846156</c:v>
                </c:pt>
                <c:pt idx="295">
                  <c:v>13.692307692307695</c:v>
                </c:pt>
                <c:pt idx="296">
                  <c:v>13.530769230769234</c:v>
                </c:pt>
                <c:pt idx="297">
                  <c:v>13.369230769230773</c:v>
                </c:pt>
                <c:pt idx="298">
                  <c:v>13.207692307692312</c:v>
                </c:pt>
                <c:pt idx="299">
                  <c:v>13.046153846153851</c:v>
                </c:pt>
                <c:pt idx="300">
                  <c:v>12.88461538461539</c:v>
                </c:pt>
                <c:pt idx="301">
                  <c:v>12.723076923076929</c:v>
                </c:pt>
                <c:pt idx="302">
                  <c:v>12.561538461538468</c:v>
                </c:pt>
                <c:pt idx="303">
                  <c:v>12.4</c:v>
                </c:pt>
                <c:pt idx="304">
                  <c:v>12.2</c:v>
                </c:pt>
                <c:pt idx="305">
                  <c:v>12</c:v>
                </c:pt>
                <c:pt idx="306">
                  <c:v>11.8</c:v>
                </c:pt>
                <c:pt idx="307">
                  <c:v>11.6</c:v>
                </c:pt>
                <c:pt idx="308">
                  <c:v>11.4</c:v>
                </c:pt>
                <c:pt idx="309">
                  <c:v>11.2</c:v>
                </c:pt>
                <c:pt idx="310">
                  <c:v>11</c:v>
                </c:pt>
                <c:pt idx="311">
                  <c:v>10.8</c:v>
                </c:pt>
                <c:pt idx="312">
                  <c:v>10.6</c:v>
                </c:pt>
                <c:pt idx="313">
                  <c:v>10.4</c:v>
                </c:pt>
                <c:pt idx="314">
                  <c:v>10.199999999999999</c:v>
                </c:pt>
                <c:pt idx="315">
                  <c:v>10</c:v>
                </c:pt>
                <c:pt idx="316">
                  <c:v>9.9583333333333339</c:v>
                </c:pt>
                <c:pt idx="317">
                  <c:v>9.9166666666666679</c:v>
                </c:pt>
                <c:pt idx="318">
                  <c:v>9.875</c:v>
                </c:pt>
                <c:pt idx="319">
                  <c:v>9.8333333333333357</c:v>
                </c:pt>
                <c:pt idx="320">
                  <c:v>9.7916666666666696</c:v>
                </c:pt>
                <c:pt idx="321">
                  <c:v>9.75</c:v>
                </c:pt>
                <c:pt idx="322">
                  <c:v>9.7083333333333375</c:v>
                </c:pt>
                <c:pt idx="323">
                  <c:v>9.6666666666666714</c:v>
                </c:pt>
                <c:pt idx="324">
                  <c:v>9.6250000000000053</c:v>
                </c:pt>
                <c:pt idx="325">
                  <c:v>9.5833333333333393</c:v>
                </c:pt>
                <c:pt idx="326">
                  <c:v>9.5416666666666732</c:v>
                </c:pt>
                <c:pt idx="327">
                  <c:v>9.5</c:v>
                </c:pt>
                <c:pt idx="328">
                  <c:v>9.4187499999999993</c:v>
                </c:pt>
                <c:pt idx="329">
                  <c:v>9.3375000000000004</c:v>
                </c:pt>
                <c:pt idx="330">
                  <c:v>9.2562499999999996</c:v>
                </c:pt>
                <c:pt idx="331">
                  <c:v>9.1750000000000007</c:v>
                </c:pt>
                <c:pt idx="332">
                  <c:v>9.09375</c:v>
                </c:pt>
                <c:pt idx="333">
                  <c:v>9.0124999999999993</c:v>
                </c:pt>
                <c:pt idx="334">
                  <c:v>8.9312500000000004</c:v>
                </c:pt>
                <c:pt idx="335">
                  <c:v>8.8499999999999943</c:v>
                </c:pt>
                <c:pt idx="336">
                  <c:v>8.7687499999999936</c:v>
                </c:pt>
                <c:pt idx="337">
                  <c:v>8.6874999999999929</c:v>
                </c:pt>
                <c:pt idx="338">
                  <c:v>8.6062499999999922</c:v>
                </c:pt>
                <c:pt idx="339">
                  <c:v>8.5249999999999915</c:v>
                </c:pt>
                <c:pt idx="340">
                  <c:v>8.4437499999999908</c:v>
                </c:pt>
                <c:pt idx="341">
                  <c:v>8.3624999999999901</c:v>
                </c:pt>
                <c:pt idx="342">
                  <c:v>8.2812499999999893</c:v>
                </c:pt>
                <c:pt idx="343">
                  <c:v>8.1999999999999886</c:v>
                </c:pt>
                <c:pt idx="344">
                  <c:v>8.1187499999999879</c:v>
                </c:pt>
                <c:pt idx="345">
                  <c:v>8.0374999999999872</c:v>
                </c:pt>
                <c:pt idx="346">
                  <c:v>7.9562499999999874</c:v>
                </c:pt>
                <c:pt idx="347">
                  <c:v>7.8749999999999876</c:v>
                </c:pt>
                <c:pt idx="348">
                  <c:v>7.7937499999999877</c:v>
                </c:pt>
                <c:pt idx="349">
                  <c:v>7.7124999999999879</c:v>
                </c:pt>
                <c:pt idx="350">
                  <c:v>7.6312499999999881</c:v>
                </c:pt>
                <c:pt idx="351">
                  <c:v>7.55</c:v>
                </c:pt>
                <c:pt idx="352">
                  <c:v>7.51</c:v>
                </c:pt>
                <c:pt idx="353">
                  <c:v>7.47</c:v>
                </c:pt>
                <c:pt idx="354">
                  <c:v>7.43</c:v>
                </c:pt>
                <c:pt idx="355">
                  <c:v>7.39</c:v>
                </c:pt>
                <c:pt idx="356">
                  <c:v>7.35</c:v>
                </c:pt>
                <c:pt idx="357">
                  <c:v>7.31</c:v>
                </c:pt>
                <c:pt idx="358">
                  <c:v>7.27</c:v>
                </c:pt>
                <c:pt idx="359">
                  <c:v>7.23</c:v>
                </c:pt>
                <c:pt idx="360">
                  <c:v>7.19</c:v>
                </c:pt>
                <c:pt idx="361">
                  <c:v>7.15</c:v>
                </c:pt>
                <c:pt idx="362">
                  <c:v>7.11</c:v>
                </c:pt>
                <c:pt idx="363">
                  <c:v>7.07</c:v>
                </c:pt>
                <c:pt idx="364">
                  <c:v>7.03</c:v>
                </c:pt>
              </c:numCache>
            </c:numRef>
          </c:val>
          <c:smooth val="0"/>
        </c:ser>
        <c:ser>
          <c:idx val="3"/>
          <c:order val="3"/>
          <c:tx>
            <c:v>E (Min)</c:v>
          </c:tx>
          <c:spPr>
            <a:ln w="127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DGD!$BQ$4:$BQ$368</c:f>
              <c:numCache>
                <c:formatCode>0.0</c:formatCode>
                <c:ptCount val="365"/>
                <c:pt idx="0">
                  <c:v>2.6</c:v>
                </c:pt>
                <c:pt idx="1">
                  <c:v>2.58</c:v>
                </c:pt>
                <c:pt idx="2">
                  <c:v>2.56</c:v>
                </c:pt>
                <c:pt idx="3">
                  <c:v>2.54</c:v>
                </c:pt>
                <c:pt idx="4">
                  <c:v>2.52</c:v>
                </c:pt>
                <c:pt idx="5">
                  <c:v>2.5</c:v>
                </c:pt>
                <c:pt idx="6">
                  <c:v>2.4700000000000002</c:v>
                </c:pt>
                <c:pt idx="7">
                  <c:v>2.4500000000000002</c:v>
                </c:pt>
                <c:pt idx="8">
                  <c:v>2.4300000000000002</c:v>
                </c:pt>
                <c:pt idx="9">
                  <c:v>2.41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2.2999999999999998</c:v>
                </c:pt>
                <c:pt idx="21">
                  <c:v>2.2999999999999998</c:v>
                </c:pt>
                <c:pt idx="22">
                  <c:v>2.2999999999999998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2.2999999999999998</c:v>
                </c:pt>
                <c:pt idx="27">
                  <c:v>2.2999999999999998</c:v>
                </c:pt>
                <c:pt idx="28">
                  <c:v>2.4</c:v>
                </c:pt>
                <c:pt idx="29">
                  <c:v>2.4</c:v>
                </c:pt>
                <c:pt idx="30">
                  <c:v>2.4</c:v>
                </c:pt>
                <c:pt idx="31">
                  <c:v>2.35</c:v>
                </c:pt>
                <c:pt idx="32">
                  <c:v>2.35</c:v>
                </c:pt>
                <c:pt idx="33">
                  <c:v>2.35</c:v>
                </c:pt>
                <c:pt idx="34">
                  <c:v>2.35</c:v>
                </c:pt>
                <c:pt idx="35">
                  <c:v>2.35</c:v>
                </c:pt>
                <c:pt idx="36">
                  <c:v>2.35</c:v>
                </c:pt>
                <c:pt idx="37">
                  <c:v>2.35</c:v>
                </c:pt>
                <c:pt idx="38">
                  <c:v>2.35</c:v>
                </c:pt>
                <c:pt idx="39">
                  <c:v>2.2583333333333333</c:v>
                </c:pt>
                <c:pt idx="40">
                  <c:v>2.1666666666666665</c:v>
                </c:pt>
                <c:pt idx="41">
                  <c:v>2.0750000000000002</c:v>
                </c:pt>
                <c:pt idx="42">
                  <c:v>1.9833333333333332</c:v>
                </c:pt>
                <c:pt idx="43">
                  <c:v>1.8916666666666666</c:v>
                </c:pt>
                <c:pt idx="44">
                  <c:v>1.8</c:v>
                </c:pt>
                <c:pt idx="45">
                  <c:v>1.8</c:v>
                </c:pt>
                <c:pt idx="46">
                  <c:v>1.8</c:v>
                </c:pt>
                <c:pt idx="47">
                  <c:v>1.8785714285714288</c:v>
                </c:pt>
                <c:pt idx="48">
                  <c:v>1.9571428571428573</c:v>
                </c:pt>
                <c:pt idx="49">
                  <c:v>2.035714285714286</c:v>
                </c:pt>
                <c:pt idx="50">
                  <c:v>2.1142857142857148</c:v>
                </c:pt>
                <c:pt idx="51">
                  <c:v>2.1928571428571435</c:v>
                </c:pt>
                <c:pt idx="52">
                  <c:v>2.2714285714285722</c:v>
                </c:pt>
                <c:pt idx="53">
                  <c:v>2.4</c:v>
                </c:pt>
                <c:pt idx="54">
                  <c:v>2.44</c:v>
                </c:pt>
                <c:pt idx="55">
                  <c:v>2.48</c:v>
                </c:pt>
                <c:pt idx="56">
                  <c:v>2.52</c:v>
                </c:pt>
                <c:pt idx="57">
                  <c:v>2.56</c:v>
                </c:pt>
                <c:pt idx="58">
                  <c:v>2.6</c:v>
                </c:pt>
                <c:pt idx="59">
                  <c:v>2.625</c:v>
                </c:pt>
                <c:pt idx="60">
                  <c:v>2.65</c:v>
                </c:pt>
                <c:pt idx="61">
                  <c:v>2.6749999999999998</c:v>
                </c:pt>
                <c:pt idx="62">
                  <c:v>2.7</c:v>
                </c:pt>
                <c:pt idx="63">
                  <c:v>2.75</c:v>
                </c:pt>
                <c:pt idx="64">
                  <c:v>2.838461538461539</c:v>
                </c:pt>
                <c:pt idx="65">
                  <c:v>2.9269230769230776</c:v>
                </c:pt>
                <c:pt idx="66">
                  <c:v>3.0153846153846162</c:v>
                </c:pt>
                <c:pt idx="67">
                  <c:v>3.1038461538461548</c:v>
                </c:pt>
                <c:pt idx="68">
                  <c:v>3.1923076923076934</c:v>
                </c:pt>
                <c:pt idx="69">
                  <c:v>3.280769230769232</c:v>
                </c:pt>
                <c:pt idx="70">
                  <c:v>3.3692307692307706</c:v>
                </c:pt>
                <c:pt idx="71">
                  <c:v>3.4576923076923092</c:v>
                </c:pt>
                <c:pt idx="72">
                  <c:v>3.5461538461538478</c:v>
                </c:pt>
                <c:pt idx="73">
                  <c:v>3.6346153846153864</c:v>
                </c:pt>
                <c:pt idx="74">
                  <c:v>3.7230769230769249</c:v>
                </c:pt>
                <c:pt idx="75">
                  <c:v>3.8115384615384635</c:v>
                </c:pt>
                <c:pt idx="76">
                  <c:v>3.9</c:v>
                </c:pt>
                <c:pt idx="77">
                  <c:v>3.9461538461538459</c:v>
                </c:pt>
                <c:pt idx="78">
                  <c:v>3.9923076923076919</c:v>
                </c:pt>
                <c:pt idx="79">
                  <c:v>4.0384615384615383</c:v>
                </c:pt>
                <c:pt idx="80">
                  <c:v>4.0846153846153843</c:v>
                </c:pt>
                <c:pt idx="81">
                  <c:v>4.1307692307692303</c:v>
                </c:pt>
                <c:pt idx="82">
                  <c:v>4.1769230769230763</c:v>
                </c:pt>
                <c:pt idx="83">
                  <c:v>4.2230769230769223</c:v>
                </c:pt>
                <c:pt idx="84">
                  <c:v>4.2692307692307683</c:v>
                </c:pt>
                <c:pt idx="85">
                  <c:v>4.3153846153846143</c:v>
                </c:pt>
                <c:pt idx="86">
                  <c:v>4.3615384615384603</c:v>
                </c:pt>
                <c:pt idx="87">
                  <c:v>4.4076923076923062</c:v>
                </c:pt>
                <c:pt idx="88">
                  <c:v>4.4538461538461522</c:v>
                </c:pt>
                <c:pt idx="89">
                  <c:v>4.5</c:v>
                </c:pt>
                <c:pt idx="90">
                  <c:v>4.5250000000000004</c:v>
                </c:pt>
                <c:pt idx="91">
                  <c:v>4.55</c:v>
                </c:pt>
                <c:pt idx="92">
                  <c:v>4.5750000000000002</c:v>
                </c:pt>
                <c:pt idx="93">
                  <c:v>4.5999999999999996</c:v>
                </c:pt>
                <c:pt idx="94">
                  <c:v>4.625</c:v>
                </c:pt>
                <c:pt idx="95">
                  <c:v>4.6500000000000004</c:v>
                </c:pt>
                <c:pt idx="96">
                  <c:v>4.6749999999999998</c:v>
                </c:pt>
                <c:pt idx="97">
                  <c:v>4.7</c:v>
                </c:pt>
                <c:pt idx="98">
                  <c:v>4.7249999999999996</c:v>
                </c:pt>
                <c:pt idx="99">
                  <c:v>4.75</c:v>
                </c:pt>
                <c:pt idx="100">
                  <c:v>4.7750000000000004</c:v>
                </c:pt>
                <c:pt idx="101">
                  <c:v>4.8</c:v>
                </c:pt>
                <c:pt idx="102">
                  <c:v>4.8250000000000002</c:v>
                </c:pt>
                <c:pt idx="103">
                  <c:v>4.850000000000005</c:v>
                </c:pt>
                <c:pt idx="104">
                  <c:v>4.8750000000000053</c:v>
                </c:pt>
                <c:pt idx="105">
                  <c:v>4.9000000000000057</c:v>
                </c:pt>
                <c:pt idx="106">
                  <c:v>4.925000000000006</c:v>
                </c:pt>
                <c:pt idx="107">
                  <c:v>4.9500000000000064</c:v>
                </c:pt>
                <c:pt idx="108">
                  <c:v>4.9750000000000068</c:v>
                </c:pt>
                <c:pt idx="109">
                  <c:v>5</c:v>
                </c:pt>
                <c:pt idx="110">
                  <c:v>5.1100000000000003</c:v>
                </c:pt>
                <c:pt idx="111">
                  <c:v>5.22</c:v>
                </c:pt>
                <c:pt idx="112">
                  <c:v>5.33</c:v>
                </c:pt>
                <c:pt idx="113">
                  <c:v>5.44</c:v>
                </c:pt>
                <c:pt idx="114">
                  <c:v>5.55</c:v>
                </c:pt>
                <c:pt idx="115">
                  <c:v>5.66</c:v>
                </c:pt>
                <c:pt idx="116">
                  <c:v>5.77</c:v>
                </c:pt>
                <c:pt idx="117">
                  <c:v>5.88</c:v>
                </c:pt>
                <c:pt idx="118">
                  <c:v>5.99</c:v>
                </c:pt>
                <c:pt idx="119">
                  <c:v>6.1</c:v>
                </c:pt>
                <c:pt idx="120">
                  <c:v>6.2346666666666675</c:v>
                </c:pt>
                <c:pt idx="121">
                  <c:v>6.3693333333333344</c:v>
                </c:pt>
                <c:pt idx="122">
                  <c:v>6.5040000000000013</c:v>
                </c:pt>
                <c:pt idx="123">
                  <c:v>6.6386666666666683</c:v>
                </c:pt>
                <c:pt idx="124">
                  <c:v>6.7733333333333352</c:v>
                </c:pt>
                <c:pt idx="125">
                  <c:v>6.9080000000000021</c:v>
                </c:pt>
                <c:pt idx="126">
                  <c:v>7.0426666666666691</c:v>
                </c:pt>
                <c:pt idx="127">
                  <c:v>7.177333333333336</c:v>
                </c:pt>
                <c:pt idx="128">
                  <c:v>7.3120000000000029</c:v>
                </c:pt>
                <c:pt idx="129">
                  <c:v>7.4466666666666699</c:v>
                </c:pt>
                <c:pt idx="130">
                  <c:v>7.5813333333333368</c:v>
                </c:pt>
                <c:pt idx="131">
                  <c:v>7.7160000000000037</c:v>
                </c:pt>
                <c:pt idx="132">
                  <c:v>7.8506666666666707</c:v>
                </c:pt>
                <c:pt idx="133">
                  <c:v>7.9853333333333376</c:v>
                </c:pt>
                <c:pt idx="134">
                  <c:v>8.1199999999999992</c:v>
                </c:pt>
                <c:pt idx="135">
                  <c:v>8.2546666666666706</c:v>
                </c:pt>
                <c:pt idx="136">
                  <c:v>8.3893333333333366</c:v>
                </c:pt>
                <c:pt idx="137">
                  <c:v>8.5240000000000027</c:v>
                </c:pt>
                <c:pt idx="138">
                  <c:v>8.6586666666666687</c:v>
                </c:pt>
                <c:pt idx="139">
                  <c:v>8.7933333333333348</c:v>
                </c:pt>
                <c:pt idx="140">
                  <c:v>8.9280000000000008</c:v>
                </c:pt>
                <c:pt idx="141">
                  <c:v>9.0626666666666669</c:v>
                </c:pt>
                <c:pt idx="142">
                  <c:v>9.1973333333333329</c:v>
                </c:pt>
                <c:pt idx="143">
                  <c:v>9.331999999999999</c:v>
                </c:pt>
                <c:pt idx="144">
                  <c:v>9.466666666666665</c:v>
                </c:pt>
                <c:pt idx="145">
                  <c:v>9.6013333333333311</c:v>
                </c:pt>
                <c:pt idx="146">
                  <c:v>9.7359999999999971</c:v>
                </c:pt>
                <c:pt idx="147">
                  <c:v>9.8706666666666631</c:v>
                </c:pt>
                <c:pt idx="148">
                  <c:v>10.005333333333329</c:v>
                </c:pt>
                <c:pt idx="149">
                  <c:v>10.14</c:v>
                </c:pt>
                <c:pt idx="150">
                  <c:v>10.14</c:v>
                </c:pt>
                <c:pt idx="151">
                  <c:v>10.203666666666665</c:v>
                </c:pt>
                <c:pt idx="152">
                  <c:v>10.267333333333331</c:v>
                </c:pt>
                <c:pt idx="153">
                  <c:v>10.330999999999998</c:v>
                </c:pt>
                <c:pt idx="154">
                  <c:v>10.394666666666664</c:v>
                </c:pt>
                <c:pt idx="155">
                  <c:v>10.45833333333333</c:v>
                </c:pt>
                <c:pt idx="156">
                  <c:v>10.521999999999997</c:v>
                </c:pt>
                <c:pt idx="157">
                  <c:v>10.585666666666663</c:v>
                </c:pt>
                <c:pt idx="158">
                  <c:v>10.649333333333329</c:v>
                </c:pt>
                <c:pt idx="159">
                  <c:v>10.712999999999996</c:v>
                </c:pt>
                <c:pt idx="160">
                  <c:v>10.776666666666662</c:v>
                </c:pt>
                <c:pt idx="161">
                  <c:v>10.840333333333328</c:v>
                </c:pt>
                <c:pt idx="162">
                  <c:v>10.903999999999995</c:v>
                </c:pt>
                <c:pt idx="163">
                  <c:v>10.967666666666661</c:v>
                </c:pt>
                <c:pt idx="164">
                  <c:v>11.031333333333327</c:v>
                </c:pt>
                <c:pt idx="165">
                  <c:v>11.095000000000001</c:v>
                </c:pt>
                <c:pt idx="166">
                  <c:v>11.15866666666666</c:v>
                </c:pt>
                <c:pt idx="167">
                  <c:v>11.222333333333326</c:v>
                </c:pt>
                <c:pt idx="168">
                  <c:v>11.285999999999992</c:v>
                </c:pt>
                <c:pt idx="169">
                  <c:v>11.349666666666659</c:v>
                </c:pt>
                <c:pt idx="170">
                  <c:v>11.413333333333325</c:v>
                </c:pt>
                <c:pt idx="171">
                  <c:v>11.476999999999991</c:v>
                </c:pt>
                <c:pt idx="172">
                  <c:v>11.540666666666658</c:v>
                </c:pt>
                <c:pt idx="173">
                  <c:v>11.604333333333324</c:v>
                </c:pt>
                <c:pt idx="174">
                  <c:v>11.66799999999999</c:v>
                </c:pt>
                <c:pt idx="175">
                  <c:v>11.731666666666657</c:v>
                </c:pt>
                <c:pt idx="176">
                  <c:v>11.795333333333323</c:v>
                </c:pt>
                <c:pt idx="177">
                  <c:v>11.858999999999989</c:v>
                </c:pt>
                <c:pt idx="178">
                  <c:v>11.922666666666656</c:v>
                </c:pt>
                <c:pt idx="179">
                  <c:v>11.986333333333322</c:v>
                </c:pt>
                <c:pt idx="180">
                  <c:v>12.05</c:v>
                </c:pt>
                <c:pt idx="181">
                  <c:v>12.153571428571428</c:v>
                </c:pt>
                <c:pt idx="182">
                  <c:v>12.257142857142856</c:v>
                </c:pt>
                <c:pt idx="183">
                  <c:v>12.360714285714284</c:v>
                </c:pt>
                <c:pt idx="184">
                  <c:v>12.464285714285712</c:v>
                </c:pt>
                <c:pt idx="185">
                  <c:v>12.56785714285714</c:v>
                </c:pt>
                <c:pt idx="186">
                  <c:v>12.671428571428567</c:v>
                </c:pt>
                <c:pt idx="187">
                  <c:v>12.775</c:v>
                </c:pt>
                <c:pt idx="188">
                  <c:v>12.878571428571423</c:v>
                </c:pt>
                <c:pt idx="189">
                  <c:v>12.982142857142851</c:v>
                </c:pt>
                <c:pt idx="190">
                  <c:v>13.085714285714278</c:v>
                </c:pt>
                <c:pt idx="191">
                  <c:v>13.189285714285706</c:v>
                </c:pt>
                <c:pt idx="192">
                  <c:v>13.292857142857134</c:v>
                </c:pt>
                <c:pt idx="193">
                  <c:v>13.396428571428562</c:v>
                </c:pt>
                <c:pt idx="194">
                  <c:v>13.5</c:v>
                </c:pt>
                <c:pt idx="195">
                  <c:v>13.55</c:v>
                </c:pt>
                <c:pt idx="196">
                  <c:v>13.6</c:v>
                </c:pt>
                <c:pt idx="197">
                  <c:v>13.65</c:v>
                </c:pt>
                <c:pt idx="198">
                  <c:v>13.7</c:v>
                </c:pt>
                <c:pt idx="199">
                  <c:v>13.75</c:v>
                </c:pt>
                <c:pt idx="200">
                  <c:v>13.8</c:v>
                </c:pt>
                <c:pt idx="201">
                  <c:v>13.85</c:v>
                </c:pt>
                <c:pt idx="202">
                  <c:v>13.9</c:v>
                </c:pt>
                <c:pt idx="203">
                  <c:v>13.95</c:v>
                </c:pt>
                <c:pt idx="204">
                  <c:v>13.95</c:v>
                </c:pt>
                <c:pt idx="205">
                  <c:v>13.95</c:v>
                </c:pt>
                <c:pt idx="206">
                  <c:v>13.95</c:v>
                </c:pt>
                <c:pt idx="207">
                  <c:v>13.95</c:v>
                </c:pt>
                <c:pt idx="208">
                  <c:v>13.95</c:v>
                </c:pt>
                <c:pt idx="209">
                  <c:v>13.914999999999999</c:v>
                </c:pt>
                <c:pt idx="210">
                  <c:v>13.88</c:v>
                </c:pt>
                <c:pt idx="211">
                  <c:v>13.845000000000001</c:v>
                </c:pt>
                <c:pt idx="212">
                  <c:v>13.81</c:v>
                </c:pt>
                <c:pt idx="213">
                  <c:v>13.775</c:v>
                </c:pt>
                <c:pt idx="214">
                  <c:v>13.74</c:v>
                </c:pt>
                <c:pt idx="215">
                  <c:v>13.705</c:v>
                </c:pt>
                <c:pt idx="216">
                  <c:v>13.67</c:v>
                </c:pt>
                <c:pt idx="217">
                  <c:v>13.6</c:v>
                </c:pt>
                <c:pt idx="218">
                  <c:v>13.574999999999999</c:v>
                </c:pt>
                <c:pt idx="219">
                  <c:v>13.55</c:v>
                </c:pt>
                <c:pt idx="220">
                  <c:v>13.525</c:v>
                </c:pt>
                <c:pt idx="221">
                  <c:v>13.5</c:v>
                </c:pt>
                <c:pt idx="222">
                  <c:v>13.475</c:v>
                </c:pt>
                <c:pt idx="223">
                  <c:v>13.45</c:v>
                </c:pt>
                <c:pt idx="224">
                  <c:v>13.425000000000001</c:v>
                </c:pt>
                <c:pt idx="225">
                  <c:v>13.4</c:v>
                </c:pt>
                <c:pt idx="226">
                  <c:v>13.344444444444445</c:v>
                </c:pt>
                <c:pt idx="227">
                  <c:v>13.28888888888889</c:v>
                </c:pt>
                <c:pt idx="228">
                  <c:v>13.233333333333334</c:v>
                </c:pt>
                <c:pt idx="229">
                  <c:v>13.177777777777779</c:v>
                </c:pt>
                <c:pt idx="230">
                  <c:v>13.122222222222224</c:v>
                </c:pt>
                <c:pt idx="231">
                  <c:v>13.066666666666668</c:v>
                </c:pt>
                <c:pt idx="232">
                  <c:v>13.011111111111113</c:v>
                </c:pt>
                <c:pt idx="233">
                  <c:v>12.955555555555557</c:v>
                </c:pt>
                <c:pt idx="234">
                  <c:v>12.9</c:v>
                </c:pt>
                <c:pt idx="235">
                  <c:v>12.824230769230768</c:v>
                </c:pt>
                <c:pt idx="236">
                  <c:v>12.748461538461537</c:v>
                </c:pt>
                <c:pt idx="237">
                  <c:v>12.672692307692307</c:v>
                </c:pt>
                <c:pt idx="238">
                  <c:v>12.596923076923076</c:v>
                </c:pt>
                <c:pt idx="239">
                  <c:v>12.521153846153846</c:v>
                </c:pt>
                <c:pt idx="240">
                  <c:v>12.445384615384615</c:v>
                </c:pt>
                <c:pt idx="241">
                  <c:v>12.369615384615384</c:v>
                </c:pt>
                <c:pt idx="242">
                  <c:v>12.293846153846154</c:v>
                </c:pt>
                <c:pt idx="243">
                  <c:v>12.218076923076923</c:v>
                </c:pt>
                <c:pt idx="244">
                  <c:v>12.142307692307693</c:v>
                </c:pt>
                <c:pt idx="245">
                  <c:v>12.066538461538462</c:v>
                </c:pt>
                <c:pt idx="246">
                  <c:v>11.990769230769232</c:v>
                </c:pt>
                <c:pt idx="247">
                  <c:v>11.914999999999999</c:v>
                </c:pt>
                <c:pt idx="248">
                  <c:v>11.83923076923077</c:v>
                </c:pt>
                <c:pt idx="249">
                  <c:v>11.76346153846154</c:v>
                </c:pt>
                <c:pt idx="250">
                  <c:v>11.687692307692309</c:v>
                </c:pt>
                <c:pt idx="251">
                  <c:v>11.611923076923079</c:v>
                </c:pt>
                <c:pt idx="252">
                  <c:v>11.536153846153848</c:v>
                </c:pt>
                <c:pt idx="253">
                  <c:v>11.460384615384617</c:v>
                </c:pt>
                <c:pt idx="254">
                  <c:v>11.384615384615387</c:v>
                </c:pt>
                <c:pt idx="255">
                  <c:v>11.308846153846156</c:v>
                </c:pt>
                <c:pt idx="256">
                  <c:v>11.233076923076926</c:v>
                </c:pt>
                <c:pt idx="257">
                  <c:v>11.157307692307695</c:v>
                </c:pt>
                <c:pt idx="258">
                  <c:v>11.081538461538464</c:v>
                </c:pt>
                <c:pt idx="259">
                  <c:v>11.005769230769234</c:v>
                </c:pt>
                <c:pt idx="260">
                  <c:v>10.93</c:v>
                </c:pt>
                <c:pt idx="261">
                  <c:v>10.859</c:v>
                </c:pt>
                <c:pt idx="262">
                  <c:v>10.788</c:v>
                </c:pt>
                <c:pt idx="263">
                  <c:v>10.717000000000001</c:v>
                </c:pt>
                <c:pt idx="264">
                  <c:v>10.646000000000001</c:v>
                </c:pt>
                <c:pt idx="265">
                  <c:v>10.574999999999999</c:v>
                </c:pt>
                <c:pt idx="266">
                  <c:v>10.504000000000001</c:v>
                </c:pt>
                <c:pt idx="267">
                  <c:v>10.433000000000002</c:v>
                </c:pt>
                <c:pt idx="268">
                  <c:v>10.362000000000002</c:v>
                </c:pt>
                <c:pt idx="269">
                  <c:v>10.291000000000002</c:v>
                </c:pt>
                <c:pt idx="270">
                  <c:v>10.220000000000001</c:v>
                </c:pt>
                <c:pt idx="271">
                  <c:v>10.149000000000003</c:v>
                </c:pt>
                <c:pt idx="272">
                  <c:v>10.078000000000003</c:v>
                </c:pt>
                <c:pt idx="273">
                  <c:v>10.007000000000003</c:v>
                </c:pt>
                <c:pt idx="274">
                  <c:v>9.9360000000000035</c:v>
                </c:pt>
                <c:pt idx="275">
                  <c:v>9.8650000000000002</c:v>
                </c:pt>
                <c:pt idx="276">
                  <c:v>9.794000000000004</c:v>
                </c:pt>
                <c:pt idx="277">
                  <c:v>9.7230000000000043</c:v>
                </c:pt>
                <c:pt idx="278">
                  <c:v>9.6520000000000046</c:v>
                </c:pt>
                <c:pt idx="279">
                  <c:v>9.5810000000000048</c:v>
                </c:pt>
                <c:pt idx="280">
                  <c:v>9.51</c:v>
                </c:pt>
                <c:pt idx="281">
                  <c:v>9.4390000000000054</c:v>
                </c:pt>
                <c:pt idx="282">
                  <c:v>9.3680000000000057</c:v>
                </c:pt>
                <c:pt idx="283">
                  <c:v>9.2970000000000059</c:v>
                </c:pt>
                <c:pt idx="284">
                  <c:v>9.2260000000000062</c:v>
                </c:pt>
                <c:pt idx="285">
                  <c:v>9.1550000000000065</c:v>
                </c:pt>
                <c:pt idx="286">
                  <c:v>9.0840000000000067</c:v>
                </c:pt>
                <c:pt idx="287">
                  <c:v>9.013000000000007</c:v>
                </c:pt>
                <c:pt idx="288">
                  <c:v>8.9420000000000073</c:v>
                </c:pt>
                <c:pt idx="289">
                  <c:v>8.8710000000000075</c:v>
                </c:pt>
                <c:pt idx="290">
                  <c:v>8.8000000000000007</c:v>
                </c:pt>
                <c:pt idx="291">
                  <c:v>8.6640000000000015</c:v>
                </c:pt>
                <c:pt idx="292">
                  <c:v>8.5280000000000022</c:v>
                </c:pt>
                <c:pt idx="293">
                  <c:v>8.392000000000003</c:v>
                </c:pt>
                <c:pt idx="294">
                  <c:v>8.2560000000000038</c:v>
                </c:pt>
                <c:pt idx="295">
                  <c:v>8.1199999999999992</c:v>
                </c:pt>
                <c:pt idx="296">
                  <c:v>7.9840000000000044</c:v>
                </c:pt>
                <c:pt idx="297">
                  <c:v>7.8480000000000043</c:v>
                </c:pt>
                <c:pt idx="298">
                  <c:v>7.7120000000000042</c:v>
                </c:pt>
                <c:pt idx="299">
                  <c:v>7.5760000000000041</c:v>
                </c:pt>
                <c:pt idx="300">
                  <c:v>7.44</c:v>
                </c:pt>
                <c:pt idx="301">
                  <c:v>7.3040000000000038</c:v>
                </c:pt>
                <c:pt idx="302">
                  <c:v>7.1680000000000037</c:v>
                </c:pt>
                <c:pt idx="303">
                  <c:v>7.0320000000000036</c:v>
                </c:pt>
                <c:pt idx="304">
                  <c:v>6.8960000000000035</c:v>
                </c:pt>
                <c:pt idx="305">
                  <c:v>6.76</c:v>
                </c:pt>
                <c:pt idx="306">
                  <c:v>6.6240000000000032</c:v>
                </c:pt>
                <c:pt idx="307">
                  <c:v>6.4880000000000031</c:v>
                </c:pt>
                <c:pt idx="308">
                  <c:v>6.352000000000003</c:v>
                </c:pt>
                <c:pt idx="309">
                  <c:v>6.2160000000000029</c:v>
                </c:pt>
                <c:pt idx="310">
                  <c:v>6.08</c:v>
                </c:pt>
                <c:pt idx="311">
                  <c:v>5.9440000000000026</c:v>
                </c:pt>
                <c:pt idx="312">
                  <c:v>5.8080000000000025</c:v>
                </c:pt>
                <c:pt idx="313">
                  <c:v>5.6720000000000024</c:v>
                </c:pt>
                <c:pt idx="314">
                  <c:v>5.5360000000000023</c:v>
                </c:pt>
                <c:pt idx="315">
                  <c:v>5.4</c:v>
                </c:pt>
                <c:pt idx="316">
                  <c:v>5.2750000000000004</c:v>
                </c:pt>
                <c:pt idx="317">
                  <c:v>5.15</c:v>
                </c:pt>
                <c:pt idx="318">
                  <c:v>5.0250000000000004</c:v>
                </c:pt>
                <c:pt idx="319">
                  <c:v>4.9000000000000004</c:v>
                </c:pt>
                <c:pt idx="320">
                  <c:v>4.7750000000000004</c:v>
                </c:pt>
                <c:pt idx="321">
                  <c:v>4.6500000000000004</c:v>
                </c:pt>
                <c:pt idx="322">
                  <c:v>4.5250000000000004</c:v>
                </c:pt>
                <c:pt idx="323">
                  <c:v>4.4000000000000004</c:v>
                </c:pt>
                <c:pt idx="324">
                  <c:v>4.2750000000000004</c:v>
                </c:pt>
                <c:pt idx="325">
                  <c:v>4.1500000000000004</c:v>
                </c:pt>
                <c:pt idx="326">
                  <c:v>4.0250000000000004</c:v>
                </c:pt>
                <c:pt idx="327">
                  <c:v>3.9</c:v>
                </c:pt>
                <c:pt idx="328">
                  <c:v>3.8654166666666665</c:v>
                </c:pt>
                <c:pt idx="329">
                  <c:v>3.8308333333333331</c:v>
                </c:pt>
                <c:pt idx="330">
                  <c:v>3.7962500000000001</c:v>
                </c:pt>
                <c:pt idx="331">
                  <c:v>3.7616666666666663</c:v>
                </c:pt>
                <c:pt idx="332">
                  <c:v>3.7270833333333329</c:v>
                </c:pt>
                <c:pt idx="333">
                  <c:v>3.6924999999999999</c:v>
                </c:pt>
                <c:pt idx="334">
                  <c:v>3.657916666666666</c:v>
                </c:pt>
                <c:pt idx="335">
                  <c:v>3.6233333333333326</c:v>
                </c:pt>
                <c:pt idx="336">
                  <c:v>3.5887500000000001</c:v>
                </c:pt>
                <c:pt idx="337">
                  <c:v>3.5541666666666658</c:v>
                </c:pt>
                <c:pt idx="338">
                  <c:v>3.5195833333333324</c:v>
                </c:pt>
                <c:pt idx="339">
                  <c:v>3.4849999999999999</c:v>
                </c:pt>
                <c:pt idx="340">
                  <c:v>3.4504166666666656</c:v>
                </c:pt>
                <c:pt idx="341">
                  <c:v>3.4158333333333322</c:v>
                </c:pt>
                <c:pt idx="342">
                  <c:v>3.3812500000000001</c:v>
                </c:pt>
                <c:pt idx="343">
                  <c:v>3.3466666666666653</c:v>
                </c:pt>
                <c:pt idx="344">
                  <c:v>3.3120833333333319</c:v>
                </c:pt>
                <c:pt idx="345">
                  <c:v>3.2774999999999999</c:v>
                </c:pt>
                <c:pt idx="346">
                  <c:v>3.2429166666666651</c:v>
                </c:pt>
                <c:pt idx="347">
                  <c:v>3.2083333333333317</c:v>
                </c:pt>
                <c:pt idx="348">
                  <c:v>3.1737500000000001</c:v>
                </c:pt>
                <c:pt idx="349">
                  <c:v>3.1391666666666649</c:v>
                </c:pt>
                <c:pt idx="350">
                  <c:v>3.1045833333333315</c:v>
                </c:pt>
                <c:pt idx="351">
                  <c:v>3.07</c:v>
                </c:pt>
                <c:pt idx="352">
                  <c:v>3.0415384615384617</c:v>
                </c:pt>
                <c:pt idx="353">
                  <c:v>3.0130769230769232</c:v>
                </c:pt>
                <c:pt idx="354">
                  <c:v>2.9846153846153847</c:v>
                </c:pt>
                <c:pt idx="355">
                  <c:v>2.9561538461538461</c:v>
                </c:pt>
                <c:pt idx="356">
                  <c:v>2.9276923076923076</c:v>
                </c:pt>
                <c:pt idx="357">
                  <c:v>2.8992307692307691</c:v>
                </c:pt>
                <c:pt idx="358">
                  <c:v>2.8707692307692305</c:v>
                </c:pt>
                <c:pt idx="359">
                  <c:v>2.842307692307692</c:v>
                </c:pt>
                <c:pt idx="360">
                  <c:v>2.8138461538461534</c:v>
                </c:pt>
                <c:pt idx="361">
                  <c:v>2.7853846153846149</c:v>
                </c:pt>
                <c:pt idx="362">
                  <c:v>2.7569230769230764</c:v>
                </c:pt>
                <c:pt idx="363">
                  <c:v>2.7284615384615378</c:v>
                </c:pt>
                <c:pt idx="364">
                  <c:v>2.7</c:v>
                </c:pt>
              </c:numCache>
            </c:numRef>
          </c:val>
          <c:smooth val="0"/>
        </c:ser>
        <c:ser>
          <c:idx val="9"/>
          <c:order val="4"/>
          <c:tx>
            <c:v>Air Frost</c:v>
          </c:tx>
          <c:spPr>
            <a:ln w="25400">
              <a:solidFill>
                <a:srgbClr val="000080"/>
              </a:solidFill>
              <a:prstDash val="sys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Daily!$CM$4:$CM$368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  <c:pt idx="65" formatCode="0">
                  <c:v>0</c:v>
                </c:pt>
                <c:pt idx="66" formatCode="0">
                  <c:v>0</c:v>
                </c:pt>
                <c:pt idx="67" formatCode="0">
                  <c:v>0</c:v>
                </c:pt>
                <c:pt idx="68" formatCode="0">
                  <c:v>0</c:v>
                </c:pt>
                <c:pt idx="69" formatCode="0">
                  <c:v>0</c:v>
                </c:pt>
                <c:pt idx="70" formatCode="0">
                  <c:v>0</c:v>
                </c:pt>
                <c:pt idx="71" formatCode="0">
                  <c:v>0</c:v>
                </c:pt>
                <c:pt idx="72" formatCode="0">
                  <c:v>0</c:v>
                </c:pt>
                <c:pt idx="73" formatCode="0">
                  <c:v>0</c:v>
                </c:pt>
                <c:pt idx="74" formatCode="0">
                  <c:v>0</c:v>
                </c:pt>
                <c:pt idx="75" formatCode="0">
                  <c:v>0</c:v>
                </c:pt>
                <c:pt idx="76" formatCode="0">
                  <c:v>0</c:v>
                </c:pt>
                <c:pt idx="77" formatCode="0">
                  <c:v>0</c:v>
                </c:pt>
                <c:pt idx="78" formatCode="0">
                  <c:v>0</c:v>
                </c:pt>
                <c:pt idx="79" formatCode="0">
                  <c:v>0</c:v>
                </c:pt>
                <c:pt idx="80" formatCode="0">
                  <c:v>0</c:v>
                </c:pt>
                <c:pt idx="81" formatCode="0">
                  <c:v>0</c:v>
                </c:pt>
                <c:pt idx="82" formatCode="0">
                  <c:v>0</c:v>
                </c:pt>
                <c:pt idx="83" formatCode="0">
                  <c:v>0</c:v>
                </c:pt>
                <c:pt idx="84" formatCode="0">
                  <c:v>0</c:v>
                </c:pt>
                <c:pt idx="85" formatCode="0">
                  <c:v>0</c:v>
                </c:pt>
                <c:pt idx="86" formatCode="0">
                  <c:v>0</c:v>
                </c:pt>
                <c:pt idx="87" formatCode="0">
                  <c:v>0</c:v>
                </c:pt>
                <c:pt idx="88" formatCode="0">
                  <c:v>0</c:v>
                </c:pt>
                <c:pt idx="89" formatCode="0">
                  <c:v>0</c:v>
                </c:pt>
                <c:pt idx="90" formatCode="0">
                  <c:v>0</c:v>
                </c:pt>
                <c:pt idx="91" formatCode="0">
                  <c:v>0</c:v>
                </c:pt>
                <c:pt idx="92" formatCode="0">
                  <c:v>0</c:v>
                </c:pt>
                <c:pt idx="93" formatCode="0">
                  <c:v>0</c:v>
                </c:pt>
                <c:pt idx="94" formatCode="0">
                  <c:v>0</c:v>
                </c:pt>
                <c:pt idx="95" formatCode="0">
                  <c:v>0</c:v>
                </c:pt>
                <c:pt idx="96" formatCode="0">
                  <c:v>0</c:v>
                </c:pt>
                <c:pt idx="97" formatCode="0">
                  <c:v>0</c:v>
                </c:pt>
                <c:pt idx="98" formatCode="0">
                  <c:v>0</c:v>
                </c:pt>
                <c:pt idx="99" formatCode="0">
                  <c:v>0</c:v>
                </c:pt>
                <c:pt idx="100" formatCode="0">
                  <c:v>0</c:v>
                </c:pt>
                <c:pt idx="101" formatCode="0">
                  <c:v>0</c:v>
                </c:pt>
                <c:pt idx="102" formatCode="0">
                  <c:v>0</c:v>
                </c:pt>
                <c:pt idx="103" formatCode="0">
                  <c:v>0</c:v>
                </c:pt>
                <c:pt idx="104" formatCode="0">
                  <c:v>0</c:v>
                </c:pt>
                <c:pt idx="105" formatCode="0">
                  <c:v>0</c:v>
                </c:pt>
                <c:pt idx="106" formatCode="0">
                  <c:v>0</c:v>
                </c:pt>
                <c:pt idx="107" formatCode="0">
                  <c:v>0</c:v>
                </c:pt>
                <c:pt idx="108" formatCode="0">
                  <c:v>0</c:v>
                </c:pt>
                <c:pt idx="109" formatCode="0">
                  <c:v>0</c:v>
                </c:pt>
                <c:pt idx="110" formatCode="0">
                  <c:v>0</c:v>
                </c:pt>
                <c:pt idx="111" formatCode="0">
                  <c:v>0</c:v>
                </c:pt>
                <c:pt idx="112" formatCode="0">
                  <c:v>0</c:v>
                </c:pt>
                <c:pt idx="113" formatCode="0">
                  <c:v>0</c:v>
                </c:pt>
                <c:pt idx="114" formatCode="0">
                  <c:v>0</c:v>
                </c:pt>
                <c:pt idx="115" formatCode="0">
                  <c:v>0</c:v>
                </c:pt>
                <c:pt idx="116" formatCode="0">
                  <c:v>0</c:v>
                </c:pt>
                <c:pt idx="117" formatCode="0">
                  <c:v>0</c:v>
                </c:pt>
                <c:pt idx="118" formatCode="0">
                  <c:v>0</c:v>
                </c:pt>
                <c:pt idx="119" formatCode="0">
                  <c:v>0</c:v>
                </c:pt>
                <c:pt idx="120" formatCode="0">
                  <c:v>0</c:v>
                </c:pt>
                <c:pt idx="121" formatCode="0">
                  <c:v>0</c:v>
                </c:pt>
                <c:pt idx="122" formatCode="0">
                  <c:v>0</c:v>
                </c:pt>
                <c:pt idx="123" formatCode="0">
                  <c:v>0</c:v>
                </c:pt>
                <c:pt idx="124" formatCode="0">
                  <c:v>0</c:v>
                </c:pt>
                <c:pt idx="125" formatCode="0">
                  <c:v>0</c:v>
                </c:pt>
                <c:pt idx="126" formatCode="0">
                  <c:v>0</c:v>
                </c:pt>
                <c:pt idx="127" formatCode="0">
                  <c:v>0</c:v>
                </c:pt>
                <c:pt idx="128" formatCode="0">
                  <c:v>0</c:v>
                </c:pt>
                <c:pt idx="129" formatCode="0">
                  <c:v>0</c:v>
                </c:pt>
                <c:pt idx="130" formatCode="0">
                  <c:v>0</c:v>
                </c:pt>
                <c:pt idx="131" formatCode="0">
                  <c:v>0</c:v>
                </c:pt>
                <c:pt idx="132" formatCode="0">
                  <c:v>0</c:v>
                </c:pt>
                <c:pt idx="133" formatCode="0">
                  <c:v>0</c:v>
                </c:pt>
                <c:pt idx="134" formatCode="0">
                  <c:v>0</c:v>
                </c:pt>
                <c:pt idx="135" formatCode="0">
                  <c:v>0</c:v>
                </c:pt>
                <c:pt idx="136" formatCode="0">
                  <c:v>0</c:v>
                </c:pt>
                <c:pt idx="137" formatCode="0">
                  <c:v>0</c:v>
                </c:pt>
                <c:pt idx="138" formatCode="0">
                  <c:v>0</c:v>
                </c:pt>
                <c:pt idx="139" formatCode="0">
                  <c:v>0</c:v>
                </c:pt>
                <c:pt idx="140" formatCode="0">
                  <c:v>0</c:v>
                </c:pt>
                <c:pt idx="141" formatCode="0">
                  <c:v>0</c:v>
                </c:pt>
                <c:pt idx="142" formatCode="0">
                  <c:v>0</c:v>
                </c:pt>
                <c:pt idx="143" formatCode="0">
                  <c:v>0</c:v>
                </c:pt>
                <c:pt idx="144" formatCode="0">
                  <c:v>0</c:v>
                </c:pt>
                <c:pt idx="145" formatCode="0">
                  <c:v>0</c:v>
                </c:pt>
                <c:pt idx="146" formatCode="0">
                  <c:v>0</c:v>
                </c:pt>
                <c:pt idx="147" formatCode="0">
                  <c:v>0</c:v>
                </c:pt>
                <c:pt idx="148" formatCode="0">
                  <c:v>0</c:v>
                </c:pt>
                <c:pt idx="149" formatCode="0">
                  <c:v>0</c:v>
                </c:pt>
                <c:pt idx="150">
                  <c:v>0</c:v>
                </c:pt>
                <c:pt idx="151" formatCode="0">
                  <c:v>0</c:v>
                </c:pt>
                <c:pt idx="152" formatCode="0">
                  <c:v>0</c:v>
                </c:pt>
                <c:pt idx="153" formatCode="0">
                  <c:v>0</c:v>
                </c:pt>
                <c:pt idx="154" formatCode="0">
                  <c:v>0</c:v>
                </c:pt>
                <c:pt idx="155" formatCode="0">
                  <c:v>0</c:v>
                </c:pt>
                <c:pt idx="156" formatCode="0">
                  <c:v>0</c:v>
                </c:pt>
                <c:pt idx="157" formatCode="0">
                  <c:v>0</c:v>
                </c:pt>
                <c:pt idx="158" formatCode="0">
                  <c:v>0</c:v>
                </c:pt>
                <c:pt idx="159" formatCode="0">
                  <c:v>0</c:v>
                </c:pt>
                <c:pt idx="160" formatCode="0">
                  <c:v>0</c:v>
                </c:pt>
                <c:pt idx="161" formatCode="0">
                  <c:v>0</c:v>
                </c:pt>
                <c:pt idx="162" formatCode="0">
                  <c:v>0</c:v>
                </c:pt>
                <c:pt idx="163" formatCode="0">
                  <c:v>0</c:v>
                </c:pt>
                <c:pt idx="164" formatCode="0">
                  <c:v>0</c:v>
                </c:pt>
                <c:pt idx="165" formatCode="0">
                  <c:v>0</c:v>
                </c:pt>
                <c:pt idx="166" formatCode="0">
                  <c:v>0</c:v>
                </c:pt>
                <c:pt idx="167" formatCode="0">
                  <c:v>0</c:v>
                </c:pt>
                <c:pt idx="168" formatCode="0">
                  <c:v>0</c:v>
                </c:pt>
                <c:pt idx="169" formatCode="0">
                  <c:v>0</c:v>
                </c:pt>
                <c:pt idx="170" formatCode="0">
                  <c:v>0</c:v>
                </c:pt>
                <c:pt idx="171" formatCode="0">
                  <c:v>0</c:v>
                </c:pt>
                <c:pt idx="172" formatCode="0">
                  <c:v>0</c:v>
                </c:pt>
                <c:pt idx="173" formatCode="0">
                  <c:v>0</c:v>
                </c:pt>
                <c:pt idx="174" formatCode="0">
                  <c:v>0</c:v>
                </c:pt>
                <c:pt idx="175" formatCode="0">
                  <c:v>0</c:v>
                </c:pt>
                <c:pt idx="176" formatCode="0">
                  <c:v>0</c:v>
                </c:pt>
                <c:pt idx="177" formatCode="0">
                  <c:v>0</c:v>
                </c:pt>
                <c:pt idx="178" formatCode="0">
                  <c:v>0</c:v>
                </c:pt>
                <c:pt idx="179" formatCode="0">
                  <c:v>0</c:v>
                </c:pt>
                <c:pt idx="180" formatCode="0">
                  <c:v>0</c:v>
                </c:pt>
                <c:pt idx="181" formatCode="0">
                  <c:v>0</c:v>
                </c:pt>
                <c:pt idx="182" formatCode="0">
                  <c:v>0</c:v>
                </c:pt>
                <c:pt idx="183" formatCode="0">
                  <c:v>0</c:v>
                </c:pt>
                <c:pt idx="184" formatCode="0">
                  <c:v>0</c:v>
                </c:pt>
                <c:pt idx="185" formatCode="0">
                  <c:v>0</c:v>
                </c:pt>
                <c:pt idx="186" formatCode="0">
                  <c:v>0</c:v>
                </c:pt>
                <c:pt idx="187" formatCode="0">
                  <c:v>0</c:v>
                </c:pt>
                <c:pt idx="188" formatCode="0">
                  <c:v>0</c:v>
                </c:pt>
                <c:pt idx="189" formatCode="0">
                  <c:v>0</c:v>
                </c:pt>
                <c:pt idx="190" formatCode="0">
                  <c:v>0</c:v>
                </c:pt>
                <c:pt idx="191" formatCode="0">
                  <c:v>0</c:v>
                </c:pt>
                <c:pt idx="192" formatCode="0">
                  <c:v>0</c:v>
                </c:pt>
                <c:pt idx="193" formatCode="0">
                  <c:v>0</c:v>
                </c:pt>
                <c:pt idx="194" formatCode="0">
                  <c:v>0</c:v>
                </c:pt>
                <c:pt idx="195" formatCode="0">
                  <c:v>0</c:v>
                </c:pt>
                <c:pt idx="196" formatCode="0">
                  <c:v>0</c:v>
                </c:pt>
                <c:pt idx="197" formatCode="0">
                  <c:v>0</c:v>
                </c:pt>
                <c:pt idx="198" formatCode="0">
                  <c:v>0</c:v>
                </c:pt>
                <c:pt idx="199" formatCode="0">
                  <c:v>0</c:v>
                </c:pt>
                <c:pt idx="200" formatCode="0">
                  <c:v>0</c:v>
                </c:pt>
                <c:pt idx="201" formatCode="0">
                  <c:v>0</c:v>
                </c:pt>
                <c:pt idx="202" formatCode="0">
                  <c:v>0</c:v>
                </c:pt>
                <c:pt idx="203" formatCode="0">
                  <c:v>0</c:v>
                </c:pt>
                <c:pt idx="204" formatCode="0">
                  <c:v>0</c:v>
                </c:pt>
                <c:pt idx="205" formatCode="0">
                  <c:v>0</c:v>
                </c:pt>
                <c:pt idx="206" formatCode="0">
                  <c:v>0</c:v>
                </c:pt>
                <c:pt idx="207" formatCode="0">
                  <c:v>0</c:v>
                </c:pt>
                <c:pt idx="208" formatCode="0">
                  <c:v>0</c:v>
                </c:pt>
                <c:pt idx="209" formatCode="0">
                  <c:v>0</c:v>
                </c:pt>
                <c:pt idx="210" formatCode="0">
                  <c:v>0</c:v>
                </c:pt>
                <c:pt idx="211" formatCode="0">
                  <c:v>0</c:v>
                </c:pt>
                <c:pt idx="212" formatCode="0">
                  <c:v>0</c:v>
                </c:pt>
                <c:pt idx="213" formatCode="0">
                  <c:v>0</c:v>
                </c:pt>
                <c:pt idx="214" formatCode="0">
                  <c:v>0</c:v>
                </c:pt>
                <c:pt idx="215" formatCode="0">
                  <c:v>0</c:v>
                </c:pt>
                <c:pt idx="216" formatCode="0">
                  <c:v>0</c:v>
                </c:pt>
                <c:pt idx="217" formatCode="0">
                  <c:v>0</c:v>
                </c:pt>
                <c:pt idx="218" formatCode="0">
                  <c:v>0</c:v>
                </c:pt>
                <c:pt idx="219" formatCode="0">
                  <c:v>0</c:v>
                </c:pt>
                <c:pt idx="220" formatCode="0">
                  <c:v>0</c:v>
                </c:pt>
                <c:pt idx="221" formatCode="0">
                  <c:v>0</c:v>
                </c:pt>
                <c:pt idx="222" formatCode="0">
                  <c:v>0</c:v>
                </c:pt>
                <c:pt idx="223" formatCode="0">
                  <c:v>0</c:v>
                </c:pt>
                <c:pt idx="224" formatCode="0">
                  <c:v>0</c:v>
                </c:pt>
                <c:pt idx="225" formatCode="0">
                  <c:v>0</c:v>
                </c:pt>
                <c:pt idx="226" formatCode="0">
                  <c:v>0</c:v>
                </c:pt>
                <c:pt idx="227" formatCode="0">
                  <c:v>0</c:v>
                </c:pt>
                <c:pt idx="228" formatCode="0">
                  <c:v>0</c:v>
                </c:pt>
                <c:pt idx="229" formatCode="0">
                  <c:v>0</c:v>
                </c:pt>
                <c:pt idx="230" formatCode="0">
                  <c:v>0</c:v>
                </c:pt>
                <c:pt idx="231" formatCode="0">
                  <c:v>0</c:v>
                </c:pt>
                <c:pt idx="232" formatCode="0">
                  <c:v>0</c:v>
                </c:pt>
                <c:pt idx="233" formatCode="0">
                  <c:v>0</c:v>
                </c:pt>
                <c:pt idx="234" formatCode="0">
                  <c:v>0</c:v>
                </c:pt>
                <c:pt idx="235" formatCode="0">
                  <c:v>0</c:v>
                </c:pt>
                <c:pt idx="236" formatCode="0">
                  <c:v>0</c:v>
                </c:pt>
                <c:pt idx="237" formatCode="0">
                  <c:v>0</c:v>
                </c:pt>
                <c:pt idx="238" formatCode="0">
                  <c:v>0</c:v>
                </c:pt>
                <c:pt idx="239" formatCode="0">
                  <c:v>0</c:v>
                </c:pt>
                <c:pt idx="240" formatCode="0">
                  <c:v>0</c:v>
                </c:pt>
                <c:pt idx="241" formatCode="0">
                  <c:v>0</c:v>
                </c:pt>
                <c:pt idx="242" formatCode="0">
                  <c:v>0</c:v>
                </c:pt>
                <c:pt idx="243" formatCode="0">
                  <c:v>0</c:v>
                </c:pt>
                <c:pt idx="244" formatCode="0">
                  <c:v>0</c:v>
                </c:pt>
                <c:pt idx="245" formatCode="0">
                  <c:v>0</c:v>
                </c:pt>
                <c:pt idx="246" formatCode="0">
                  <c:v>0</c:v>
                </c:pt>
                <c:pt idx="247" formatCode="0">
                  <c:v>0</c:v>
                </c:pt>
                <c:pt idx="248" formatCode="0">
                  <c:v>0</c:v>
                </c:pt>
                <c:pt idx="249" formatCode="0">
                  <c:v>0</c:v>
                </c:pt>
                <c:pt idx="250" formatCode="0">
                  <c:v>0</c:v>
                </c:pt>
                <c:pt idx="251" formatCode="0">
                  <c:v>0</c:v>
                </c:pt>
                <c:pt idx="252" formatCode="0">
                  <c:v>0</c:v>
                </c:pt>
                <c:pt idx="253" formatCode="0">
                  <c:v>0</c:v>
                </c:pt>
                <c:pt idx="254" formatCode="0">
                  <c:v>0</c:v>
                </c:pt>
                <c:pt idx="255" formatCode="0">
                  <c:v>0</c:v>
                </c:pt>
                <c:pt idx="256" formatCode="0">
                  <c:v>0</c:v>
                </c:pt>
                <c:pt idx="257" formatCode="0">
                  <c:v>0</c:v>
                </c:pt>
                <c:pt idx="258" formatCode="0">
                  <c:v>0</c:v>
                </c:pt>
                <c:pt idx="259" formatCode="0">
                  <c:v>0</c:v>
                </c:pt>
                <c:pt idx="260" formatCode="0">
                  <c:v>0</c:v>
                </c:pt>
                <c:pt idx="261" formatCode="0">
                  <c:v>0</c:v>
                </c:pt>
                <c:pt idx="262" formatCode="0">
                  <c:v>0</c:v>
                </c:pt>
                <c:pt idx="263" formatCode="0">
                  <c:v>0</c:v>
                </c:pt>
                <c:pt idx="264" formatCode="0">
                  <c:v>0</c:v>
                </c:pt>
                <c:pt idx="265" formatCode="0">
                  <c:v>0</c:v>
                </c:pt>
                <c:pt idx="266" formatCode="0">
                  <c:v>0</c:v>
                </c:pt>
                <c:pt idx="267" formatCode="0">
                  <c:v>0</c:v>
                </c:pt>
                <c:pt idx="268" formatCode="0">
                  <c:v>0</c:v>
                </c:pt>
                <c:pt idx="269" formatCode="0">
                  <c:v>0</c:v>
                </c:pt>
                <c:pt idx="270" formatCode="0">
                  <c:v>0</c:v>
                </c:pt>
                <c:pt idx="271" formatCode="0">
                  <c:v>0</c:v>
                </c:pt>
                <c:pt idx="272" formatCode="0">
                  <c:v>0</c:v>
                </c:pt>
                <c:pt idx="273" formatCode="0">
                  <c:v>0</c:v>
                </c:pt>
                <c:pt idx="274" formatCode="0">
                  <c:v>0</c:v>
                </c:pt>
                <c:pt idx="275" formatCode="0">
                  <c:v>0</c:v>
                </c:pt>
                <c:pt idx="276" formatCode="0">
                  <c:v>0</c:v>
                </c:pt>
                <c:pt idx="277" formatCode="0">
                  <c:v>0</c:v>
                </c:pt>
                <c:pt idx="278" formatCode="0">
                  <c:v>0</c:v>
                </c:pt>
                <c:pt idx="279" formatCode="0">
                  <c:v>0</c:v>
                </c:pt>
                <c:pt idx="280" formatCode="0">
                  <c:v>0</c:v>
                </c:pt>
                <c:pt idx="281" formatCode="0">
                  <c:v>0</c:v>
                </c:pt>
                <c:pt idx="282" formatCode="0">
                  <c:v>0</c:v>
                </c:pt>
                <c:pt idx="283" formatCode="0">
                  <c:v>0</c:v>
                </c:pt>
                <c:pt idx="284" formatCode="0">
                  <c:v>0</c:v>
                </c:pt>
                <c:pt idx="285" formatCode="0">
                  <c:v>0</c:v>
                </c:pt>
                <c:pt idx="286" formatCode="0">
                  <c:v>0</c:v>
                </c:pt>
                <c:pt idx="287" formatCode="0">
                  <c:v>0</c:v>
                </c:pt>
                <c:pt idx="288" formatCode="0">
                  <c:v>0</c:v>
                </c:pt>
                <c:pt idx="289" formatCode="0">
                  <c:v>0</c:v>
                </c:pt>
                <c:pt idx="290" formatCode="0">
                  <c:v>0</c:v>
                </c:pt>
                <c:pt idx="291" formatCode="0">
                  <c:v>0</c:v>
                </c:pt>
                <c:pt idx="292" formatCode="0">
                  <c:v>0</c:v>
                </c:pt>
                <c:pt idx="293" formatCode="0">
                  <c:v>0</c:v>
                </c:pt>
                <c:pt idx="294" formatCode="0">
                  <c:v>0</c:v>
                </c:pt>
                <c:pt idx="295" formatCode="0">
                  <c:v>0</c:v>
                </c:pt>
                <c:pt idx="296" formatCode="0">
                  <c:v>0</c:v>
                </c:pt>
                <c:pt idx="297" formatCode="0">
                  <c:v>0</c:v>
                </c:pt>
                <c:pt idx="298" formatCode="0">
                  <c:v>0</c:v>
                </c:pt>
                <c:pt idx="299" formatCode="0">
                  <c:v>0</c:v>
                </c:pt>
                <c:pt idx="300" formatCode="0">
                  <c:v>0</c:v>
                </c:pt>
                <c:pt idx="301" formatCode="0">
                  <c:v>0</c:v>
                </c:pt>
                <c:pt idx="302" formatCode="0">
                  <c:v>0</c:v>
                </c:pt>
                <c:pt idx="303" formatCode="0">
                  <c:v>0</c:v>
                </c:pt>
                <c:pt idx="304" formatCode="0">
                  <c:v>0</c:v>
                </c:pt>
                <c:pt idx="305" formatCode="0">
                  <c:v>0</c:v>
                </c:pt>
                <c:pt idx="306" formatCode="0">
                  <c:v>0</c:v>
                </c:pt>
                <c:pt idx="307" formatCode="0">
                  <c:v>0</c:v>
                </c:pt>
                <c:pt idx="308" formatCode="0">
                  <c:v>0</c:v>
                </c:pt>
                <c:pt idx="309" formatCode="0">
                  <c:v>0</c:v>
                </c:pt>
                <c:pt idx="310" formatCode="0">
                  <c:v>0</c:v>
                </c:pt>
                <c:pt idx="311" formatCode="0">
                  <c:v>0</c:v>
                </c:pt>
                <c:pt idx="312" formatCode="0">
                  <c:v>0</c:v>
                </c:pt>
                <c:pt idx="313" formatCode="0">
                  <c:v>0</c:v>
                </c:pt>
                <c:pt idx="314" formatCode="0">
                  <c:v>0</c:v>
                </c:pt>
                <c:pt idx="315" formatCode="0">
                  <c:v>0</c:v>
                </c:pt>
                <c:pt idx="316" formatCode="0">
                  <c:v>0</c:v>
                </c:pt>
                <c:pt idx="317" formatCode="0">
                  <c:v>0</c:v>
                </c:pt>
                <c:pt idx="318" formatCode="0">
                  <c:v>0</c:v>
                </c:pt>
                <c:pt idx="319" formatCode="0">
                  <c:v>0</c:v>
                </c:pt>
                <c:pt idx="320" formatCode="0">
                  <c:v>0</c:v>
                </c:pt>
                <c:pt idx="321" formatCode="0">
                  <c:v>0</c:v>
                </c:pt>
                <c:pt idx="322" formatCode="0">
                  <c:v>0</c:v>
                </c:pt>
                <c:pt idx="323" formatCode="0">
                  <c:v>0</c:v>
                </c:pt>
                <c:pt idx="324" formatCode="0">
                  <c:v>0</c:v>
                </c:pt>
                <c:pt idx="325" formatCode="0">
                  <c:v>0</c:v>
                </c:pt>
                <c:pt idx="326" formatCode="0">
                  <c:v>0</c:v>
                </c:pt>
                <c:pt idx="327" formatCode="0">
                  <c:v>0</c:v>
                </c:pt>
                <c:pt idx="328" formatCode="0">
                  <c:v>0</c:v>
                </c:pt>
                <c:pt idx="329" formatCode="0">
                  <c:v>0</c:v>
                </c:pt>
                <c:pt idx="330" formatCode="0">
                  <c:v>0</c:v>
                </c:pt>
                <c:pt idx="331" formatCode="0">
                  <c:v>0</c:v>
                </c:pt>
                <c:pt idx="332" formatCode="0">
                  <c:v>0</c:v>
                </c:pt>
                <c:pt idx="333" formatCode="0">
                  <c:v>0</c:v>
                </c:pt>
                <c:pt idx="334" formatCode="0">
                  <c:v>0</c:v>
                </c:pt>
                <c:pt idx="335" formatCode="0">
                  <c:v>0</c:v>
                </c:pt>
                <c:pt idx="336" formatCode="0">
                  <c:v>0</c:v>
                </c:pt>
                <c:pt idx="337" formatCode="0">
                  <c:v>0</c:v>
                </c:pt>
                <c:pt idx="338" formatCode="0">
                  <c:v>0</c:v>
                </c:pt>
                <c:pt idx="339" formatCode="0">
                  <c:v>0</c:v>
                </c:pt>
                <c:pt idx="340" formatCode="0">
                  <c:v>0</c:v>
                </c:pt>
                <c:pt idx="341" formatCode="0">
                  <c:v>0</c:v>
                </c:pt>
                <c:pt idx="342" formatCode="0">
                  <c:v>0</c:v>
                </c:pt>
                <c:pt idx="343" formatCode="0">
                  <c:v>0</c:v>
                </c:pt>
                <c:pt idx="344" formatCode="0">
                  <c:v>0</c:v>
                </c:pt>
                <c:pt idx="345" formatCode="0">
                  <c:v>0</c:v>
                </c:pt>
                <c:pt idx="346" formatCode="0">
                  <c:v>0</c:v>
                </c:pt>
                <c:pt idx="347" formatCode="0">
                  <c:v>0</c:v>
                </c:pt>
                <c:pt idx="348" formatCode="0">
                  <c:v>0</c:v>
                </c:pt>
                <c:pt idx="349" formatCode="0">
                  <c:v>0</c:v>
                </c:pt>
                <c:pt idx="350" formatCode="0">
                  <c:v>0</c:v>
                </c:pt>
                <c:pt idx="351" formatCode="0">
                  <c:v>0</c:v>
                </c:pt>
                <c:pt idx="352" formatCode="0">
                  <c:v>0</c:v>
                </c:pt>
                <c:pt idx="353" formatCode="0">
                  <c:v>0</c:v>
                </c:pt>
                <c:pt idx="354" formatCode="0">
                  <c:v>0</c:v>
                </c:pt>
                <c:pt idx="355" formatCode="0">
                  <c:v>0</c:v>
                </c:pt>
                <c:pt idx="356" formatCode="0">
                  <c:v>0</c:v>
                </c:pt>
                <c:pt idx="357" formatCode="0">
                  <c:v>0</c:v>
                </c:pt>
                <c:pt idx="358" formatCode="0">
                  <c:v>0</c:v>
                </c:pt>
                <c:pt idx="359" formatCode="0">
                  <c:v>0</c:v>
                </c:pt>
                <c:pt idx="360" formatCode="0">
                  <c:v>0</c:v>
                </c:pt>
                <c:pt idx="361" formatCode="0">
                  <c:v>0</c:v>
                </c:pt>
                <c:pt idx="362" formatCode="0">
                  <c:v>0</c:v>
                </c:pt>
                <c:pt idx="363" formatCode="0">
                  <c:v>0</c:v>
                </c:pt>
                <c:pt idx="364" formatCode="0">
                  <c:v>0</c:v>
                </c:pt>
              </c:numCache>
            </c:numRef>
          </c:val>
          <c:smooth val="0"/>
        </c:ser>
        <c:ser>
          <c:idx val="0"/>
          <c:order val="5"/>
          <c:tx>
            <c:v>Cold Threshold</c:v>
          </c:tx>
          <c:spPr>
            <a:ln w="12700">
              <a:solidFill>
                <a:srgbClr val="0000FF"/>
              </a:solidFill>
              <a:prstDash val="sys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DGD!$BW$4:$BW$368</c:f>
              <c:numCache>
                <c:formatCode>0.0</c:formatCode>
                <c:ptCount val="365"/>
                <c:pt idx="0">
                  <c:v>3.3383333333333338</c:v>
                </c:pt>
                <c:pt idx="1">
                  <c:v>3.3216666666666663</c:v>
                </c:pt>
                <c:pt idx="2">
                  <c:v>3.3049999999999997</c:v>
                </c:pt>
                <c:pt idx="3">
                  <c:v>3.2883333333333331</c:v>
                </c:pt>
                <c:pt idx="4">
                  <c:v>3.2716666666666674</c:v>
                </c:pt>
                <c:pt idx="5">
                  <c:v>3.2550000000000008</c:v>
                </c:pt>
                <c:pt idx="6">
                  <c:v>3.2299999999999995</c:v>
                </c:pt>
                <c:pt idx="7">
                  <c:v>3.2133333333333338</c:v>
                </c:pt>
                <c:pt idx="8">
                  <c:v>3.1966666666666672</c:v>
                </c:pt>
                <c:pt idx="9">
                  <c:v>3.1800000000000006</c:v>
                </c:pt>
                <c:pt idx="10">
                  <c:v>3.171666666666666</c:v>
                </c:pt>
                <c:pt idx="11">
                  <c:v>3.171666666666666</c:v>
                </c:pt>
                <c:pt idx="12">
                  <c:v>3.171666666666666</c:v>
                </c:pt>
                <c:pt idx="13">
                  <c:v>3.171666666666666</c:v>
                </c:pt>
                <c:pt idx="14">
                  <c:v>3.166666666666667</c:v>
                </c:pt>
                <c:pt idx="15">
                  <c:v>3.166666666666667</c:v>
                </c:pt>
                <c:pt idx="16">
                  <c:v>3.166666666666667</c:v>
                </c:pt>
                <c:pt idx="17">
                  <c:v>3.166666666666667</c:v>
                </c:pt>
                <c:pt idx="18">
                  <c:v>3.0833333333333339</c:v>
                </c:pt>
                <c:pt idx="19">
                  <c:v>3.0833333333333339</c:v>
                </c:pt>
                <c:pt idx="20">
                  <c:v>3.0783333333333331</c:v>
                </c:pt>
                <c:pt idx="21">
                  <c:v>3.0783333333333331</c:v>
                </c:pt>
                <c:pt idx="22">
                  <c:v>3.0783333333333331</c:v>
                </c:pt>
                <c:pt idx="23">
                  <c:v>3.0783333333333331</c:v>
                </c:pt>
                <c:pt idx="24">
                  <c:v>3.0783333333333331</c:v>
                </c:pt>
                <c:pt idx="25">
                  <c:v>3.0783333333333331</c:v>
                </c:pt>
                <c:pt idx="26">
                  <c:v>3.0783333333333331</c:v>
                </c:pt>
                <c:pt idx="27">
                  <c:v>3.0783333333333331</c:v>
                </c:pt>
                <c:pt idx="28">
                  <c:v>3.1616666666666662</c:v>
                </c:pt>
                <c:pt idx="29">
                  <c:v>3.1616666666666662</c:v>
                </c:pt>
                <c:pt idx="30">
                  <c:v>3.171666666666666</c:v>
                </c:pt>
                <c:pt idx="31">
                  <c:v>3.1366666666666667</c:v>
                </c:pt>
                <c:pt idx="32">
                  <c:v>3.1399999999999997</c:v>
                </c:pt>
                <c:pt idx="33">
                  <c:v>3.1483333333333334</c:v>
                </c:pt>
                <c:pt idx="34">
                  <c:v>3.1549999999999994</c:v>
                </c:pt>
                <c:pt idx="35">
                  <c:v>3.1750000000000007</c:v>
                </c:pt>
                <c:pt idx="36">
                  <c:v>3.1883333333333335</c:v>
                </c:pt>
                <c:pt idx="37">
                  <c:v>3.1773333333333333</c:v>
                </c:pt>
                <c:pt idx="38">
                  <c:v>3.1663333333333341</c:v>
                </c:pt>
                <c:pt idx="39">
                  <c:v>3.0789444444444438</c:v>
                </c:pt>
                <c:pt idx="40">
                  <c:v>2.9915555555555562</c:v>
                </c:pt>
                <c:pt idx="41">
                  <c:v>2.9041666666666668</c:v>
                </c:pt>
                <c:pt idx="42">
                  <c:v>2.8379629629629628</c:v>
                </c:pt>
                <c:pt idx="43">
                  <c:v>2.7717592592592588</c:v>
                </c:pt>
                <c:pt idx="44">
                  <c:v>2.7055555555555557</c:v>
                </c:pt>
                <c:pt idx="45">
                  <c:v>2.7157407407407401</c:v>
                </c:pt>
                <c:pt idx="46">
                  <c:v>2.7259259259259263</c:v>
                </c:pt>
                <c:pt idx="47">
                  <c:v>2.8015873015873014</c:v>
                </c:pt>
                <c:pt idx="48">
                  <c:v>2.8772486772486774</c:v>
                </c:pt>
                <c:pt idx="49">
                  <c:v>2.9529100529100525</c:v>
                </c:pt>
                <c:pt idx="50">
                  <c:v>3.0285714285714294</c:v>
                </c:pt>
                <c:pt idx="51">
                  <c:v>3.1190476190476195</c:v>
                </c:pt>
                <c:pt idx="52">
                  <c:v>3.2095238095238106</c:v>
                </c:pt>
                <c:pt idx="53">
                  <c:v>3.3416666666666668</c:v>
                </c:pt>
                <c:pt idx="54">
                  <c:v>3.3999999999999995</c:v>
                </c:pt>
                <c:pt idx="55">
                  <c:v>3.4583333333333339</c:v>
                </c:pt>
                <c:pt idx="56">
                  <c:v>3.5166666666666666</c:v>
                </c:pt>
                <c:pt idx="57">
                  <c:v>3.5750000000000006</c:v>
                </c:pt>
                <c:pt idx="58">
                  <c:v>3.6333333333333333</c:v>
                </c:pt>
                <c:pt idx="59">
                  <c:v>3.6697916666666668</c:v>
                </c:pt>
                <c:pt idx="60">
                  <c:v>3.7062500000000003</c:v>
                </c:pt>
                <c:pt idx="61">
                  <c:v>3.7427083333333337</c:v>
                </c:pt>
                <c:pt idx="62">
                  <c:v>3.7791666666666663</c:v>
                </c:pt>
                <c:pt idx="63">
                  <c:v>3.8520833333333333</c:v>
                </c:pt>
                <c:pt idx="64">
                  <c:v>3.9416666666666673</c:v>
                </c:pt>
                <c:pt idx="65">
                  <c:v>4.0312500000000018</c:v>
                </c:pt>
                <c:pt idx="66">
                  <c:v>4.1208333333333336</c:v>
                </c:pt>
                <c:pt idx="67">
                  <c:v>4.2104166666666671</c:v>
                </c:pt>
                <c:pt idx="68">
                  <c:v>4.3000000000000007</c:v>
                </c:pt>
                <c:pt idx="69">
                  <c:v>4.3895833333333352</c:v>
                </c:pt>
                <c:pt idx="70">
                  <c:v>4.4791666666666687</c:v>
                </c:pt>
                <c:pt idx="71">
                  <c:v>4.5687500000000014</c:v>
                </c:pt>
                <c:pt idx="72">
                  <c:v>4.658333333333335</c:v>
                </c:pt>
                <c:pt idx="73">
                  <c:v>4.7479166666666686</c:v>
                </c:pt>
                <c:pt idx="74">
                  <c:v>4.8375000000000021</c:v>
                </c:pt>
                <c:pt idx="75">
                  <c:v>4.9270833333333357</c:v>
                </c:pt>
                <c:pt idx="76">
                  <c:v>5.0166666666666675</c:v>
                </c:pt>
                <c:pt idx="77">
                  <c:v>5.0685897435897438</c:v>
                </c:pt>
                <c:pt idx="78">
                  <c:v>5.1205128205128201</c:v>
                </c:pt>
                <c:pt idx="79">
                  <c:v>5.1724358974358982</c:v>
                </c:pt>
                <c:pt idx="80">
                  <c:v>5.2243589743589745</c:v>
                </c:pt>
                <c:pt idx="81">
                  <c:v>5.2762820512820507</c:v>
                </c:pt>
                <c:pt idx="82">
                  <c:v>5.3282051282051288</c:v>
                </c:pt>
                <c:pt idx="83">
                  <c:v>5.3801282051282051</c:v>
                </c:pt>
                <c:pt idx="84">
                  <c:v>5.4320512820512814</c:v>
                </c:pt>
                <c:pt idx="85">
                  <c:v>5.4839743589743595</c:v>
                </c:pt>
                <c:pt idx="86">
                  <c:v>5.5358974358974358</c:v>
                </c:pt>
                <c:pt idx="87">
                  <c:v>5.5878205128205121</c:v>
                </c:pt>
                <c:pt idx="88">
                  <c:v>5.6397435897435901</c:v>
                </c:pt>
                <c:pt idx="89">
                  <c:v>5.6916666666666664</c:v>
                </c:pt>
                <c:pt idx="90">
                  <c:v>5.7166666666666686</c:v>
                </c:pt>
                <c:pt idx="91">
                  <c:v>5.7416666666666671</c:v>
                </c:pt>
                <c:pt idx="92">
                  <c:v>5.7666666666666675</c:v>
                </c:pt>
                <c:pt idx="93">
                  <c:v>5.7916666666666679</c:v>
                </c:pt>
                <c:pt idx="94">
                  <c:v>5.8166666666666664</c:v>
                </c:pt>
                <c:pt idx="95">
                  <c:v>5.8416666666666686</c:v>
                </c:pt>
                <c:pt idx="96">
                  <c:v>5.8779761904761898</c:v>
                </c:pt>
                <c:pt idx="97">
                  <c:v>5.9142857142857146</c:v>
                </c:pt>
                <c:pt idx="98">
                  <c:v>5.9505952380952376</c:v>
                </c:pt>
                <c:pt idx="99">
                  <c:v>5.9869047619047624</c:v>
                </c:pt>
                <c:pt idx="100">
                  <c:v>6.0232142857142872</c:v>
                </c:pt>
                <c:pt idx="101">
                  <c:v>6.0595238095238102</c:v>
                </c:pt>
                <c:pt idx="102">
                  <c:v>6.0958333333333332</c:v>
                </c:pt>
                <c:pt idx="103">
                  <c:v>6.1321428571428616</c:v>
                </c:pt>
                <c:pt idx="104">
                  <c:v>6.1684523809523863</c:v>
                </c:pt>
                <c:pt idx="105">
                  <c:v>6.2047619047619111</c:v>
                </c:pt>
                <c:pt idx="106">
                  <c:v>6.2410714285714342</c:v>
                </c:pt>
                <c:pt idx="107">
                  <c:v>6.2773809523809589</c:v>
                </c:pt>
                <c:pt idx="108">
                  <c:v>6.3136904761904837</c:v>
                </c:pt>
                <c:pt idx="109">
                  <c:v>6.3500000000000014</c:v>
                </c:pt>
                <c:pt idx="110">
                  <c:v>6.4683333333333337</c:v>
                </c:pt>
                <c:pt idx="111">
                  <c:v>6.5866666666666678</c:v>
                </c:pt>
                <c:pt idx="112">
                  <c:v>6.7050000000000001</c:v>
                </c:pt>
                <c:pt idx="113">
                  <c:v>6.8233333333333324</c:v>
                </c:pt>
                <c:pt idx="114">
                  <c:v>6.9416666666666664</c:v>
                </c:pt>
                <c:pt idx="115">
                  <c:v>7.0599999999999987</c:v>
                </c:pt>
                <c:pt idx="116">
                  <c:v>7.1783333333333346</c:v>
                </c:pt>
                <c:pt idx="117">
                  <c:v>7.2966666666666669</c:v>
                </c:pt>
                <c:pt idx="118">
                  <c:v>7.4150000000000009</c:v>
                </c:pt>
                <c:pt idx="119">
                  <c:v>7.5333333333333314</c:v>
                </c:pt>
                <c:pt idx="120">
                  <c:v>7.6661111111111122</c:v>
                </c:pt>
                <c:pt idx="121">
                  <c:v>7.7988888888888894</c:v>
                </c:pt>
                <c:pt idx="122">
                  <c:v>7.9316666666666684</c:v>
                </c:pt>
                <c:pt idx="123">
                  <c:v>8.0644444444444456</c:v>
                </c:pt>
                <c:pt idx="124">
                  <c:v>8.1972222222222229</c:v>
                </c:pt>
                <c:pt idx="125">
                  <c:v>8.3300000000000018</c:v>
                </c:pt>
                <c:pt idx="126">
                  <c:v>8.4627777777777808</c:v>
                </c:pt>
                <c:pt idx="127">
                  <c:v>8.5955555555555581</c:v>
                </c:pt>
                <c:pt idx="128">
                  <c:v>8.7283333333333353</c:v>
                </c:pt>
                <c:pt idx="129">
                  <c:v>8.8611111111111125</c:v>
                </c:pt>
                <c:pt idx="130">
                  <c:v>8.9938888888888915</c:v>
                </c:pt>
                <c:pt idx="131">
                  <c:v>9.1266666666666705</c:v>
                </c:pt>
                <c:pt idx="132">
                  <c:v>9.2594444444444477</c:v>
                </c:pt>
                <c:pt idx="133">
                  <c:v>9.3922222222222249</c:v>
                </c:pt>
                <c:pt idx="134">
                  <c:v>9.5250000000000004</c:v>
                </c:pt>
                <c:pt idx="135">
                  <c:v>9.6577777777777829</c:v>
                </c:pt>
                <c:pt idx="136">
                  <c:v>9.7905555555555601</c:v>
                </c:pt>
                <c:pt idx="137">
                  <c:v>9.9233333333333356</c:v>
                </c:pt>
                <c:pt idx="138">
                  <c:v>10.056111111111115</c:v>
                </c:pt>
                <c:pt idx="139">
                  <c:v>10.188888888888894</c:v>
                </c:pt>
                <c:pt idx="140">
                  <c:v>10.321666666666667</c:v>
                </c:pt>
                <c:pt idx="141">
                  <c:v>10.454444444444446</c:v>
                </c:pt>
                <c:pt idx="142">
                  <c:v>10.587222222222225</c:v>
                </c:pt>
                <c:pt idx="143">
                  <c:v>10.719999999999999</c:v>
                </c:pt>
                <c:pt idx="144">
                  <c:v>10.85277777777778</c:v>
                </c:pt>
                <c:pt idx="145">
                  <c:v>10.985555555555557</c:v>
                </c:pt>
                <c:pt idx="146">
                  <c:v>11.118333333333331</c:v>
                </c:pt>
                <c:pt idx="147">
                  <c:v>11.251111111111113</c:v>
                </c:pt>
                <c:pt idx="148">
                  <c:v>11.38388888888889</c:v>
                </c:pt>
                <c:pt idx="149">
                  <c:v>11.516666666666667</c:v>
                </c:pt>
                <c:pt idx="150">
                  <c:v>11.516666666666667</c:v>
                </c:pt>
                <c:pt idx="151">
                  <c:v>11.591865079365078</c:v>
                </c:pt>
                <c:pt idx="152">
                  <c:v>11.667063492063491</c:v>
                </c:pt>
                <c:pt idx="153">
                  <c:v>11.742261904761904</c:v>
                </c:pt>
                <c:pt idx="154">
                  <c:v>11.817460317460316</c:v>
                </c:pt>
                <c:pt idx="155">
                  <c:v>11.892658730158729</c:v>
                </c:pt>
                <c:pt idx="156">
                  <c:v>11.967857142857142</c:v>
                </c:pt>
                <c:pt idx="157">
                  <c:v>12.043055555555551</c:v>
                </c:pt>
                <c:pt idx="158">
                  <c:v>12.118253968253967</c:v>
                </c:pt>
                <c:pt idx="159">
                  <c:v>12.19345238095238</c:v>
                </c:pt>
                <c:pt idx="160">
                  <c:v>12.268650793650792</c:v>
                </c:pt>
                <c:pt idx="161">
                  <c:v>12.343849206349205</c:v>
                </c:pt>
                <c:pt idx="162">
                  <c:v>12.419047619047618</c:v>
                </c:pt>
                <c:pt idx="163">
                  <c:v>12.49424603174603</c:v>
                </c:pt>
                <c:pt idx="164">
                  <c:v>12.569444444444439</c:v>
                </c:pt>
                <c:pt idx="165">
                  <c:v>12.636458333333334</c:v>
                </c:pt>
                <c:pt idx="166">
                  <c:v>12.703472222222215</c:v>
                </c:pt>
                <c:pt idx="167">
                  <c:v>12.770486111111106</c:v>
                </c:pt>
                <c:pt idx="168">
                  <c:v>12.837499999999995</c:v>
                </c:pt>
                <c:pt idx="169">
                  <c:v>12.904513888888882</c:v>
                </c:pt>
                <c:pt idx="170">
                  <c:v>12.971527777777769</c:v>
                </c:pt>
                <c:pt idx="171">
                  <c:v>13.03854166666666</c:v>
                </c:pt>
                <c:pt idx="172">
                  <c:v>13.105555555555549</c:v>
                </c:pt>
                <c:pt idx="173">
                  <c:v>13.172569444444436</c:v>
                </c:pt>
                <c:pt idx="174">
                  <c:v>13.239583333333325</c:v>
                </c:pt>
                <c:pt idx="175">
                  <c:v>13.306597222222212</c:v>
                </c:pt>
                <c:pt idx="176">
                  <c:v>13.373611111111103</c:v>
                </c:pt>
                <c:pt idx="177">
                  <c:v>13.440624999999992</c:v>
                </c:pt>
                <c:pt idx="178">
                  <c:v>13.507638888888879</c:v>
                </c:pt>
                <c:pt idx="179">
                  <c:v>13.574652777777768</c:v>
                </c:pt>
                <c:pt idx="180">
                  <c:v>13.641666666666669</c:v>
                </c:pt>
                <c:pt idx="181">
                  <c:v>13.741309523809525</c:v>
                </c:pt>
                <c:pt idx="182">
                  <c:v>13.84095238095238</c:v>
                </c:pt>
                <c:pt idx="183">
                  <c:v>13.940595238095236</c:v>
                </c:pt>
                <c:pt idx="184">
                  <c:v>14.040238095238092</c:v>
                </c:pt>
                <c:pt idx="185">
                  <c:v>14.139880952380947</c:v>
                </c:pt>
                <c:pt idx="186">
                  <c:v>14.239523809523805</c:v>
                </c:pt>
                <c:pt idx="187">
                  <c:v>14.339166666666667</c:v>
                </c:pt>
                <c:pt idx="188">
                  <c:v>14.438809523809519</c:v>
                </c:pt>
                <c:pt idx="189">
                  <c:v>14.538452380952377</c:v>
                </c:pt>
                <c:pt idx="190">
                  <c:v>14.638095238095234</c:v>
                </c:pt>
                <c:pt idx="191">
                  <c:v>14.731071428571422</c:v>
                </c:pt>
                <c:pt idx="192">
                  <c:v>14.824047619047612</c:v>
                </c:pt>
                <c:pt idx="193">
                  <c:v>14.913690476190466</c:v>
                </c:pt>
                <c:pt idx="194">
                  <c:v>15.003333333333332</c:v>
                </c:pt>
                <c:pt idx="195">
                  <c:v>15.048333333333336</c:v>
                </c:pt>
                <c:pt idx="196">
                  <c:v>15.095000000000001</c:v>
                </c:pt>
                <c:pt idx="197">
                  <c:v>15.14</c:v>
                </c:pt>
                <c:pt idx="198">
                  <c:v>15.188333333333333</c:v>
                </c:pt>
                <c:pt idx="199">
                  <c:v>15.233333333333333</c:v>
                </c:pt>
                <c:pt idx="200">
                  <c:v>15.276666666666667</c:v>
                </c:pt>
                <c:pt idx="201">
                  <c:v>15.32</c:v>
                </c:pt>
                <c:pt idx="202">
                  <c:v>15.361666666666666</c:v>
                </c:pt>
                <c:pt idx="203">
                  <c:v>15.403333333333334</c:v>
                </c:pt>
                <c:pt idx="204">
                  <c:v>15.403333333333334</c:v>
                </c:pt>
                <c:pt idx="205">
                  <c:v>15.403333333333334</c:v>
                </c:pt>
                <c:pt idx="206">
                  <c:v>15.403333333333334</c:v>
                </c:pt>
                <c:pt idx="207">
                  <c:v>15.403333333333334</c:v>
                </c:pt>
                <c:pt idx="208">
                  <c:v>15.403333333333334</c:v>
                </c:pt>
                <c:pt idx="209">
                  <c:v>15.374166666666666</c:v>
                </c:pt>
                <c:pt idx="210">
                  <c:v>15.345000000000002</c:v>
                </c:pt>
                <c:pt idx="211">
                  <c:v>15.315833333333334</c:v>
                </c:pt>
                <c:pt idx="212">
                  <c:v>15.286666666666669</c:v>
                </c:pt>
                <c:pt idx="213">
                  <c:v>15.2575</c:v>
                </c:pt>
                <c:pt idx="214">
                  <c:v>15.225000000000001</c:v>
                </c:pt>
                <c:pt idx="215">
                  <c:v>15.192500000000001</c:v>
                </c:pt>
                <c:pt idx="216">
                  <c:v>15.161666666666665</c:v>
                </c:pt>
                <c:pt idx="217">
                  <c:v>15.101666666666667</c:v>
                </c:pt>
                <c:pt idx="218">
                  <c:v>15.079166666666664</c:v>
                </c:pt>
                <c:pt idx="219">
                  <c:v>15.052820512820512</c:v>
                </c:pt>
                <c:pt idx="220">
                  <c:v>15.02647435897436</c:v>
                </c:pt>
                <c:pt idx="221">
                  <c:v>15.000128205128204</c:v>
                </c:pt>
                <c:pt idx="222">
                  <c:v>14.973782051282051</c:v>
                </c:pt>
                <c:pt idx="223">
                  <c:v>14.947435897435899</c:v>
                </c:pt>
                <c:pt idx="224">
                  <c:v>14.921089743589745</c:v>
                </c:pt>
                <c:pt idx="225">
                  <c:v>14.894743589743589</c:v>
                </c:pt>
                <c:pt idx="226">
                  <c:v>14.842934472934473</c:v>
                </c:pt>
                <c:pt idx="227">
                  <c:v>14.791125356125358</c:v>
                </c:pt>
                <c:pt idx="228">
                  <c:v>14.739316239316242</c:v>
                </c:pt>
                <c:pt idx="229">
                  <c:v>14.687507122507123</c:v>
                </c:pt>
                <c:pt idx="230">
                  <c:v>14.635698005698007</c:v>
                </c:pt>
                <c:pt idx="231">
                  <c:v>14.588888888888889</c:v>
                </c:pt>
                <c:pt idx="232">
                  <c:v>14.525821759259262</c:v>
                </c:pt>
                <c:pt idx="233">
                  <c:v>14.462754629629631</c:v>
                </c:pt>
                <c:pt idx="234">
                  <c:v>14.399687499999999</c:v>
                </c:pt>
                <c:pt idx="235">
                  <c:v>14.31977564102564</c:v>
                </c:pt>
                <c:pt idx="236">
                  <c:v>14.239863782051279</c:v>
                </c:pt>
                <c:pt idx="237">
                  <c:v>14.159951923076921</c:v>
                </c:pt>
                <c:pt idx="238">
                  <c:v>14.080040064102565</c:v>
                </c:pt>
                <c:pt idx="239">
                  <c:v>14.000128205128206</c:v>
                </c:pt>
                <c:pt idx="240">
                  <c:v>13.920216346153845</c:v>
                </c:pt>
                <c:pt idx="241">
                  <c:v>13.840304487179488</c:v>
                </c:pt>
                <c:pt idx="242">
                  <c:v>13.760392628205128</c:v>
                </c:pt>
                <c:pt idx="243">
                  <c:v>13.680480769230769</c:v>
                </c:pt>
                <c:pt idx="244">
                  <c:v>13.600568910256412</c:v>
                </c:pt>
                <c:pt idx="245">
                  <c:v>13.520657051282051</c:v>
                </c:pt>
                <c:pt idx="246">
                  <c:v>13.440745192307691</c:v>
                </c:pt>
                <c:pt idx="247">
                  <c:v>13.36083333333333</c:v>
                </c:pt>
                <c:pt idx="248">
                  <c:v>13.265641025641026</c:v>
                </c:pt>
                <c:pt idx="249">
                  <c:v>13.170448717948718</c:v>
                </c:pt>
                <c:pt idx="250">
                  <c:v>13.075256410256411</c:v>
                </c:pt>
                <c:pt idx="251">
                  <c:v>12.980064102564103</c:v>
                </c:pt>
                <c:pt idx="252">
                  <c:v>12.884871794871795</c:v>
                </c:pt>
                <c:pt idx="253">
                  <c:v>12.789679487179487</c:v>
                </c:pt>
                <c:pt idx="254">
                  <c:v>12.694487179487179</c:v>
                </c:pt>
                <c:pt idx="255">
                  <c:v>12.599294871794873</c:v>
                </c:pt>
                <c:pt idx="256">
                  <c:v>12.504102564102565</c:v>
                </c:pt>
                <c:pt idx="257">
                  <c:v>12.408910256410255</c:v>
                </c:pt>
                <c:pt idx="258">
                  <c:v>12.313717948717949</c:v>
                </c:pt>
                <c:pt idx="259">
                  <c:v>12.218525641025643</c:v>
                </c:pt>
                <c:pt idx="260">
                  <c:v>12.123333333333333</c:v>
                </c:pt>
                <c:pt idx="261">
                  <c:v>12.044222222222221</c:v>
                </c:pt>
                <c:pt idx="262">
                  <c:v>11.965111111111112</c:v>
                </c:pt>
                <c:pt idx="263">
                  <c:v>11.886000000000001</c:v>
                </c:pt>
                <c:pt idx="264">
                  <c:v>11.806888888888889</c:v>
                </c:pt>
                <c:pt idx="265">
                  <c:v>11.727777777777776</c:v>
                </c:pt>
                <c:pt idx="266">
                  <c:v>11.648666666666667</c:v>
                </c:pt>
                <c:pt idx="267">
                  <c:v>11.569555555555556</c:v>
                </c:pt>
                <c:pt idx="268">
                  <c:v>11.490444444444446</c:v>
                </c:pt>
                <c:pt idx="269">
                  <c:v>11.411333333333333</c:v>
                </c:pt>
                <c:pt idx="270">
                  <c:v>11.332222222222223</c:v>
                </c:pt>
                <c:pt idx="271">
                  <c:v>11.253111111111114</c:v>
                </c:pt>
                <c:pt idx="272">
                  <c:v>11.174000000000001</c:v>
                </c:pt>
                <c:pt idx="273">
                  <c:v>11.094888888888889</c:v>
                </c:pt>
                <c:pt idx="274">
                  <c:v>11.01577777777778</c:v>
                </c:pt>
                <c:pt idx="275">
                  <c:v>10.936666666666667</c:v>
                </c:pt>
                <c:pt idx="276">
                  <c:v>10.857555555555557</c:v>
                </c:pt>
                <c:pt idx="277">
                  <c:v>10.778444444444446</c:v>
                </c:pt>
                <c:pt idx="278">
                  <c:v>10.699333333333335</c:v>
                </c:pt>
                <c:pt idx="279">
                  <c:v>10.620222222222225</c:v>
                </c:pt>
                <c:pt idx="280">
                  <c:v>10.54111111111111</c:v>
                </c:pt>
                <c:pt idx="281">
                  <c:v>10.462000000000002</c:v>
                </c:pt>
                <c:pt idx="282">
                  <c:v>10.382888888888891</c:v>
                </c:pt>
                <c:pt idx="283">
                  <c:v>10.303777777777782</c:v>
                </c:pt>
                <c:pt idx="284">
                  <c:v>10.224666666666669</c:v>
                </c:pt>
                <c:pt idx="285">
                  <c:v>10.145555555555557</c:v>
                </c:pt>
                <c:pt idx="286">
                  <c:v>10.066444444444448</c:v>
                </c:pt>
                <c:pt idx="287">
                  <c:v>9.9873333333333374</c:v>
                </c:pt>
                <c:pt idx="288">
                  <c:v>9.9082222222222249</c:v>
                </c:pt>
                <c:pt idx="289">
                  <c:v>9.8291111111111142</c:v>
                </c:pt>
                <c:pt idx="290">
                  <c:v>9.75</c:v>
                </c:pt>
                <c:pt idx="291">
                  <c:v>9.6097435897435908</c:v>
                </c:pt>
                <c:pt idx="292">
                  <c:v>9.4694871794871815</c:v>
                </c:pt>
                <c:pt idx="293">
                  <c:v>9.3292307692307723</c:v>
                </c:pt>
                <c:pt idx="294">
                  <c:v>9.1889743589743631</c:v>
                </c:pt>
                <c:pt idx="295">
                  <c:v>9.0487179487179485</c:v>
                </c:pt>
                <c:pt idx="296">
                  <c:v>8.9084615384615429</c:v>
                </c:pt>
                <c:pt idx="297">
                  <c:v>8.7682051282051319</c:v>
                </c:pt>
                <c:pt idx="298">
                  <c:v>8.6279487179487226</c:v>
                </c:pt>
                <c:pt idx="299">
                  <c:v>8.4876923076923134</c:v>
                </c:pt>
                <c:pt idx="300">
                  <c:v>8.3474358974358989</c:v>
                </c:pt>
                <c:pt idx="301">
                  <c:v>8.2071794871794914</c:v>
                </c:pt>
                <c:pt idx="302">
                  <c:v>8.0669230769230804</c:v>
                </c:pt>
                <c:pt idx="303">
                  <c:v>7.9266666666666685</c:v>
                </c:pt>
                <c:pt idx="304">
                  <c:v>7.7800000000000029</c:v>
                </c:pt>
                <c:pt idx="305">
                  <c:v>7.633333333333332</c:v>
                </c:pt>
                <c:pt idx="306">
                  <c:v>7.486666666666669</c:v>
                </c:pt>
                <c:pt idx="307">
                  <c:v>7.3400000000000016</c:v>
                </c:pt>
                <c:pt idx="308">
                  <c:v>7.1933333333333351</c:v>
                </c:pt>
                <c:pt idx="309">
                  <c:v>7.0466666666666695</c:v>
                </c:pt>
                <c:pt idx="310">
                  <c:v>6.8999999999999995</c:v>
                </c:pt>
                <c:pt idx="311">
                  <c:v>6.7533333333333356</c:v>
                </c:pt>
                <c:pt idx="312">
                  <c:v>6.6066666666666682</c:v>
                </c:pt>
                <c:pt idx="313">
                  <c:v>6.4600000000000017</c:v>
                </c:pt>
                <c:pt idx="314">
                  <c:v>6.3133333333333344</c:v>
                </c:pt>
                <c:pt idx="315">
                  <c:v>6.166666666666667</c:v>
                </c:pt>
                <c:pt idx="316">
                  <c:v>6.0555555555555562</c:v>
                </c:pt>
                <c:pt idx="317">
                  <c:v>5.9444444444444446</c:v>
                </c:pt>
                <c:pt idx="318">
                  <c:v>5.8333333333333339</c:v>
                </c:pt>
                <c:pt idx="319">
                  <c:v>5.7222222222222232</c:v>
                </c:pt>
                <c:pt idx="320">
                  <c:v>5.6111111111111116</c:v>
                </c:pt>
                <c:pt idx="321">
                  <c:v>5.5</c:v>
                </c:pt>
                <c:pt idx="322">
                  <c:v>5.3888888888888902</c:v>
                </c:pt>
                <c:pt idx="323">
                  <c:v>5.2777777777777786</c:v>
                </c:pt>
                <c:pt idx="324">
                  <c:v>5.1666666666666679</c:v>
                </c:pt>
                <c:pt idx="325">
                  <c:v>5.0555555555555571</c:v>
                </c:pt>
                <c:pt idx="326">
                  <c:v>4.9444444444444455</c:v>
                </c:pt>
                <c:pt idx="327">
                  <c:v>4.8333333333333339</c:v>
                </c:pt>
                <c:pt idx="328">
                  <c:v>4.790972222222222</c:v>
                </c:pt>
                <c:pt idx="329">
                  <c:v>4.7486111111111109</c:v>
                </c:pt>
                <c:pt idx="330">
                  <c:v>4.7062500000000007</c:v>
                </c:pt>
                <c:pt idx="331">
                  <c:v>4.6638888888888888</c:v>
                </c:pt>
                <c:pt idx="332">
                  <c:v>4.6215277777777777</c:v>
                </c:pt>
                <c:pt idx="333">
                  <c:v>4.5791666666666657</c:v>
                </c:pt>
                <c:pt idx="334">
                  <c:v>4.5368055555555555</c:v>
                </c:pt>
                <c:pt idx="335">
                  <c:v>4.4944444444444436</c:v>
                </c:pt>
                <c:pt idx="336">
                  <c:v>4.4520833333333325</c:v>
                </c:pt>
                <c:pt idx="337">
                  <c:v>4.4097222222222197</c:v>
                </c:pt>
                <c:pt idx="338">
                  <c:v>4.3673611111111095</c:v>
                </c:pt>
                <c:pt idx="339">
                  <c:v>4.3249999999999984</c:v>
                </c:pt>
                <c:pt idx="340">
                  <c:v>4.2826388888888864</c:v>
                </c:pt>
                <c:pt idx="341">
                  <c:v>4.2402777777777745</c:v>
                </c:pt>
                <c:pt idx="342">
                  <c:v>4.1979166666666643</c:v>
                </c:pt>
                <c:pt idx="343">
                  <c:v>4.1555555555555532</c:v>
                </c:pt>
                <c:pt idx="344">
                  <c:v>4.1131944444444413</c:v>
                </c:pt>
                <c:pt idx="345">
                  <c:v>4.0708333333333311</c:v>
                </c:pt>
                <c:pt idx="346">
                  <c:v>4.0284722222222191</c:v>
                </c:pt>
                <c:pt idx="347">
                  <c:v>3.9861111111111081</c:v>
                </c:pt>
                <c:pt idx="348">
                  <c:v>3.9437499999999979</c:v>
                </c:pt>
                <c:pt idx="349">
                  <c:v>3.901388888888885</c:v>
                </c:pt>
                <c:pt idx="350">
                  <c:v>3.8590277777777739</c:v>
                </c:pt>
                <c:pt idx="351">
                  <c:v>3.8166666666666664</c:v>
                </c:pt>
                <c:pt idx="352">
                  <c:v>3.7862820512820514</c:v>
                </c:pt>
                <c:pt idx="353">
                  <c:v>3.7558974358974355</c:v>
                </c:pt>
                <c:pt idx="354">
                  <c:v>3.7255128205128205</c:v>
                </c:pt>
                <c:pt idx="355">
                  <c:v>3.6951282051282055</c:v>
                </c:pt>
                <c:pt idx="356">
                  <c:v>3.6647435897435896</c:v>
                </c:pt>
                <c:pt idx="357">
                  <c:v>3.6343589743589737</c:v>
                </c:pt>
                <c:pt idx="358">
                  <c:v>3.6039743589743587</c:v>
                </c:pt>
                <c:pt idx="359">
                  <c:v>3.5735897435897437</c:v>
                </c:pt>
                <c:pt idx="360">
                  <c:v>3.5432051282051287</c:v>
                </c:pt>
                <c:pt idx="361">
                  <c:v>3.5128205128205128</c:v>
                </c:pt>
                <c:pt idx="362">
                  <c:v>3.4824358974358969</c:v>
                </c:pt>
                <c:pt idx="363">
                  <c:v>3.4520512820512819</c:v>
                </c:pt>
                <c:pt idx="364">
                  <c:v>3.4216666666666669</c:v>
                </c:pt>
              </c:numCache>
            </c:numRef>
          </c:val>
          <c:smooth val="0"/>
        </c:ser>
        <c:ser>
          <c:idx val="1"/>
          <c:order val="6"/>
          <c:tx>
            <c:v>Mild Threshold</c:v>
          </c:tx>
          <c:spPr>
            <a:ln w="12700">
              <a:solidFill>
                <a:srgbClr val="FF6600"/>
              </a:solidFill>
              <a:prstDash val="sys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DGD!$BX$4:$BX$368</c:f>
              <c:numCache>
                <c:formatCode>0.0</c:formatCode>
                <c:ptCount val="365"/>
                <c:pt idx="0">
                  <c:v>6.291666666666667</c:v>
                </c:pt>
                <c:pt idx="1">
                  <c:v>6.2883333333333331</c:v>
                </c:pt>
                <c:pt idx="2">
                  <c:v>6.2850000000000001</c:v>
                </c:pt>
                <c:pt idx="3">
                  <c:v>6.2816666666666672</c:v>
                </c:pt>
                <c:pt idx="4">
                  <c:v>6.2783333333333333</c:v>
                </c:pt>
                <c:pt idx="5">
                  <c:v>6.2750000000000004</c:v>
                </c:pt>
                <c:pt idx="6">
                  <c:v>6.2700000000000005</c:v>
                </c:pt>
                <c:pt idx="7">
                  <c:v>6.2666666666666666</c:v>
                </c:pt>
                <c:pt idx="8">
                  <c:v>6.2633333333333336</c:v>
                </c:pt>
                <c:pt idx="9">
                  <c:v>6.2600000000000007</c:v>
                </c:pt>
                <c:pt idx="10">
                  <c:v>6.2583333333333337</c:v>
                </c:pt>
                <c:pt idx="11">
                  <c:v>6.2583333333333337</c:v>
                </c:pt>
                <c:pt idx="12">
                  <c:v>6.2583333333333337</c:v>
                </c:pt>
                <c:pt idx="13">
                  <c:v>6.2583333333333337</c:v>
                </c:pt>
                <c:pt idx="14">
                  <c:v>6.2333333333333334</c:v>
                </c:pt>
                <c:pt idx="15">
                  <c:v>6.2333333333333334</c:v>
                </c:pt>
                <c:pt idx="16">
                  <c:v>6.2333333333333334</c:v>
                </c:pt>
                <c:pt idx="17">
                  <c:v>6.2333333333333334</c:v>
                </c:pt>
                <c:pt idx="18">
                  <c:v>6.2166666666666668</c:v>
                </c:pt>
                <c:pt idx="19">
                  <c:v>6.2166666666666668</c:v>
                </c:pt>
                <c:pt idx="20">
                  <c:v>6.1916666666666664</c:v>
                </c:pt>
                <c:pt idx="21">
                  <c:v>6.1916666666666664</c:v>
                </c:pt>
                <c:pt idx="22">
                  <c:v>6.1916666666666664</c:v>
                </c:pt>
                <c:pt idx="23">
                  <c:v>6.1916666666666664</c:v>
                </c:pt>
                <c:pt idx="24">
                  <c:v>6.1916666666666664</c:v>
                </c:pt>
                <c:pt idx="25">
                  <c:v>6.1916666666666664</c:v>
                </c:pt>
                <c:pt idx="26">
                  <c:v>6.1916666666666664</c:v>
                </c:pt>
                <c:pt idx="27">
                  <c:v>6.1916666666666664</c:v>
                </c:pt>
                <c:pt idx="28">
                  <c:v>6.208333333333333</c:v>
                </c:pt>
                <c:pt idx="29">
                  <c:v>6.208333333333333</c:v>
                </c:pt>
                <c:pt idx="30">
                  <c:v>6.2583333333333337</c:v>
                </c:pt>
                <c:pt idx="31">
                  <c:v>6.2833333333333332</c:v>
                </c:pt>
                <c:pt idx="32">
                  <c:v>6.3</c:v>
                </c:pt>
                <c:pt idx="33">
                  <c:v>6.3416666666666668</c:v>
                </c:pt>
                <c:pt idx="34">
                  <c:v>6.375</c:v>
                </c:pt>
                <c:pt idx="35">
                  <c:v>6.4749999999999996</c:v>
                </c:pt>
                <c:pt idx="36">
                  <c:v>6.541666666666667</c:v>
                </c:pt>
                <c:pt idx="37">
                  <c:v>6.4866666666666664</c:v>
                </c:pt>
                <c:pt idx="38">
                  <c:v>6.4316666666666666</c:v>
                </c:pt>
                <c:pt idx="39">
                  <c:v>6.3613888888888894</c:v>
                </c:pt>
                <c:pt idx="40">
                  <c:v>6.2911111111111113</c:v>
                </c:pt>
                <c:pt idx="41">
                  <c:v>6.2208333333333332</c:v>
                </c:pt>
                <c:pt idx="42">
                  <c:v>6.2564814814814804</c:v>
                </c:pt>
                <c:pt idx="43">
                  <c:v>6.2921296296296294</c:v>
                </c:pt>
                <c:pt idx="44">
                  <c:v>6.3277777777777775</c:v>
                </c:pt>
                <c:pt idx="45">
                  <c:v>6.3787037037037031</c:v>
                </c:pt>
                <c:pt idx="46">
                  <c:v>6.4296296296296287</c:v>
                </c:pt>
                <c:pt idx="47">
                  <c:v>6.4936507936507928</c:v>
                </c:pt>
                <c:pt idx="48">
                  <c:v>6.557671957671956</c:v>
                </c:pt>
                <c:pt idx="49">
                  <c:v>6.6216931216931201</c:v>
                </c:pt>
                <c:pt idx="50">
                  <c:v>6.6857142857142859</c:v>
                </c:pt>
                <c:pt idx="51">
                  <c:v>6.8238095238095235</c:v>
                </c:pt>
                <c:pt idx="52">
                  <c:v>6.961904761904762</c:v>
                </c:pt>
                <c:pt idx="53">
                  <c:v>7.1083333333333343</c:v>
                </c:pt>
                <c:pt idx="54">
                  <c:v>7.2399999999999993</c:v>
                </c:pt>
                <c:pt idx="55">
                  <c:v>7.3716666666666661</c:v>
                </c:pt>
                <c:pt idx="56">
                  <c:v>7.503333333333333</c:v>
                </c:pt>
                <c:pt idx="57">
                  <c:v>7.6349999999999998</c:v>
                </c:pt>
                <c:pt idx="58">
                  <c:v>7.7666666666666675</c:v>
                </c:pt>
                <c:pt idx="59">
                  <c:v>7.8489583333333339</c:v>
                </c:pt>
                <c:pt idx="60">
                  <c:v>7.9312500000000004</c:v>
                </c:pt>
                <c:pt idx="61">
                  <c:v>8.0135416666666686</c:v>
                </c:pt>
                <c:pt idx="62">
                  <c:v>8.0958333333333332</c:v>
                </c:pt>
                <c:pt idx="63">
                  <c:v>8.2604166666666679</c:v>
                </c:pt>
                <c:pt idx="64">
                  <c:v>8.3544871794871796</c:v>
                </c:pt>
                <c:pt idx="65">
                  <c:v>8.448557692307693</c:v>
                </c:pt>
                <c:pt idx="66">
                  <c:v>8.5426282051282065</c:v>
                </c:pt>
                <c:pt idx="67">
                  <c:v>8.63669871794872</c:v>
                </c:pt>
                <c:pt idx="68">
                  <c:v>8.7307692307692335</c:v>
                </c:pt>
                <c:pt idx="69">
                  <c:v>8.8248397435897452</c:v>
                </c:pt>
                <c:pt idx="70">
                  <c:v>8.9189102564102605</c:v>
                </c:pt>
                <c:pt idx="71">
                  <c:v>9.0129807692307722</c:v>
                </c:pt>
                <c:pt idx="72">
                  <c:v>9.1070512820512857</c:v>
                </c:pt>
                <c:pt idx="73">
                  <c:v>9.2011217948717992</c:v>
                </c:pt>
                <c:pt idx="74">
                  <c:v>9.2951923076923109</c:v>
                </c:pt>
                <c:pt idx="75">
                  <c:v>9.3892628205128243</c:v>
                </c:pt>
                <c:pt idx="76">
                  <c:v>9.4833333333333325</c:v>
                </c:pt>
                <c:pt idx="77">
                  <c:v>9.5583333333333336</c:v>
                </c:pt>
                <c:pt idx="78">
                  <c:v>9.6333333333333346</c:v>
                </c:pt>
                <c:pt idx="79">
                  <c:v>9.7083333333333339</c:v>
                </c:pt>
                <c:pt idx="80">
                  <c:v>9.783333333333335</c:v>
                </c:pt>
                <c:pt idx="81">
                  <c:v>9.8583333333333361</c:v>
                </c:pt>
                <c:pt idx="82">
                  <c:v>9.9333333333333353</c:v>
                </c:pt>
                <c:pt idx="83">
                  <c:v>10.008333333333336</c:v>
                </c:pt>
                <c:pt idx="84">
                  <c:v>10.083333333333337</c:v>
                </c:pt>
                <c:pt idx="85">
                  <c:v>10.158333333333337</c:v>
                </c:pt>
                <c:pt idx="86">
                  <c:v>10.233333333333338</c:v>
                </c:pt>
                <c:pt idx="87">
                  <c:v>10.308333333333339</c:v>
                </c:pt>
                <c:pt idx="88">
                  <c:v>10.383333333333338</c:v>
                </c:pt>
                <c:pt idx="89">
                  <c:v>10.458333333333332</c:v>
                </c:pt>
                <c:pt idx="90">
                  <c:v>10.483333333333334</c:v>
                </c:pt>
                <c:pt idx="91">
                  <c:v>10.508333333333333</c:v>
                </c:pt>
                <c:pt idx="92">
                  <c:v>10.533333333333333</c:v>
                </c:pt>
                <c:pt idx="93">
                  <c:v>10.558333333333334</c:v>
                </c:pt>
                <c:pt idx="94">
                  <c:v>10.583333333333332</c:v>
                </c:pt>
                <c:pt idx="95">
                  <c:v>10.608333333333334</c:v>
                </c:pt>
                <c:pt idx="96">
                  <c:v>10.689880952380953</c:v>
                </c:pt>
                <c:pt idx="97">
                  <c:v>10.771428571428572</c:v>
                </c:pt>
                <c:pt idx="98">
                  <c:v>10.852976190476193</c:v>
                </c:pt>
                <c:pt idx="99">
                  <c:v>10.934523809523812</c:v>
                </c:pt>
                <c:pt idx="100">
                  <c:v>11.016071428571431</c:v>
                </c:pt>
                <c:pt idx="101">
                  <c:v>11.097619047619052</c:v>
                </c:pt>
                <c:pt idx="102">
                  <c:v>11.179166666666665</c:v>
                </c:pt>
                <c:pt idx="103">
                  <c:v>11.260714285714291</c:v>
                </c:pt>
                <c:pt idx="104">
                  <c:v>11.34226190476191</c:v>
                </c:pt>
                <c:pt idx="105">
                  <c:v>11.423809523809529</c:v>
                </c:pt>
                <c:pt idx="106">
                  <c:v>11.50535714285715</c:v>
                </c:pt>
                <c:pt idx="107">
                  <c:v>11.586904761904769</c:v>
                </c:pt>
                <c:pt idx="108">
                  <c:v>11.668452380952388</c:v>
                </c:pt>
                <c:pt idx="109">
                  <c:v>11.75</c:v>
                </c:pt>
                <c:pt idx="110">
                  <c:v>11.901666666666667</c:v>
                </c:pt>
                <c:pt idx="111">
                  <c:v>12.053333333333333</c:v>
                </c:pt>
                <c:pt idx="112">
                  <c:v>12.205</c:v>
                </c:pt>
                <c:pt idx="113">
                  <c:v>12.356666666666667</c:v>
                </c:pt>
                <c:pt idx="114">
                  <c:v>12.508333333333333</c:v>
                </c:pt>
                <c:pt idx="115">
                  <c:v>12.66</c:v>
                </c:pt>
                <c:pt idx="116">
                  <c:v>12.811666666666667</c:v>
                </c:pt>
                <c:pt idx="117">
                  <c:v>12.963333333333335</c:v>
                </c:pt>
                <c:pt idx="118">
                  <c:v>13.115</c:v>
                </c:pt>
                <c:pt idx="119">
                  <c:v>13.266666666666666</c:v>
                </c:pt>
                <c:pt idx="120">
                  <c:v>13.391888888888888</c:v>
                </c:pt>
                <c:pt idx="121">
                  <c:v>13.51711111111111</c:v>
                </c:pt>
                <c:pt idx="122">
                  <c:v>13.642333333333333</c:v>
                </c:pt>
                <c:pt idx="123">
                  <c:v>13.767555555555555</c:v>
                </c:pt>
                <c:pt idx="124">
                  <c:v>13.892777777777777</c:v>
                </c:pt>
                <c:pt idx="125">
                  <c:v>14.018000000000001</c:v>
                </c:pt>
                <c:pt idx="126">
                  <c:v>14.143222222222221</c:v>
                </c:pt>
                <c:pt idx="127">
                  <c:v>14.268444444444443</c:v>
                </c:pt>
                <c:pt idx="128">
                  <c:v>14.393666666666668</c:v>
                </c:pt>
                <c:pt idx="129">
                  <c:v>14.518888888888887</c:v>
                </c:pt>
                <c:pt idx="130">
                  <c:v>14.64411111111111</c:v>
                </c:pt>
                <c:pt idx="131">
                  <c:v>14.769333333333334</c:v>
                </c:pt>
                <c:pt idx="132">
                  <c:v>14.894555555555556</c:v>
                </c:pt>
                <c:pt idx="133">
                  <c:v>15.019777777777781</c:v>
                </c:pt>
                <c:pt idx="134">
                  <c:v>15.145000000000001</c:v>
                </c:pt>
                <c:pt idx="135">
                  <c:v>15.270222222222229</c:v>
                </c:pt>
                <c:pt idx="136">
                  <c:v>15.39544444444445</c:v>
                </c:pt>
                <c:pt idx="137">
                  <c:v>15.520666666666667</c:v>
                </c:pt>
                <c:pt idx="138">
                  <c:v>15.645888888888898</c:v>
                </c:pt>
                <c:pt idx="139">
                  <c:v>15.771111111111122</c:v>
                </c:pt>
                <c:pt idx="140">
                  <c:v>15.896333333333333</c:v>
                </c:pt>
                <c:pt idx="141">
                  <c:v>16.021555555555565</c:v>
                </c:pt>
                <c:pt idx="142">
                  <c:v>16.146777777777793</c:v>
                </c:pt>
                <c:pt idx="143">
                  <c:v>16.271999999999998</c:v>
                </c:pt>
                <c:pt idx="144">
                  <c:v>16.39722222222224</c:v>
                </c:pt>
                <c:pt idx="145">
                  <c:v>16.52244444444446</c:v>
                </c:pt>
                <c:pt idx="146">
                  <c:v>16.647666666666666</c:v>
                </c:pt>
                <c:pt idx="147">
                  <c:v>16.772888888888907</c:v>
                </c:pt>
                <c:pt idx="148">
                  <c:v>16.898111111111131</c:v>
                </c:pt>
                <c:pt idx="149">
                  <c:v>17.023333333333333</c:v>
                </c:pt>
                <c:pt idx="150">
                  <c:v>17.023333333333333</c:v>
                </c:pt>
                <c:pt idx="151">
                  <c:v>17.144658730158731</c:v>
                </c:pt>
                <c:pt idx="152">
                  <c:v>17.265984126984129</c:v>
                </c:pt>
                <c:pt idx="153">
                  <c:v>17.387309523809527</c:v>
                </c:pt>
                <c:pt idx="154">
                  <c:v>17.508634920634925</c:v>
                </c:pt>
                <c:pt idx="155">
                  <c:v>17.629960317460323</c:v>
                </c:pt>
                <c:pt idx="156">
                  <c:v>17.751285714285721</c:v>
                </c:pt>
                <c:pt idx="157">
                  <c:v>17.872611111111109</c:v>
                </c:pt>
                <c:pt idx="158">
                  <c:v>17.993936507936517</c:v>
                </c:pt>
                <c:pt idx="159">
                  <c:v>18.115261904761915</c:v>
                </c:pt>
                <c:pt idx="160">
                  <c:v>18.236587301587313</c:v>
                </c:pt>
                <c:pt idx="161">
                  <c:v>18.357912698412711</c:v>
                </c:pt>
                <c:pt idx="162">
                  <c:v>18.479238095238109</c:v>
                </c:pt>
                <c:pt idx="163">
                  <c:v>18.600563492063507</c:v>
                </c:pt>
                <c:pt idx="164">
                  <c:v>18.721888888888888</c:v>
                </c:pt>
                <c:pt idx="165">
                  <c:v>18.802291666666665</c:v>
                </c:pt>
                <c:pt idx="166">
                  <c:v>18.882694444444439</c:v>
                </c:pt>
                <c:pt idx="167">
                  <c:v>18.963097222222224</c:v>
                </c:pt>
                <c:pt idx="168">
                  <c:v>19.043499999999998</c:v>
                </c:pt>
                <c:pt idx="169">
                  <c:v>19.123902777777776</c:v>
                </c:pt>
                <c:pt idx="170">
                  <c:v>19.204305555555553</c:v>
                </c:pt>
                <c:pt idx="171">
                  <c:v>19.284708333333334</c:v>
                </c:pt>
                <c:pt idx="172">
                  <c:v>19.365111111111112</c:v>
                </c:pt>
                <c:pt idx="173">
                  <c:v>19.44551388888889</c:v>
                </c:pt>
                <c:pt idx="174">
                  <c:v>19.525916666666664</c:v>
                </c:pt>
                <c:pt idx="175">
                  <c:v>19.606319444444441</c:v>
                </c:pt>
                <c:pt idx="176">
                  <c:v>19.686722222222222</c:v>
                </c:pt>
                <c:pt idx="177">
                  <c:v>19.767125</c:v>
                </c:pt>
                <c:pt idx="178">
                  <c:v>19.847527777777778</c:v>
                </c:pt>
                <c:pt idx="179">
                  <c:v>19.927930555555552</c:v>
                </c:pt>
                <c:pt idx="180">
                  <c:v>20.008333333333336</c:v>
                </c:pt>
                <c:pt idx="181">
                  <c:v>20.092261904761905</c:v>
                </c:pt>
                <c:pt idx="182">
                  <c:v>20.176190476190477</c:v>
                </c:pt>
                <c:pt idx="183">
                  <c:v>20.260119047619046</c:v>
                </c:pt>
                <c:pt idx="184">
                  <c:v>20.344047619047618</c:v>
                </c:pt>
                <c:pt idx="185">
                  <c:v>20.427976190476187</c:v>
                </c:pt>
                <c:pt idx="186">
                  <c:v>20.511904761904759</c:v>
                </c:pt>
                <c:pt idx="187">
                  <c:v>20.595833333333335</c:v>
                </c:pt>
                <c:pt idx="188">
                  <c:v>20.679761904761904</c:v>
                </c:pt>
                <c:pt idx="189">
                  <c:v>20.763690476190476</c:v>
                </c:pt>
                <c:pt idx="190">
                  <c:v>20.847619047619048</c:v>
                </c:pt>
                <c:pt idx="191">
                  <c:v>20.898214285714285</c:v>
                </c:pt>
                <c:pt idx="192">
                  <c:v>20.948809523809523</c:v>
                </c:pt>
                <c:pt idx="193">
                  <c:v>20.982738095238091</c:v>
                </c:pt>
                <c:pt idx="194">
                  <c:v>21.016666666666666</c:v>
                </c:pt>
                <c:pt idx="195">
                  <c:v>21.041666666666668</c:v>
                </c:pt>
                <c:pt idx="196">
                  <c:v>21.075000000000003</c:v>
                </c:pt>
                <c:pt idx="197">
                  <c:v>21.1</c:v>
                </c:pt>
                <c:pt idx="198">
                  <c:v>21.141666666666666</c:v>
                </c:pt>
                <c:pt idx="199">
                  <c:v>21.166666666666664</c:v>
                </c:pt>
                <c:pt idx="200">
                  <c:v>21.183333333333334</c:v>
                </c:pt>
                <c:pt idx="201">
                  <c:v>21.200000000000003</c:v>
                </c:pt>
                <c:pt idx="202">
                  <c:v>21.208333333333336</c:v>
                </c:pt>
                <c:pt idx="203">
                  <c:v>21.216666666666669</c:v>
                </c:pt>
                <c:pt idx="204">
                  <c:v>21.216666666666669</c:v>
                </c:pt>
                <c:pt idx="205">
                  <c:v>21.216666666666669</c:v>
                </c:pt>
                <c:pt idx="206">
                  <c:v>21.216666666666669</c:v>
                </c:pt>
                <c:pt idx="207">
                  <c:v>21.216666666666669</c:v>
                </c:pt>
                <c:pt idx="208">
                  <c:v>21.216666666666669</c:v>
                </c:pt>
                <c:pt idx="209">
                  <c:v>21.210833333333333</c:v>
                </c:pt>
                <c:pt idx="210">
                  <c:v>21.205000000000002</c:v>
                </c:pt>
                <c:pt idx="211">
                  <c:v>21.199166666666667</c:v>
                </c:pt>
                <c:pt idx="212">
                  <c:v>21.193333333333335</c:v>
                </c:pt>
                <c:pt idx="213">
                  <c:v>21.1875</c:v>
                </c:pt>
                <c:pt idx="214">
                  <c:v>21.164999999999999</c:v>
                </c:pt>
                <c:pt idx="215">
                  <c:v>21.142499999999998</c:v>
                </c:pt>
                <c:pt idx="216">
                  <c:v>21.128333333333334</c:v>
                </c:pt>
                <c:pt idx="217">
                  <c:v>21.108333333333334</c:v>
                </c:pt>
                <c:pt idx="218">
                  <c:v>21.095833333333331</c:v>
                </c:pt>
                <c:pt idx="219">
                  <c:v>21.064102564102562</c:v>
                </c:pt>
                <c:pt idx="220">
                  <c:v>21.032371794871793</c:v>
                </c:pt>
                <c:pt idx="221">
                  <c:v>21.000641025641023</c:v>
                </c:pt>
                <c:pt idx="222">
                  <c:v>20.968910256410254</c:v>
                </c:pt>
                <c:pt idx="223">
                  <c:v>20.937179487179488</c:v>
                </c:pt>
                <c:pt idx="224">
                  <c:v>20.905448717948719</c:v>
                </c:pt>
                <c:pt idx="225">
                  <c:v>20.873717948717946</c:v>
                </c:pt>
                <c:pt idx="226">
                  <c:v>20.836894586894587</c:v>
                </c:pt>
                <c:pt idx="227">
                  <c:v>20.800071225071228</c:v>
                </c:pt>
                <c:pt idx="228">
                  <c:v>20.763247863247866</c:v>
                </c:pt>
                <c:pt idx="229">
                  <c:v>20.726424501424503</c:v>
                </c:pt>
                <c:pt idx="230">
                  <c:v>20.689601139601141</c:v>
                </c:pt>
                <c:pt idx="231">
                  <c:v>20.677777777777777</c:v>
                </c:pt>
                <c:pt idx="232">
                  <c:v>20.584664351851853</c:v>
                </c:pt>
                <c:pt idx="233">
                  <c:v>20.491550925925928</c:v>
                </c:pt>
                <c:pt idx="234">
                  <c:v>20.3984375</c:v>
                </c:pt>
                <c:pt idx="235">
                  <c:v>20.301955128205126</c:v>
                </c:pt>
                <c:pt idx="236">
                  <c:v>20.205472756410252</c:v>
                </c:pt>
                <c:pt idx="237">
                  <c:v>20.108990384615385</c:v>
                </c:pt>
                <c:pt idx="238">
                  <c:v>20.012508012820515</c:v>
                </c:pt>
                <c:pt idx="239">
                  <c:v>19.916025641025641</c:v>
                </c:pt>
                <c:pt idx="240">
                  <c:v>19.819543269230767</c:v>
                </c:pt>
                <c:pt idx="241">
                  <c:v>19.7230608974359</c:v>
                </c:pt>
                <c:pt idx="242">
                  <c:v>19.626578525641026</c:v>
                </c:pt>
                <c:pt idx="243">
                  <c:v>19.530096153846152</c:v>
                </c:pt>
                <c:pt idx="244">
                  <c:v>19.433613782051282</c:v>
                </c:pt>
                <c:pt idx="245">
                  <c:v>19.337131410256411</c:v>
                </c:pt>
                <c:pt idx="246">
                  <c:v>19.240649038461537</c:v>
                </c:pt>
                <c:pt idx="247">
                  <c:v>19.144166666666663</c:v>
                </c:pt>
                <c:pt idx="248">
                  <c:v>18.971282051282049</c:v>
                </c:pt>
                <c:pt idx="249">
                  <c:v>18.798397435897435</c:v>
                </c:pt>
                <c:pt idx="250">
                  <c:v>18.625512820512817</c:v>
                </c:pt>
                <c:pt idx="251">
                  <c:v>18.452628205128203</c:v>
                </c:pt>
                <c:pt idx="252">
                  <c:v>18.279743589743585</c:v>
                </c:pt>
                <c:pt idx="253">
                  <c:v>18.106858974358968</c:v>
                </c:pt>
                <c:pt idx="254">
                  <c:v>17.933974358974353</c:v>
                </c:pt>
                <c:pt idx="255">
                  <c:v>17.761089743589736</c:v>
                </c:pt>
                <c:pt idx="256">
                  <c:v>17.588205128205121</c:v>
                </c:pt>
                <c:pt idx="257">
                  <c:v>17.415320512820504</c:v>
                </c:pt>
                <c:pt idx="258">
                  <c:v>17.24243589743589</c:v>
                </c:pt>
                <c:pt idx="259">
                  <c:v>17.069551282051272</c:v>
                </c:pt>
                <c:pt idx="260">
                  <c:v>16.896666666666668</c:v>
                </c:pt>
                <c:pt idx="261">
                  <c:v>16.78511111111111</c:v>
                </c:pt>
                <c:pt idx="262">
                  <c:v>16.673555555555556</c:v>
                </c:pt>
                <c:pt idx="263">
                  <c:v>16.561999999999998</c:v>
                </c:pt>
                <c:pt idx="264">
                  <c:v>16.450444444444443</c:v>
                </c:pt>
                <c:pt idx="265">
                  <c:v>16.338888888888885</c:v>
                </c:pt>
                <c:pt idx="266">
                  <c:v>16.227333333333331</c:v>
                </c:pt>
                <c:pt idx="267">
                  <c:v>16.115777777777776</c:v>
                </c:pt>
                <c:pt idx="268">
                  <c:v>16.004222222222218</c:v>
                </c:pt>
                <c:pt idx="269">
                  <c:v>15.892666666666662</c:v>
                </c:pt>
                <c:pt idx="270">
                  <c:v>15.781111111111107</c:v>
                </c:pt>
                <c:pt idx="271">
                  <c:v>15.669555555555551</c:v>
                </c:pt>
                <c:pt idx="272">
                  <c:v>15.557999999999995</c:v>
                </c:pt>
                <c:pt idx="273">
                  <c:v>15.446444444444438</c:v>
                </c:pt>
                <c:pt idx="274">
                  <c:v>15.334888888888882</c:v>
                </c:pt>
                <c:pt idx="275">
                  <c:v>15.223333333333336</c:v>
                </c:pt>
                <c:pt idx="276">
                  <c:v>15.111777777777771</c:v>
                </c:pt>
                <c:pt idx="277">
                  <c:v>15.000222222222213</c:v>
                </c:pt>
                <c:pt idx="278">
                  <c:v>14.888666666666659</c:v>
                </c:pt>
                <c:pt idx="279">
                  <c:v>14.777111111111104</c:v>
                </c:pt>
                <c:pt idx="280">
                  <c:v>14.665555555555546</c:v>
                </c:pt>
                <c:pt idx="281">
                  <c:v>14.55399999999999</c:v>
                </c:pt>
                <c:pt idx="282">
                  <c:v>14.442444444444435</c:v>
                </c:pt>
                <c:pt idx="283">
                  <c:v>14.330888888888879</c:v>
                </c:pt>
                <c:pt idx="284">
                  <c:v>14.219333333333322</c:v>
                </c:pt>
                <c:pt idx="285">
                  <c:v>14.107777777777766</c:v>
                </c:pt>
                <c:pt idx="286">
                  <c:v>13.99622222222221</c:v>
                </c:pt>
                <c:pt idx="287">
                  <c:v>13.884666666666655</c:v>
                </c:pt>
                <c:pt idx="288">
                  <c:v>13.773111111111099</c:v>
                </c:pt>
                <c:pt idx="289">
                  <c:v>13.661555555555541</c:v>
                </c:pt>
                <c:pt idx="290">
                  <c:v>13.55</c:v>
                </c:pt>
                <c:pt idx="291">
                  <c:v>13.392717948717948</c:v>
                </c:pt>
                <c:pt idx="292">
                  <c:v>13.235435897435899</c:v>
                </c:pt>
                <c:pt idx="293">
                  <c:v>13.07815384615385</c:v>
                </c:pt>
                <c:pt idx="294">
                  <c:v>12.920871794871797</c:v>
                </c:pt>
                <c:pt idx="295">
                  <c:v>12.763589743589746</c:v>
                </c:pt>
                <c:pt idx="296">
                  <c:v>12.606307692307697</c:v>
                </c:pt>
                <c:pt idx="297">
                  <c:v>12.449025641025646</c:v>
                </c:pt>
                <c:pt idx="298">
                  <c:v>12.291743589743593</c:v>
                </c:pt>
                <c:pt idx="299">
                  <c:v>12.134461538461544</c:v>
                </c:pt>
                <c:pt idx="300">
                  <c:v>11.977179487179493</c:v>
                </c:pt>
                <c:pt idx="301">
                  <c:v>11.819897435897442</c:v>
                </c:pt>
                <c:pt idx="302">
                  <c:v>11.662615384615391</c:v>
                </c:pt>
                <c:pt idx="303">
                  <c:v>11.505333333333333</c:v>
                </c:pt>
                <c:pt idx="304">
                  <c:v>11.316000000000001</c:v>
                </c:pt>
                <c:pt idx="305">
                  <c:v>11.126666666666665</c:v>
                </c:pt>
                <c:pt idx="306">
                  <c:v>10.937333333333335</c:v>
                </c:pt>
                <c:pt idx="307">
                  <c:v>10.747999999999999</c:v>
                </c:pt>
                <c:pt idx="308">
                  <c:v>10.558666666666667</c:v>
                </c:pt>
                <c:pt idx="309">
                  <c:v>10.369333333333334</c:v>
                </c:pt>
                <c:pt idx="310">
                  <c:v>10.18</c:v>
                </c:pt>
                <c:pt idx="311">
                  <c:v>9.9906666666666677</c:v>
                </c:pt>
                <c:pt idx="312">
                  <c:v>9.8013333333333321</c:v>
                </c:pt>
                <c:pt idx="313">
                  <c:v>9.6120000000000001</c:v>
                </c:pt>
                <c:pt idx="314">
                  <c:v>9.4226666666666663</c:v>
                </c:pt>
                <c:pt idx="315">
                  <c:v>9.2333333333333343</c:v>
                </c:pt>
                <c:pt idx="316">
                  <c:v>9.1777777777777789</c:v>
                </c:pt>
                <c:pt idx="317">
                  <c:v>9.1222222222222236</c:v>
                </c:pt>
                <c:pt idx="318">
                  <c:v>9.0666666666666664</c:v>
                </c:pt>
                <c:pt idx="319">
                  <c:v>9.0111111111111128</c:v>
                </c:pt>
                <c:pt idx="320">
                  <c:v>8.9555555555555575</c:v>
                </c:pt>
                <c:pt idx="321">
                  <c:v>8.9</c:v>
                </c:pt>
                <c:pt idx="322">
                  <c:v>8.8444444444444485</c:v>
                </c:pt>
                <c:pt idx="323">
                  <c:v>8.7888888888888932</c:v>
                </c:pt>
                <c:pt idx="324">
                  <c:v>8.7333333333333378</c:v>
                </c:pt>
                <c:pt idx="325">
                  <c:v>8.6777777777777825</c:v>
                </c:pt>
                <c:pt idx="326">
                  <c:v>8.6222222222222271</c:v>
                </c:pt>
                <c:pt idx="327">
                  <c:v>8.5666666666666664</c:v>
                </c:pt>
                <c:pt idx="328">
                  <c:v>8.4931944444444447</c:v>
                </c:pt>
                <c:pt idx="329">
                  <c:v>8.419722222222223</c:v>
                </c:pt>
                <c:pt idx="330">
                  <c:v>8.3462499999999995</c:v>
                </c:pt>
                <c:pt idx="331">
                  <c:v>8.2727777777777778</c:v>
                </c:pt>
                <c:pt idx="332">
                  <c:v>8.1993055555555561</c:v>
                </c:pt>
                <c:pt idx="333">
                  <c:v>8.1258333333333326</c:v>
                </c:pt>
                <c:pt idx="334">
                  <c:v>8.0523611111111109</c:v>
                </c:pt>
                <c:pt idx="335">
                  <c:v>7.9788888888888838</c:v>
                </c:pt>
                <c:pt idx="336">
                  <c:v>7.9054166666666621</c:v>
                </c:pt>
                <c:pt idx="337">
                  <c:v>7.8319444444444386</c:v>
                </c:pt>
                <c:pt idx="338">
                  <c:v>7.758472222222216</c:v>
                </c:pt>
                <c:pt idx="339">
                  <c:v>7.6849999999999925</c:v>
                </c:pt>
                <c:pt idx="340">
                  <c:v>7.6115277777777699</c:v>
                </c:pt>
                <c:pt idx="341">
                  <c:v>7.5380555555555473</c:v>
                </c:pt>
                <c:pt idx="342">
                  <c:v>7.4645833333333247</c:v>
                </c:pt>
                <c:pt idx="343">
                  <c:v>7.3911111111111012</c:v>
                </c:pt>
                <c:pt idx="344">
                  <c:v>7.3176388888888786</c:v>
                </c:pt>
                <c:pt idx="345">
                  <c:v>7.244166666666656</c:v>
                </c:pt>
                <c:pt idx="346">
                  <c:v>7.1706944444444334</c:v>
                </c:pt>
                <c:pt idx="347">
                  <c:v>7.0972222222222117</c:v>
                </c:pt>
                <c:pt idx="348">
                  <c:v>7.0237499999999891</c:v>
                </c:pt>
                <c:pt idx="349">
                  <c:v>6.9502777777777673</c:v>
                </c:pt>
                <c:pt idx="350">
                  <c:v>6.8768055555555456</c:v>
                </c:pt>
                <c:pt idx="351">
                  <c:v>6.8033333333333328</c:v>
                </c:pt>
                <c:pt idx="352">
                  <c:v>6.7652564102564101</c:v>
                </c:pt>
                <c:pt idx="353">
                  <c:v>6.7271794871794866</c:v>
                </c:pt>
                <c:pt idx="354">
                  <c:v>6.6891025641025639</c:v>
                </c:pt>
                <c:pt idx="355">
                  <c:v>6.6510256410256412</c:v>
                </c:pt>
                <c:pt idx="356">
                  <c:v>6.6129487179487176</c:v>
                </c:pt>
                <c:pt idx="357">
                  <c:v>6.5748717948717941</c:v>
                </c:pt>
                <c:pt idx="358">
                  <c:v>6.5367948717948714</c:v>
                </c:pt>
                <c:pt idx="359">
                  <c:v>6.4987179487179487</c:v>
                </c:pt>
                <c:pt idx="360">
                  <c:v>6.460641025641026</c:v>
                </c:pt>
                <c:pt idx="361">
                  <c:v>6.4225641025641025</c:v>
                </c:pt>
                <c:pt idx="362">
                  <c:v>6.3844871794871789</c:v>
                </c:pt>
                <c:pt idx="363">
                  <c:v>6.3464102564102562</c:v>
                </c:pt>
                <c:pt idx="364">
                  <c:v>6.3083333333333336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407616"/>
        <c:axId val="103409152"/>
      </c:lineChart>
      <c:catAx>
        <c:axId val="103407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09152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103409152"/>
        <c:scaling>
          <c:orientation val="minMax"/>
          <c:max val="35"/>
          <c:min val="-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07616"/>
        <c:crosses val="autoZero"/>
        <c:crossBetween val="between"/>
        <c:majorUnit val="5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4.4008124576844956E-2"/>
          <c:y val="7.2164948453608241E-2"/>
          <c:w val="0.31821266417527194"/>
          <c:h val="0.1701030927835051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Daily Temperature Range / 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o</a:t>
            </a: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c:rich>
      </c:tx>
      <c:layout>
        <c:manualLayout>
          <c:xMode val="edge"/>
          <c:yMode val="edge"/>
          <c:x val="0.41813261163734777"/>
          <c:y val="6.435006435006434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387009472259811E-2"/>
          <c:y val="6.0489136514057115E-2"/>
          <c:w val="0.97090663058186744"/>
          <c:h val="0.87516197509699656"/>
        </c:manualLayout>
      </c:layout>
      <c:lineChart>
        <c:grouping val="standard"/>
        <c:varyColors val="0"/>
        <c:ser>
          <c:idx val="2"/>
          <c:order val="0"/>
          <c:tx>
            <c:v>Range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DGD!$I$4:$I$368</c:f>
              <c:numCache>
                <c:formatCode>0.0</c:formatCode>
                <c:ptCount val="365"/>
                <c:pt idx="0">
                  <c:v>3.3999999999999995</c:v>
                </c:pt>
                <c:pt idx="1">
                  <c:v>1.7000000000000002</c:v>
                </c:pt>
                <c:pt idx="2">
                  <c:v>4.2</c:v>
                </c:pt>
                <c:pt idx="3">
                  <c:v>2.4</c:v>
                </c:pt>
                <c:pt idx="4">
                  <c:v>3</c:v>
                </c:pt>
                <c:pt idx="5">
                  <c:v>5.5</c:v>
                </c:pt>
                <c:pt idx="6">
                  <c:v>9.5</c:v>
                </c:pt>
                <c:pt idx="7">
                  <c:v>7.3</c:v>
                </c:pt>
                <c:pt idx="8">
                  <c:v>4.3</c:v>
                </c:pt>
                <c:pt idx="9">
                  <c:v>8.8999999999999986</c:v>
                </c:pt>
                <c:pt idx="10">
                  <c:v>3.2</c:v>
                </c:pt>
                <c:pt idx="11">
                  <c:v>8</c:v>
                </c:pt>
                <c:pt idx="12">
                  <c:v>1.9000000000000004</c:v>
                </c:pt>
                <c:pt idx="13">
                  <c:v>3.8999999999999995</c:v>
                </c:pt>
                <c:pt idx="14">
                  <c:v>3.3999999999999995</c:v>
                </c:pt>
                <c:pt idx="15">
                  <c:v>2.5</c:v>
                </c:pt>
                <c:pt idx="16">
                  <c:v>4.2000000000000011</c:v>
                </c:pt>
                <c:pt idx="17">
                  <c:v>3.6000000000000005</c:v>
                </c:pt>
                <c:pt idx="18">
                  <c:v>4.8999999999999995</c:v>
                </c:pt>
                <c:pt idx="19">
                  <c:v>2.4</c:v>
                </c:pt>
                <c:pt idx="20">
                  <c:v>3.9</c:v>
                </c:pt>
                <c:pt idx="21">
                  <c:v>5.3999999999999995</c:v>
                </c:pt>
                <c:pt idx="22">
                  <c:v>1.9000000000000004</c:v>
                </c:pt>
                <c:pt idx="23">
                  <c:v>3.5</c:v>
                </c:pt>
                <c:pt idx="24">
                  <c:v>4.7999999999999989</c:v>
                </c:pt>
                <c:pt idx="25">
                  <c:v>5.3</c:v>
                </c:pt>
                <c:pt idx="26">
                  <c:v>1.5</c:v>
                </c:pt>
                <c:pt idx="27">
                  <c:v>1.7</c:v>
                </c:pt>
                <c:pt idx="28">
                  <c:v>1.4000000000000001</c:v>
                </c:pt>
                <c:pt idx="29">
                  <c:v>4.5</c:v>
                </c:pt>
                <c:pt idx="30">
                  <c:v>4.4000000000000004</c:v>
                </c:pt>
                <c:pt idx="31">
                  <c:v>8.6</c:v>
                </c:pt>
                <c:pt idx="32">
                  <c:v>7</c:v>
                </c:pt>
                <c:pt idx="33">
                  <c:v>5.3999999999999995</c:v>
                </c:pt>
                <c:pt idx="34">
                  <c:v>2.8000000000000007</c:v>
                </c:pt>
                <c:pt idx="35">
                  <c:v>1.6999999999999993</c:v>
                </c:pt>
                <c:pt idx="36">
                  <c:v>1.9000000000000004</c:v>
                </c:pt>
                <c:pt idx="37">
                  <c:v>5.7</c:v>
                </c:pt>
                <c:pt idx="38">
                  <c:v>7.6</c:v>
                </c:pt>
                <c:pt idx="39">
                  <c:v>5.0999999999999996</c:v>
                </c:pt>
                <c:pt idx="40">
                  <c:v>2.2999999999999989</c:v>
                </c:pt>
                <c:pt idx="41">
                  <c:v>3.5999999999999996</c:v>
                </c:pt>
                <c:pt idx="42">
                  <c:v>4.9000000000000004</c:v>
                </c:pt>
                <c:pt idx="43">
                  <c:v>3</c:v>
                </c:pt>
                <c:pt idx="44">
                  <c:v>4.6000000000000005</c:v>
                </c:pt>
                <c:pt idx="45">
                  <c:v>1.8999999999999995</c:v>
                </c:pt>
                <c:pt idx="46">
                  <c:v>6.4</c:v>
                </c:pt>
                <c:pt idx="47">
                  <c:v>4.5</c:v>
                </c:pt>
                <c:pt idx="48">
                  <c:v>4.5</c:v>
                </c:pt>
                <c:pt idx="49">
                  <c:v>3.3</c:v>
                </c:pt>
                <c:pt idx="50">
                  <c:v>1.4999999999999996</c:v>
                </c:pt>
                <c:pt idx="51">
                  <c:v>2.8000000000000003</c:v>
                </c:pt>
                <c:pt idx="52">
                  <c:v>3</c:v>
                </c:pt>
                <c:pt idx="53">
                  <c:v>4</c:v>
                </c:pt>
                <c:pt idx="54">
                  <c:v>5.3999999999999986</c:v>
                </c:pt>
                <c:pt idx="55">
                  <c:v>6.1</c:v>
                </c:pt>
                <c:pt idx="56">
                  <c:v>5.9</c:v>
                </c:pt>
                <c:pt idx="57">
                  <c:v>5.3</c:v>
                </c:pt>
                <c:pt idx="58">
                  <c:v>1.7000000000000002</c:v>
                </c:pt>
                <c:pt idx="59">
                  <c:v>1.9000000000000004</c:v>
                </c:pt>
                <c:pt idx="60">
                  <c:v>6.5</c:v>
                </c:pt>
                <c:pt idx="61">
                  <c:v>4.0999999999999996</c:v>
                </c:pt>
                <c:pt idx="62">
                  <c:v>5.9</c:v>
                </c:pt>
                <c:pt idx="63">
                  <c:v>6.6</c:v>
                </c:pt>
                <c:pt idx="64">
                  <c:v>3.2</c:v>
                </c:pt>
                <c:pt idx="65">
                  <c:v>7.8999999999999995</c:v>
                </c:pt>
                <c:pt idx="66">
                  <c:v>14</c:v>
                </c:pt>
                <c:pt idx="67">
                  <c:v>6.1</c:v>
                </c:pt>
                <c:pt idx="68">
                  <c:v>6.9999999999999991</c:v>
                </c:pt>
                <c:pt idx="69">
                  <c:v>7</c:v>
                </c:pt>
                <c:pt idx="70">
                  <c:v>6</c:v>
                </c:pt>
                <c:pt idx="71">
                  <c:v>8.6999999999999993</c:v>
                </c:pt>
                <c:pt idx="72">
                  <c:v>10.799999999999999</c:v>
                </c:pt>
                <c:pt idx="73">
                  <c:v>5.4999999999999991</c:v>
                </c:pt>
                <c:pt idx="74">
                  <c:v>5.2000000000000011</c:v>
                </c:pt>
                <c:pt idx="75">
                  <c:v>6</c:v>
                </c:pt>
                <c:pt idx="76">
                  <c:v>6.1000000000000005</c:v>
                </c:pt>
                <c:pt idx="77">
                  <c:v>12.7</c:v>
                </c:pt>
                <c:pt idx="78">
                  <c:v>11.3</c:v>
                </c:pt>
                <c:pt idx="79">
                  <c:v>10.1</c:v>
                </c:pt>
                <c:pt idx="80">
                  <c:v>9.4</c:v>
                </c:pt>
                <c:pt idx="81">
                  <c:v>11.8</c:v>
                </c:pt>
                <c:pt idx="82">
                  <c:v>11</c:v>
                </c:pt>
                <c:pt idx="83">
                  <c:v>13.6</c:v>
                </c:pt>
                <c:pt idx="84">
                  <c:v>8.3000000000000007</c:v>
                </c:pt>
                <c:pt idx="85">
                  <c:v>7.8</c:v>
                </c:pt>
                <c:pt idx="86">
                  <c:v>8.3999999999999986</c:v>
                </c:pt>
                <c:pt idx="87">
                  <c:v>12.5</c:v>
                </c:pt>
                <c:pt idx="88">
                  <c:v>2</c:v>
                </c:pt>
                <c:pt idx="89">
                  <c:v>8.2999999999999989</c:v>
                </c:pt>
                <c:pt idx="90">
                  <c:v>3.8999999999999986</c:v>
                </c:pt>
                <c:pt idx="91">
                  <c:v>7.2999999999999989</c:v>
                </c:pt>
                <c:pt idx="92">
                  <c:v>8.5</c:v>
                </c:pt>
                <c:pt idx="93">
                  <c:v>7.5</c:v>
                </c:pt>
                <c:pt idx="94">
                  <c:v>3.5</c:v>
                </c:pt>
                <c:pt idx="95">
                  <c:v>10.499999999999998</c:v>
                </c:pt>
                <c:pt idx="96">
                  <c:v>11.099999999999998</c:v>
                </c:pt>
                <c:pt idx="97">
                  <c:v>13.899999999999999</c:v>
                </c:pt>
                <c:pt idx="98">
                  <c:v>10.199999999999999</c:v>
                </c:pt>
                <c:pt idx="99">
                  <c:v>12.9</c:v>
                </c:pt>
                <c:pt idx="100">
                  <c:v>13.9</c:v>
                </c:pt>
                <c:pt idx="101">
                  <c:v>8.6999999999999993</c:v>
                </c:pt>
                <c:pt idx="102">
                  <c:v>8.9</c:v>
                </c:pt>
                <c:pt idx="103">
                  <c:v>6.1</c:v>
                </c:pt>
                <c:pt idx="104">
                  <c:v>6.9</c:v>
                </c:pt>
                <c:pt idx="105">
                  <c:v>8.0999999999999979</c:v>
                </c:pt>
                <c:pt idx="106">
                  <c:v>11.7</c:v>
                </c:pt>
                <c:pt idx="107">
                  <c:v>11.400000000000002</c:v>
                </c:pt>
                <c:pt idx="108">
                  <c:v>15.099999999999998</c:v>
                </c:pt>
                <c:pt idx="109">
                  <c:v>15.299999999999999</c:v>
                </c:pt>
                <c:pt idx="110">
                  <c:v>12.799999999999999</c:v>
                </c:pt>
                <c:pt idx="111">
                  <c:v>16</c:v>
                </c:pt>
                <c:pt idx="112">
                  <c:v>16.399999999999999</c:v>
                </c:pt>
                <c:pt idx="113">
                  <c:v>10.299999999999999</c:v>
                </c:pt>
                <c:pt idx="114">
                  <c:v>10.600000000000001</c:v>
                </c:pt>
                <c:pt idx="115">
                  <c:v>7.1</c:v>
                </c:pt>
                <c:pt idx="116">
                  <c:v>9.3000000000000007</c:v>
                </c:pt>
                <c:pt idx="117">
                  <c:v>9.1</c:v>
                </c:pt>
                <c:pt idx="118">
                  <c:v>10.4</c:v>
                </c:pt>
                <c:pt idx="119">
                  <c:v>8.7999999999999989</c:v>
                </c:pt>
                <c:pt idx="120">
                  <c:v>7.1999999999999993</c:v>
                </c:pt>
                <c:pt idx="121">
                  <c:v>8.8000000000000007</c:v>
                </c:pt>
                <c:pt idx="122">
                  <c:v>8.8999999999999986</c:v>
                </c:pt>
                <c:pt idx="123">
                  <c:v>12.8</c:v>
                </c:pt>
                <c:pt idx="124">
                  <c:v>11.000000000000002</c:v>
                </c:pt>
                <c:pt idx="125">
                  <c:v>15.4</c:v>
                </c:pt>
                <c:pt idx="126">
                  <c:v>8.7999999999999989</c:v>
                </c:pt>
                <c:pt idx="127">
                  <c:v>5.0000000000000018</c:v>
                </c:pt>
                <c:pt idx="128">
                  <c:v>8.6</c:v>
                </c:pt>
                <c:pt idx="129">
                  <c:v>12.7</c:v>
                </c:pt>
                <c:pt idx="130">
                  <c:v>7</c:v>
                </c:pt>
                <c:pt idx="131">
                  <c:v>9</c:v>
                </c:pt>
                <c:pt idx="132">
                  <c:v>10.399999999999999</c:v>
                </c:pt>
                <c:pt idx="133">
                  <c:v>9.1000000000000014</c:v>
                </c:pt>
                <c:pt idx="134">
                  <c:v>6.8999999999999986</c:v>
                </c:pt>
                <c:pt idx="135">
                  <c:v>8.2000000000000011</c:v>
                </c:pt>
                <c:pt idx="136">
                  <c:v>6.6000000000000014</c:v>
                </c:pt>
                <c:pt idx="137">
                  <c:v>7.6</c:v>
                </c:pt>
                <c:pt idx="138">
                  <c:v>13.100000000000001</c:v>
                </c:pt>
                <c:pt idx="139">
                  <c:v>7.4</c:v>
                </c:pt>
                <c:pt idx="140">
                  <c:v>13.2</c:v>
                </c:pt>
                <c:pt idx="141">
                  <c:v>6.9</c:v>
                </c:pt>
                <c:pt idx="142">
                  <c:v>8.5999999999999979</c:v>
                </c:pt>
                <c:pt idx="143">
                  <c:v>10.8</c:v>
                </c:pt>
                <c:pt idx="144">
                  <c:v>14.500000000000002</c:v>
                </c:pt>
                <c:pt idx="145">
                  <c:v>4.1999999999999993</c:v>
                </c:pt>
                <c:pt idx="146">
                  <c:v>5.6</c:v>
                </c:pt>
                <c:pt idx="147">
                  <c:v>6.4</c:v>
                </c:pt>
                <c:pt idx="148">
                  <c:v>5.8000000000000007</c:v>
                </c:pt>
                <c:pt idx="149">
                  <c:v>9.3000000000000007</c:v>
                </c:pt>
                <c:pt idx="150">
                  <c:v>9.8999999999999986</c:v>
                </c:pt>
                <c:pt idx="151">
                  <c:v>13</c:v>
                </c:pt>
                <c:pt idx="152">
                  <c:v>12.6</c:v>
                </c:pt>
                <c:pt idx="153">
                  <c:v>11.600000000000001</c:v>
                </c:pt>
                <c:pt idx="154">
                  <c:v>13.099999999999998</c:v>
                </c:pt>
                <c:pt idx="155">
                  <c:v>7.6000000000000014</c:v>
                </c:pt>
                <c:pt idx="156">
                  <c:v>6</c:v>
                </c:pt>
                <c:pt idx="157">
                  <c:v>8.4000000000000021</c:v>
                </c:pt>
                <c:pt idx="158">
                  <c:v>8.6000000000000014</c:v>
                </c:pt>
                <c:pt idx="159">
                  <c:v>7.4000000000000021</c:v>
                </c:pt>
                <c:pt idx="160">
                  <c:v>6</c:v>
                </c:pt>
                <c:pt idx="161">
                  <c:v>10.5</c:v>
                </c:pt>
                <c:pt idx="162">
                  <c:v>5.9</c:v>
                </c:pt>
                <c:pt idx="163">
                  <c:v>7.5</c:v>
                </c:pt>
                <c:pt idx="164">
                  <c:v>12.799999999999999</c:v>
                </c:pt>
                <c:pt idx="165">
                  <c:v>5.0999999999999996</c:v>
                </c:pt>
                <c:pt idx="166">
                  <c:v>6.7000000000000011</c:v>
                </c:pt>
                <c:pt idx="167">
                  <c:v>4.9000000000000004</c:v>
                </c:pt>
                <c:pt idx="168">
                  <c:v>6.3000000000000007</c:v>
                </c:pt>
                <c:pt idx="169">
                  <c:v>7.2999999999999989</c:v>
                </c:pt>
                <c:pt idx="170">
                  <c:v>11</c:v>
                </c:pt>
                <c:pt idx="171">
                  <c:v>7.1999999999999993</c:v>
                </c:pt>
                <c:pt idx="172">
                  <c:v>5.8000000000000007</c:v>
                </c:pt>
                <c:pt idx="173">
                  <c:v>8</c:v>
                </c:pt>
                <c:pt idx="174">
                  <c:v>9.3999999999999986</c:v>
                </c:pt>
                <c:pt idx="175">
                  <c:v>11.7</c:v>
                </c:pt>
                <c:pt idx="176">
                  <c:v>13.499999999999998</c:v>
                </c:pt>
                <c:pt idx="177">
                  <c:v>13.7</c:v>
                </c:pt>
                <c:pt idx="178">
                  <c:v>6.1000000000000014</c:v>
                </c:pt>
                <c:pt idx="179">
                  <c:v>10.4</c:v>
                </c:pt>
                <c:pt idx="180">
                  <c:v>11.2</c:v>
                </c:pt>
                <c:pt idx="181">
                  <c:v>10.099999999999998</c:v>
                </c:pt>
                <c:pt idx="182">
                  <c:v>8.3999999999999986</c:v>
                </c:pt>
                <c:pt idx="183">
                  <c:v>10.7</c:v>
                </c:pt>
                <c:pt idx="184">
                  <c:v>10.599999999999998</c:v>
                </c:pt>
                <c:pt idx="185">
                  <c:v>13.299999999999999</c:v>
                </c:pt>
                <c:pt idx="186">
                  <c:v>6.4</c:v>
                </c:pt>
                <c:pt idx="187">
                  <c:v>4.5000000000000018</c:v>
                </c:pt>
                <c:pt idx="188">
                  <c:v>4.5000000000000018</c:v>
                </c:pt>
                <c:pt idx="189">
                  <c:v>7.9000000000000021</c:v>
                </c:pt>
                <c:pt idx="190">
                  <c:v>8.8999999999999986</c:v>
                </c:pt>
                <c:pt idx="191">
                  <c:v>11.5</c:v>
                </c:pt>
                <c:pt idx="192">
                  <c:v>4.5</c:v>
                </c:pt>
                <c:pt idx="193">
                  <c:v>5</c:v>
                </c:pt>
                <c:pt idx="194">
                  <c:v>11</c:v>
                </c:pt>
                <c:pt idx="195">
                  <c:v>12.2</c:v>
                </c:pt>
                <c:pt idx="196">
                  <c:v>5.8000000000000007</c:v>
                </c:pt>
                <c:pt idx="197">
                  <c:v>6.0999999999999979</c:v>
                </c:pt>
                <c:pt idx="198">
                  <c:v>5.1999999999999993</c:v>
                </c:pt>
                <c:pt idx="199">
                  <c:v>7.9999999999999982</c:v>
                </c:pt>
                <c:pt idx="200">
                  <c:v>6.5</c:v>
                </c:pt>
                <c:pt idx="201">
                  <c:v>6.2</c:v>
                </c:pt>
                <c:pt idx="202">
                  <c:v>9.6999999999999993</c:v>
                </c:pt>
                <c:pt idx="203">
                  <c:v>7.1</c:v>
                </c:pt>
                <c:pt idx="204">
                  <c:v>12.6</c:v>
                </c:pt>
                <c:pt idx="205">
                  <c:v>12.6</c:v>
                </c:pt>
                <c:pt idx="206">
                  <c:v>7.9</c:v>
                </c:pt>
                <c:pt idx="207">
                  <c:v>5.7</c:v>
                </c:pt>
                <c:pt idx="208">
                  <c:v>9.1999999999999993</c:v>
                </c:pt>
                <c:pt idx="209">
                  <c:v>7.1</c:v>
                </c:pt>
                <c:pt idx="210">
                  <c:v>12.7</c:v>
                </c:pt>
                <c:pt idx="211">
                  <c:v>12.7</c:v>
                </c:pt>
                <c:pt idx="212">
                  <c:v>14.4</c:v>
                </c:pt>
                <c:pt idx="213">
                  <c:v>9.8000000000000007</c:v>
                </c:pt>
                <c:pt idx="214">
                  <c:v>13.9</c:v>
                </c:pt>
                <c:pt idx="215">
                  <c:v>3.6</c:v>
                </c:pt>
                <c:pt idx="216">
                  <c:v>10</c:v>
                </c:pt>
                <c:pt idx="217">
                  <c:v>5.0999999999999996</c:v>
                </c:pt>
                <c:pt idx="218">
                  <c:v>7.4</c:v>
                </c:pt>
                <c:pt idx="219">
                  <c:v>9</c:v>
                </c:pt>
                <c:pt idx="220">
                  <c:v>9.5</c:v>
                </c:pt>
                <c:pt idx="221">
                  <c:v>13.8</c:v>
                </c:pt>
                <c:pt idx="222">
                  <c:v>6.6</c:v>
                </c:pt>
                <c:pt idx="223">
                  <c:v>6.3</c:v>
                </c:pt>
                <c:pt idx="224">
                  <c:v>5.0999999999999996</c:v>
                </c:pt>
                <c:pt idx="225">
                  <c:v>7.3</c:v>
                </c:pt>
                <c:pt idx="226">
                  <c:v>9.5</c:v>
                </c:pt>
                <c:pt idx="227">
                  <c:v>5.5</c:v>
                </c:pt>
                <c:pt idx="228">
                  <c:v>7.9</c:v>
                </c:pt>
                <c:pt idx="229">
                  <c:v>5.5</c:v>
                </c:pt>
                <c:pt idx="230">
                  <c:v>12.2</c:v>
                </c:pt>
                <c:pt idx="231">
                  <c:v>8.5</c:v>
                </c:pt>
                <c:pt idx="232">
                  <c:v>10.3</c:v>
                </c:pt>
                <c:pt idx="233">
                  <c:v>10.9</c:v>
                </c:pt>
                <c:pt idx="234">
                  <c:v>2.7</c:v>
                </c:pt>
                <c:pt idx="235">
                  <c:v>6.5</c:v>
                </c:pt>
                <c:pt idx="236">
                  <c:v>6.1</c:v>
                </c:pt>
                <c:pt idx="237">
                  <c:v>6</c:v>
                </c:pt>
                <c:pt idx="238">
                  <c:v>6.7</c:v>
                </c:pt>
                <c:pt idx="239">
                  <c:v>7</c:v>
                </c:pt>
                <c:pt idx="240">
                  <c:v>6</c:v>
                </c:pt>
                <c:pt idx="241">
                  <c:v>3.7</c:v>
                </c:pt>
                <c:pt idx="242">
                  <c:v>5.5</c:v>
                </c:pt>
                <c:pt idx="243">
                  <c:v>9.6999999999999993</c:v>
                </c:pt>
                <c:pt idx="244">
                  <c:v>12.7</c:v>
                </c:pt>
                <c:pt idx="245">
                  <c:v>7.8</c:v>
                </c:pt>
                <c:pt idx="246">
                  <c:v>4.8</c:v>
                </c:pt>
                <c:pt idx="247">
                  <c:v>7.5</c:v>
                </c:pt>
                <c:pt idx="248">
                  <c:v>4.9000000000000004</c:v>
                </c:pt>
                <c:pt idx="249">
                  <c:v>5.2</c:v>
                </c:pt>
                <c:pt idx="250">
                  <c:v>6.8</c:v>
                </c:pt>
                <c:pt idx="251">
                  <c:v>6</c:v>
                </c:pt>
                <c:pt idx="252">
                  <c:v>6.5</c:v>
                </c:pt>
                <c:pt idx="253">
                  <c:v>5.0999999999999996</c:v>
                </c:pt>
                <c:pt idx="254">
                  <c:v>6</c:v>
                </c:pt>
                <c:pt idx="255">
                  <c:v>6.1</c:v>
                </c:pt>
                <c:pt idx="256">
                  <c:v>8.5</c:v>
                </c:pt>
                <c:pt idx="257">
                  <c:v>12.8</c:v>
                </c:pt>
                <c:pt idx="258">
                  <c:v>9.3000000000000007</c:v>
                </c:pt>
                <c:pt idx="259">
                  <c:v>8.3000000000000007</c:v>
                </c:pt>
                <c:pt idx="260">
                  <c:v>8.3000000000000007</c:v>
                </c:pt>
                <c:pt idx="261">
                  <c:v>8.9</c:v>
                </c:pt>
                <c:pt idx="262">
                  <c:v>3.8</c:v>
                </c:pt>
                <c:pt idx="263">
                  <c:v>3.9</c:v>
                </c:pt>
                <c:pt idx="264">
                  <c:v>6.1</c:v>
                </c:pt>
                <c:pt idx="265">
                  <c:v>8.4</c:v>
                </c:pt>
                <c:pt idx="266">
                  <c:v>12.1</c:v>
                </c:pt>
                <c:pt idx="267">
                  <c:v>9.5</c:v>
                </c:pt>
                <c:pt idx="268">
                  <c:v>6.1</c:v>
                </c:pt>
                <c:pt idx="269">
                  <c:v>7.6</c:v>
                </c:pt>
                <c:pt idx="270">
                  <c:v>12.3</c:v>
                </c:pt>
                <c:pt idx="271">
                  <c:v>12.9</c:v>
                </c:pt>
                <c:pt idx="272">
                  <c:v>13.9</c:v>
                </c:pt>
                <c:pt idx="273">
                  <c:v>14.8</c:v>
                </c:pt>
                <c:pt idx="274">
                  <c:v>14.8</c:v>
                </c:pt>
                <c:pt idx="275">
                  <c:v>9.1</c:v>
                </c:pt>
                <c:pt idx="276">
                  <c:v>2.9</c:v>
                </c:pt>
                <c:pt idx="277">
                  <c:v>3.3</c:v>
                </c:pt>
                <c:pt idx="278">
                  <c:v>6.6</c:v>
                </c:pt>
                <c:pt idx="279">
                  <c:v>6</c:v>
                </c:pt>
                <c:pt idx="280">
                  <c:v>5.3</c:v>
                </c:pt>
                <c:pt idx="281">
                  <c:v>5.3</c:v>
                </c:pt>
                <c:pt idx="282">
                  <c:v>3.7</c:v>
                </c:pt>
                <c:pt idx="283">
                  <c:v>3.1</c:v>
                </c:pt>
                <c:pt idx="284">
                  <c:v>4.0999999999999996</c:v>
                </c:pt>
                <c:pt idx="285">
                  <c:v>4.8</c:v>
                </c:pt>
                <c:pt idx="286">
                  <c:v>7.6</c:v>
                </c:pt>
                <c:pt idx="287">
                  <c:v>10.4</c:v>
                </c:pt>
                <c:pt idx="288">
                  <c:v>12.6</c:v>
                </c:pt>
                <c:pt idx="289">
                  <c:v>8.3000000000000007</c:v>
                </c:pt>
                <c:pt idx="290">
                  <c:v>6.5</c:v>
                </c:pt>
                <c:pt idx="291">
                  <c:v>6.9</c:v>
                </c:pt>
                <c:pt idx="292">
                  <c:v>8.1</c:v>
                </c:pt>
                <c:pt idx="293">
                  <c:v>9.1</c:v>
                </c:pt>
                <c:pt idx="294">
                  <c:v>5.8</c:v>
                </c:pt>
                <c:pt idx="295">
                  <c:v>9.3000000000000007</c:v>
                </c:pt>
                <c:pt idx="296">
                  <c:v>5.3</c:v>
                </c:pt>
                <c:pt idx="297">
                  <c:v>5.8</c:v>
                </c:pt>
                <c:pt idx="298">
                  <c:v>3</c:v>
                </c:pt>
                <c:pt idx="299">
                  <c:v>2.6</c:v>
                </c:pt>
                <c:pt idx="300">
                  <c:v>5.7</c:v>
                </c:pt>
                <c:pt idx="301">
                  <c:v>3.3</c:v>
                </c:pt>
                <c:pt idx="302">
                  <c:v>2.8</c:v>
                </c:pt>
                <c:pt idx="303">
                  <c:v>3.1</c:v>
                </c:pt>
                <c:pt idx="304">
                  <c:v>5.0999999999999996</c:v>
                </c:pt>
                <c:pt idx="305">
                  <c:v>6.5</c:v>
                </c:pt>
                <c:pt idx="306">
                  <c:v>4.5999999999999996</c:v>
                </c:pt>
                <c:pt idx="307">
                  <c:v>4.0999999999999996</c:v>
                </c:pt>
                <c:pt idx="308">
                  <c:v>3.5</c:v>
                </c:pt>
                <c:pt idx="309">
                  <c:v>3</c:v>
                </c:pt>
                <c:pt idx="310">
                  <c:v>2.9</c:v>
                </c:pt>
                <c:pt idx="311">
                  <c:v>1.7</c:v>
                </c:pt>
                <c:pt idx="312">
                  <c:v>4.7</c:v>
                </c:pt>
                <c:pt idx="313">
                  <c:v>4.4000000000000004</c:v>
                </c:pt>
                <c:pt idx="314">
                  <c:v>3.5</c:v>
                </c:pt>
                <c:pt idx="315">
                  <c:v>4.4000000000000004</c:v>
                </c:pt>
                <c:pt idx="316">
                  <c:v>4.8</c:v>
                </c:pt>
                <c:pt idx="317">
                  <c:v>1.7</c:v>
                </c:pt>
                <c:pt idx="318">
                  <c:v>5.3</c:v>
                </c:pt>
                <c:pt idx="319">
                  <c:v>3.5</c:v>
                </c:pt>
                <c:pt idx="320">
                  <c:v>5.8</c:v>
                </c:pt>
                <c:pt idx="321">
                  <c:v>5.7</c:v>
                </c:pt>
                <c:pt idx="322">
                  <c:v>6.3</c:v>
                </c:pt>
                <c:pt idx="323">
                  <c:v>4.4000000000000004</c:v>
                </c:pt>
                <c:pt idx="324">
                  <c:v>4.0999999999999996</c:v>
                </c:pt>
                <c:pt idx="325">
                  <c:v>6.2</c:v>
                </c:pt>
                <c:pt idx="326">
                  <c:v>7</c:v>
                </c:pt>
                <c:pt idx="327">
                  <c:v>4</c:v>
                </c:pt>
                <c:pt idx="328">
                  <c:v>5.8</c:v>
                </c:pt>
                <c:pt idx="329">
                  <c:v>6.2</c:v>
                </c:pt>
                <c:pt idx="330">
                  <c:v>9.6999999999999993</c:v>
                </c:pt>
                <c:pt idx="331">
                  <c:v>12.3</c:v>
                </c:pt>
                <c:pt idx="332">
                  <c:v>7</c:v>
                </c:pt>
                <c:pt idx="333">
                  <c:v>5.7</c:v>
                </c:pt>
                <c:pt idx="334">
                  <c:v>5.7</c:v>
                </c:pt>
                <c:pt idx="335">
                  <c:v>5.4</c:v>
                </c:pt>
                <c:pt idx="336">
                  <c:v>3.6</c:v>
                </c:pt>
                <c:pt idx="337">
                  <c:v>5.4</c:v>
                </c:pt>
                <c:pt idx="338">
                  <c:v>4.5999999999999996</c:v>
                </c:pt>
                <c:pt idx="339">
                  <c:v>4</c:v>
                </c:pt>
                <c:pt idx="340">
                  <c:v>4.2</c:v>
                </c:pt>
                <c:pt idx="341">
                  <c:v>8.9</c:v>
                </c:pt>
                <c:pt idx="342">
                  <c:v>5.7</c:v>
                </c:pt>
                <c:pt idx="343">
                  <c:v>4.8</c:v>
                </c:pt>
                <c:pt idx="344">
                  <c:v>5.5</c:v>
                </c:pt>
                <c:pt idx="345">
                  <c:v>7.2</c:v>
                </c:pt>
                <c:pt idx="346">
                  <c:v>7.2</c:v>
                </c:pt>
                <c:pt idx="347">
                  <c:v>1.9</c:v>
                </c:pt>
                <c:pt idx="348">
                  <c:v>3.9</c:v>
                </c:pt>
                <c:pt idx="349">
                  <c:v>3.1</c:v>
                </c:pt>
                <c:pt idx="350">
                  <c:v>4.5</c:v>
                </c:pt>
                <c:pt idx="351">
                  <c:v>5.7</c:v>
                </c:pt>
                <c:pt idx="352">
                  <c:v>7.6</c:v>
                </c:pt>
                <c:pt idx="353">
                  <c:v>2.4</c:v>
                </c:pt>
                <c:pt idx="354">
                  <c:v>5.7</c:v>
                </c:pt>
                <c:pt idx="355">
                  <c:v>3.9</c:v>
                </c:pt>
                <c:pt idx="356">
                  <c:v>6.6</c:v>
                </c:pt>
                <c:pt idx="357">
                  <c:v>5.2</c:v>
                </c:pt>
                <c:pt idx="358">
                  <c:v>3.7</c:v>
                </c:pt>
                <c:pt idx="359">
                  <c:v>3</c:v>
                </c:pt>
                <c:pt idx="360">
                  <c:v>2.2000000000000002</c:v>
                </c:pt>
                <c:pt idx="361">
                  <c:v>5.2</c:v>
                </c:pt>
                <c:pt idx="362">
                  <c:v>4.7</c:v>
                </c:pt>
                <c:pt idx="363">
                  <c:v>5.5</c:v>
                </c:pt>
                <c:pt idx="364">
                  <c:v>1.9</c:v>
                </c:pt>
              </c:numCache>
            </c:numRef>
          </c:val>
          <c:smooth val="0"/>
        </c:ser>
        <c:ser>
          <c:idx val="5"/>
          <c:order val="1"/>
          <c:tx>
            <c:v>E (Range)</c:v>
          </c:tx>
          <c:spPr>
            <a:ln w="12700">
              <a:solidFill>
                <a:srgbClr val="00FF00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DGD!$BT$4:$BT$368</c:f>
              <c:numCache>
                <c:formatCode>0.0</c:formatCode>
                <c:ptCount val="365"/>
                <c:pt idx="0">
                  <c:v>4.43</c:v>
                </c:pt>
                <c:pt idx="1">
                  <c:v>4.45</c:v>
                </c:pt>
                <c:pt idx="2">
                  <c:v>4.4700000000000006</c:v>
                </c:pt>
                <c:pt idx="3">
                  <c:v>4.49</c:v>
                </c:pt>
                <c:pt idx="4">
                  <c:v>4.51</c:v>
                </c:pt>
                <c:pt idx="5">
                  <c:v>4.53</c:v>
                </c:pt>
                <c:pt idx="6">
                  <c:v>4.5600000000000005</c:v>
                </c:pt>
                <c:pt idx="7">
                  <c:v>4.58</c:v>
                </c:pt>
                <c:pt idx="8">
                  <c:v>4.5999999999999996</c:v>
                </c:pt>
                <c:pt idx="9">
                  <c:v>4.62</c:v>
                </c:pt>
                <c:pt idx="10">
                  <c:v>4.6300000000000008</c:v>
                </c:pt>
                <c:pt idx="11">
                  <c:v>4.6300000000000008</c:v>
                </c:pt>
                <c:pt idx="12">
                  <c:v>4.6300000000000008</c:v>
                </c:pt>
                <c:pt idx="13">
                  <c:v>4.6300000000000008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4.5999999999999996</c:v>
                </c:pt>
                <c:pt idx="17">
                  <c:v>4.5999999999999996</c:v>
                </c:pt>
                <c:pt idx="18">
                  <c:v>4.7</c:v>
                </c:pt>
                <c:pt idx="19">
                  <c:v>4.7</c:v>
                </c:pt>
                <c:pt idx="20">
                  <c:v>4.67</c:v>
                </c:pt>
                <c:pt idx="21">
                  <c:v>4.67</c:v>
                </c:pt>
                <c:pt idx="22">
                  <c:v>4.67</c:v>
                </c:pt>
                <c:pt idx="23">
                  <c:v>4.67</c:v>
                </c:pt>
                <c:pt idx="24">
                  <c:v>4.67</c:v>
                </c:pt>
                <c:pt idx="25">
                  <c:v>4.67</c:v>
                </c:pt>
                <c:pt idx="26">
                  <c:v>4.67</c:v>
                </c:pt>
                <c:pt idx="27">
                  <c:v>4.67</c:v>
                </c:pt>
                <c:pt idx="28">
                  <c:v>4.57</c:v>
                </c:pt>
                <c:pt idx="29">
                  <c:v>4.57</c:v>
                </c:pt>
                <c:pt idx="30">
                  <c:v>4.6300000000000008</c:v>
                </c:pt>
                <c:pt idx="31">
                  <c:v>4.7200000000000006</c:v>
                </c:pt>
                <c:pt idx="32">
                  <c:v>4.74</c:v>
                </c:pt>
                <c:pt idx="33">
                  <c:v>4.7899999999999991</c:v>
                </c:pt>
                <c:pt idx="34">
                  <c:v>4.83</c:v>
                </c:pt>
                <c:pt idx="35">
                  <c:v>4.9499999999999993</c:v>
                </c:pt>
                <c:pt idx="36">
                  <c:v>5.0299999999999994</c:v>
                </c:pt>
                <c:pt idx="37">
                  <c:v>4.9640000000000004</c:v>
                </c:pt>
                <c:pt idx="38">
                  <c:v>4.8979999999999997</c:v>
                </c:pt>
                <c:pt idx="39">
                  <c:v>4.9236666666666675</c:v>
                </c:pt>
                <c:pt idx="40">
                  <c:v>4.9493333333333336</c:v>
                </c:pt>
                <c:pt idx="41">
                  <c:v>4.9749999999999996</c:v>
                </c:pt>
                <c:pt idx="42">
                  <c:v>5.1277777777777773</c:v>
                </c:pt>
                <c:pt idx="43">
                  <c:v>5.280555555555555</c:v>
                </c:pt>
                <c:pt idx="44">
                  <c:v>5.4333333333333327</c:v>
                </c:pt>
                <c:pt idx="45">
                  <c:v>5.4944444444444436</c:v>
                </c:pt>
                <c:pt idx="46">
                  <c:v>5.5555555555555545</c:v>
                </c:pt>
                <c:pt idx="47">
                  <c:v>5.5380952380952362</c:v>
                </c:pt>
                <c:pt idx="48">
                  <c:v>5.5206349206349188</c:v>
                </c:pt>
                <c:pt idx="49">
                  <c:v>5.5031746031746014</c:v>
                </c:pt>
                <c:pt idx="50">
                  <c:v>5.4857142857142849</c:v>
                </c:pt>
                <c:pt idx="51">
                  <c:v>5.5571428571428569</c:v>
                </c:pt>
                <c:pt idx="52">
                  <c:v>5.6285714285714281</c:v>
                </c:pt>
                <c:pt idx="53">
                  <c:v>5.65</c:v>
                </c:pt>
                <c:pt idx="54">
                  <c:v>5.76</c:v>
                </c:pt>
                <c:pt idx="55">
                  <c:v>5.8699999999999992</c:v>
                </c:pt>
                <c:pt idx="56">
                  <c:v>5.98</c:v>
                </c:pt>
                <c:pt idx="57">
                  <c:v>6.09</c:v>
                </c:pt>
                <c:pt idx="58">
                  <c:v>6.2000000000000011</c:v>
                </c:pt>
                <c:pt idx="59">
                  <c:v>6.2687500000000007</c:v>
                </c:pt>
                <c:pt idx="60">
                  <c:v>6.3375000000000004</c:v>
                </c:pt>
                <c:pt idx="61">
                  <c:v>6.4062500000000009</c:v>
                </c:pt>
                <c:pt idx="62">
                  <c:v>6.4750000000000005</c:v>
                </c:pt>
                <c:pt idx="63">
                  <c:v>6.6125000000000007</c:v>
                </c:pt>
                <c:pt idx="64">
                  <c:v>6.6192307692307697</c:v>
                </c:pt>
                <c:pt idx="65">
                  <c:v>6.6259615384615387</c:v>
                </c:pt>
                <c:pt idx="66">
                  <c:v>6.6326923076923086</c:v>
                </c:pt>
                <c:pt idx="67">
                  <c:v>6.6394230769230784</c:v>
                </c:pt>
                <c:pt idx="68">
                  <c:v>6.6461538461538474</c:v>
                </c:pt>
                <c:pt idx="69">
                  <c:v>6.6528846153846164</c:v>
                </c:pt>
                <c:pt idx="70">
                  <c:v>6.6596153846153863</c:v>
                </c:pt>
                <c:pt idx="71">
                  <c:v>6.6663461538461561</c:v>
                </c:pt>
                <c:pt idx="72">
                  <c:v>6.6730769230769251</c:v>
                </c:pt>
                <c:pt idx="73">
                  <c:v>6.6798076923076941</c:v>
                </c:pt>
                <c:pt idx="74">
                  <c:v>6.686538461538464</c:v>
                </c:pt>
                <c:pt idx="75">
                  <c:v>6.6932692307692339</c:v>
                </c:pt>
                <c:pt idx="76">
                  <c:v>6.6999999999999993</c:v>
                </c:pt>
                <c:pt idx="77">
                  <c:v>6.7346153846153847</c:v>
                </c:pt>
                <c:pt idx="78">
                  <c:v>6.7692307692307701</c:v>
                </c:pt>
                <c:pt idx="79">
                  <c:v>6.8038461538461554</c:v>
                </c:pt>
                <c:pt idx="80">
                  <c:v>6.8384615384615408</c:v>
                </c:pt>
                <c:pt idx="81">
                  <c:v>6.8730769230769262</c:v>
                </c:pt>
                <c:pt idx="82">
                  <c:v>6.9076923076923116</c:v>
                </c:pt>
                <c:pt idx="83">
                  <c:v>6.942307692307697</c:v>
                </c:pt>
                <c:pt idx="84">
                  <c:v>6.9769230769230823</c:v>
                </c:pt>
                <c:pt idx="85">
                  <c:v>7.0115384615384677</c:v>
                </c:pt>
                <c:pt idx="86">
                  <c:v>7.0461538461538531</c:v>
                </c:pt>
                <c:pt idx="87">
                  <c:v>7.0807692307692385</c:v>
                </c:pt>
                <c:pt idx="88">
                  <c:v>7.1153846153846239</c:v>
                </c:pt>
                <c:pt idx="89">
                  <c:v>7.15</c:v>
                </c:pt>
                <c:pt idx="90">
                  <c:v>7.15</c:v>
                </c:pt>
                <c:pt idx="91">
                  <c:v>7.1499999999999995</c:v>
                </c:pt>
                <c:pt idx="92">
                  <c:v>7.1499999999999995</c:v>
                </c:pt>
                <c:pt idx="93">
                  <c:v>7.15</c:v>
                </c:pt>
                <c:pt idx="94">
                  <c:v>7.15</c:v>
                </c:pt>
                <c:pt idx="95">
                  <c:v>7.15</c:v>
                </c:pt>
                <c:pt idx="96">
                  <c:v>7.2178571428571443</c:v>
                </c:pt>
                <c:pt idx="97">
                  <c:v>7.2857142857142874</c:v>
                </c:pt>
                <c:pt idx="98">
                  <c:v>7.3535714285714313</c:v>
                </c:pt>
                <c:pt idx="99">
                  <c:v>7.4214285714285744</c:v>
                </c:pt>
                <c:pt idx="100">
                  <c:v>7.4892857142857174</c:v>
                </c:pt>
                <c:pt idx="101">
                  <c:v>7.5571428571428614</c:v>
                </c:pt>
                <c:pt idx="102">
                  <c:v>7.6249999999999991</c:v>
                </c:pt>
                <c:pt idx="103">
                  <c:v>7.6928571428571431</c:v>
                </c:pt>
                <c:pt idx="104">
                  <c:v>7.7607142857142861</c:v>
                </c:pt>
                <c:pt idx="105">
                  <c:v>7.8285714285714292</c:v>
                </c:pt>
                <c:pt idx="106">
                  <c:v>7.8964285714285722</c:v>
                </c:pt>
                <c:pt idx="107">
                  <c:v>7.9642857142857153</c:v>
                </c:pt>
                <c:pt idx="108">
                  <c:v>8.0321428571428584</c:v>
                </c:pt>
                <c:pt idx="109">
                  <c:v>8.1</c:v>
                </c:pt>
                <c:pt idx="110">
                  <c:v>8.1499999999999986</c:v>
                </c:pt>
                <c:pt idx="111">
                  <c:v>8.1999999999999993</c:v>
                </c:pt>
                <c:pt idx="112">
                  <c:v>8.25</c:v>
                </c:pt>
                <c:pt idx="113">
                  <c:v>8.3000000000000007</c:v>
                </c:pt>
                <c:pt idx="114">
                  <c:v>8.3500000000000014</c:v>
                </c:pt>
                <c:pt idx="115">
                  <c:v>8.4</c:v>
                </c:pt>
                <c:pt idx="116">
                  <c:v>8.4500000000000011</c:v>
                </c:pt>
                <c:pt idx="117">
                  <c:v>8.5</c:v>
                </c:pt>
                <c:pt idx="118">
                  <c:v>8.5499999999999989</c:v>
                </c:pt>
                <c:pt idx="119">
                  <c:v>8.6</c:v>
                </c:pt>
                <c:pt idx="120">
                  <c:v>8.5886666666666649</c:v>
                </c:pt>
                <c:pt idx="121">
                  <c:v>8.5773333333333319</c:v>
                </c:pt>
                <c:pt idx="122">
                  <c:v>8.5659999999999989</c:v>
                </c:pt>
                <c:pt idx="123">
                  <c:v>8.5546666666666624</c:v>
                </c:pt>
                <c:pt idx="124">
                  <c:v>8.5433333333333294</c:v>
                </c:pt>
                <c:pt idx="125">
                  <c:v>8.5319999999999965</c:v>
                </c:pt>
                <c:pt idx="126">
                  <c:v>8.5206666666666617</c:v>
                </c:pt>
                <c:pt idx="127">
                  <c:v>8.509333333333327</c:v>
                </c:pt>
                <c:pt idx="128">
                  <c:v>8.4979999999999976</c:v>
                </c:pt>
                <c:pt idx="129">
                  <c:v>8.486666666666661</c:v>
                </c:pt>
                <c:pt idx="130">
                  <c:v>8.4753333333333281</c:v>
                </c:pt>
                <c:pt idx="131">
                  <c:v>8.4639999999999951</c:v>
                </c:pt>
                <c:pt idx="132">
                  <c:v>8.4526666666666639</c:v>
                </c:pt>
                <c:pt idx="133">
                  <c:v>8.4413333333333327</c:v>
                </c:pt>
                <c:pt idx="134">
                  <c:v>8.4300000000000015</c:v>
                </c:pt>
                <c:pt idx="135">
                  <c:v>8.4186666666666685</c:v>
                </c:pt>
                <c:pt idx="136">
                  <c:v>8.4073333333333373</c:v>
                </c:pt>
                <c:pt idx="137">
                  <c:v>8.395999999999999</c:v>
                </c:pt>
                <c:pt idx="138">
                  <c:v>8.3846666666666749</c:v>
                </c:pt>
                <c:pt idx="139">
                  <c:v>8.3733333333333437</c:v>
                </c:pt>
                <c:pt idx="140">
                  <c:v>8.3619999999999983</c:v>
                </c:pt>
                <c:pt idx="141">
                  <c:v>8.3506666666666813</c:v>
                </c:pt>
                <c:pt idx="142">
                  <c:v>8.3393333333333501</c:v>
                </c:pt>
                <c:pt idx="143">
                  <c:v>8.3280000000000012</c:v>
                </c:pt>
                <c:pt idx="144">
                  <c:v>8.3166666666666877</c:v>
                </c:pt>
                <c:pt idx="145">
                  <c:v>8.3053333333333565</c:v>
                </c:pt>
                <c:pt idx="146">
                  <c:v>8.294000000000004</c:v>
                </c:pt>
                <c:pt idx="147">
                  <c:v>8.2826666666666942</c:v>
                </c:pt>
                <c:pt idx="148">
                  <c:v>8.271333333333363</c:v>
                </c:pt>
                <c:pt idx="149">
                  <c:v>8.259999999999998</c:v>
                </c:pt>
                <c:pt idx="150">
                  <c:v>8.259999999999998</c:v>
                </c:pt>
                <c:pt idx="151">
                  <c:v>8.3291904761904778</c:v>
                </c:pt>
                <c:pt idx="152">
                  <c:v>8.3983809523809558</c:v>
                </c:pt>
                <c:pt idx="153">
                  <c:v>8.4675714285714339</c:v>
                </c:pt>
                <c:pt idx="154">
                  <c:v>8.5367619047619119</c:v>
                </c:pt>
                <c:pt idx="155">
                  <c:v>8.6059523809523899</c:v>
                </c:pt>
                <c:pt idx="156">
                  <c:v>8.6751428571428679</c:v>
                </c:pt>
                <c:pt idx="157">
                  <c:v>8.7443333333333353</c:v>
                </c:pt>
                <c:pt idx="158">
                  <c:v>8.813523809523824</c:v>
                </c:pt>
                <c:pt idx="159">
                  <c:v>8.882714285714302</c:v>
                </c:pt>
                <c:pt idx="160">
                  <c:v>8.95190476190478</c:v>
                </c:pt>
                <c:pt idx="161">
                  <c:v>9.021095238095258</c:v>
                </c:pt>
                <c:pt idx="162">
                  <c:v>9.0902857142857361</c:v>
                </c:pt>
                <c:pt idx="163">
                  <c:v>9.1594761904762141</c:v>
                </c:pt>
                <c:pt idx="164">
                  <c:v>9.2286666666666743</c:v>
                </c:pt>
                <c:pt idx="165">
                  <c:v>9.2487499999999994</c:v>
                </c:pt>
                <c:pt idx="166">
                  <c:v>9.2688333333333386</c:v>
                </c:pt>
                <c:pt idx="167">
                  <c:v>9.2889166666666743</c:v>
                </c:pt>
                <c:pt idx="168">
                  <c:v>9.3090000000000064</c:v>
                </c:pt>
                <c:pt idx="169">
                  <c:v>9.3290833333333421</c:v>
                </c:pt>
                <c:pt idx="170">
                  <c:v>9.3491666666666742</c:v>
                </c:pt>
                <c:pt idx="171">
                  <c:v>9.3692500000000098</c:v>
                </c:pt>
                <c:pt idx="172">
                  <c:v>9.389333333333342</c:v>
                </c:pt>
                <c:pt idx="173">
                  <c:v>9.4094166666666776</c:v>
                </c:pt>
                <c:pt idx="174">
                  <c:v>9.4295000000000098</c:v>
                </c:pt>
                <c:pt idx="175">
                  <c:v>9.4495833333333419</c:v>
                </c:pt>
                <c:pt idx="176">
                  <c:v>9.4696666666666776</c:v>
                </c:pt>
                <c:pt idx="177">
                  <c:v>9.4897500000000097</c:v>
                </c:pt>
                <c:pt idx="178">
                  <c:v>9.5098333333333454</c:v>
                </c:pt>
                <c:pt idx="179">
                  <c:v>9.5299166666666775</c:v>
                </c:pt>
                <c:pt idx="180">
                  <c:v>9.5500000000000007</c:v>
                </c:pt>
                <c:pt idx="181">
                  <c:v>9.5264285714285712</c:v>
                </c:pt>
                <c:pt idx="182">
                  <c:v>9.5028571428571453</c:v>
                </c:pt>
                <c:pt idx="183">
                  <c:v>9.4792857142857159</c:v>
                </c:pt>
                <c:pt idx="184">
                  <c:v>9.45571428571429</c:v>
                </c:pt>
                <c:pt idx="185">
                  <c:v>9.4321428571428605</c:v>
                </c:pt>
                <c:pt idx="186">
                  <c:v>9.408571428571431</c:v>
                </c:pt>
                <c:pt idx="187">
                  <c:v>9.3849999999999998</c:v>
                </c:pt>
                <c:pt idx="188">
                  <c:v>9.3614285714285757</c:v>
                </c:pt>
                <c:pt idx="189">
                  <c:v>9.3378571428571497</c:v>
                </c:pt>
                <c:pt idx="190">
                  <c:v>9.3142857142857203</c:v>
                </c:pt>
                <c:pt idx="191">
                  <c:v>9.2507142857142952</c:v>
                </c:pt>
                <c:pt idx="192">
                  <c:v>9.1871428571428666</c:v>
                </c:pt>
                <c:pt idx="193">
                  <c:v>9.1035714285714384</c:v>
                </c:pt>
                <c:pt idx="194">
                  <c:v>9.02</c:v>
                </c:pt>
                <c:pt idx="195">
                  <c:v>8.9899999999999984</c:v>
                </c:pt>
                <c:pt idx="196">
                  <c:v>8.9700000000000006</c:v>
                </c:pt>
                <c:pt idx="197">
                  <c:v>8.94</c:v>
                </c:pt>
                <c:pt idx="198">
                  <c:v>8.93</c:v>
                </c:pt>
                <c:pt idx="199">
                  <c:v>8.8999999999999986</c:v>
                </c:pt>
                <c:pt idx="200">
                  <c:v>8.86</c:v>
                </c:pt>
                <c:pt idx="201">
                  <c:v>8.8200000000000021</c:v>
                </c:pt>
                <c:pt idx="202">
                  <c:v>8.7700000000000014</c:v>
                </c:pt>
                <c:pt idx="203">
                  <c:v>8.7200000000000024</c:v>
                </c:pt>
                <c:pt idx="204">
                  <c:v>8.7200000000000024</c:v>
                </c:pt>
                <c:pt idx="205">
                  <c:v>8.7200000000000024</c:v>
                </c:pt>
                <c:pt idx="206">
                  <c:v>8.7200000000000024</c:v>
                </c:pt>
                <c:pt idx="207">
                  <c:v>8.7200000000000024</c:v>
                </c:pt>
                <c:pt idx="208">
                  <c:v>8.7200000000000024</c:v>
                </c:pt>
                <c:pt idx="209">
                  <c:v>8.7550000000000026</c:v>
                </c:pt>
                <c:pt idx="210">
                  <c:v>8.7900000000000009</c:v>
                </c:pt>
                <c:pt idx="211">
                  <c:v>8.8250000000000011</c:v>
                </c:pt>
                <c:pt idx="212">
                  <c:v>8.8600000000000012</c:v>
                </c:pt>
                <c:pt idx="213">
                  <c:v>8.8950000000000014</c:v>
                </c:pt>
                <c:pt idx="214">
                  <c:v>8.9099999999999984</c:v>
                </c:pt>
                <c:pt idx="215">
                  <c:v>8.9249999999999989</c:v>
                </c:pt>
                <c:pt idx="216">
                  <c:v>8.9500000000000011</c:v>
                </c:pt>
                <c:pt idx="217">
                  <c:v>9.01</c:v>
                </c:pt>
                <c:pt idx="218">
                  <c:v>9.0250000000000021</c:v>
                </c:pt>
                <c:pt idx="219">
                  <c:v>9.0169230769230744</c:v>
                </c:pt>
                <c:pt idx="220">
                  <c:v>9.0088461538461519</c:v>
                </c:pt>
                <c:pt idx="221">
                  <c:v>9.0007692307692295</c:v>
                </c:pt>
                <c:pt idx="222">
                  <c:v>8.9926923076923071</c:v>
                </c:pt>
                <c:pt idx="223">
                  <c:v>8.9846153846153847</c:v>
                </c:pt>
                <c:pt idx="224">
                  <c:v>8.9765384615384605</c:v>
                </c:pt>
                <c:pt idx="225">
                  <c:v>8.968461538461538</c:v>
                </c:pt>
                <c:pt idx="226">
                  <c:v>8.9909401709401706</c:v>
                </c:pt>
                <c:pt idx="227">
                  <c:v>9.0134188034188032</c:v>
                </c:pt>
                <c:pt idx="228">
                  <c:v>9.0358974358974358</c:v>
                </c:pt>
                <c:pt idx="229">
                  <c:v>9.0583760683760683</c:v>
                </c:pt>
                <c:pt idx="230">
                  <c:v>9.0808547008547009</c:v>
                </c:pt>
                <c:pt idx="231">
                  <c:v>9.1333333333333311</c:v>
                </c:pt>
                <c:pt idx="232">
                  <c:v>9.0882638888888856</c:v>
                </c:pt>
                <c:pt idx="233">
                  <c:v>9.0431944444444436</c:v>
                </c:pt>
                <c:pt idx="234">
                  <c:v>8.9981249999999999</c:v>
                </c:pt>
                <c:pt idx="235">
                  <c:v>8.9732692307692314</c:v>
                </c:pt>
                <c:pt idx="236">
                  <c:v>8.9484134615384612</c:v>
                </c:pt>
                <c:pt idx="237">
                  <c:v>8.9235576923076945</c:v>
                </c:pt>
                <c:pt idx="238">
                  <c:v>8.8987019230769242</c:v>
                </c:pt>
                <c:pt idx="239">
                  <c:v>8.8738461538461539</c:v>
                </c:pt>
                <c:pt idx="240">
                  <c:v>8.8489903846153837</c:v>
                </c:pt>
                <c:pt idx="241">
                  <c:v>8.824134615384617</c:v>
                </c:pt>
                <c:pt idx="242">
                  <c:v>8.7992788461538467</c:v>
                </c:pt>
                <c:pt idx="243">
                  <c:v>8.7744230769230764</c:v>
                </c:pt>
                <c:pt idx="244">
                  <c:v>8.7495673076923062</c:v>
                </c:pt>
                <c:pt idx="245">
                  <c:v>8.7247115384615395</c:v>
                </c:pt>
                <c:pt idx="246">
                  <c:v>8.6998557692307692</c:v>
                </c:pt>
                <c:pt idx="247">
                  <c:v>8.6750000000000007</c:v>
                </c:pt>
                <c:pt idx="248">
                  <c:v>8.5584615384615361</c:v>
                </c:pt>
                <c:pt idx="249">
                  <c:v>8.4419230769230733</c:v>
                </c:pt>
                <c:pt idx="250">
                  <c:v>8.3253846153846105</c:v>
                </c:pt>
                <c:pt idx="251">
                  <c:v>8.2088461538461477</c:v>
                </c:pt>
                <c:pt idx="252">
                  <c:v>8.0923076923076849</c:v>
                </c:pt>
                <c:pt idx="253">
                  <c:v>7.9757692307692221</c:v>
                </c:pt>
                <c:pt idx="254">
                  <c:v>7.8592307692307593</c:v>
                </c:pt>
                <c:pt idx="255">
                  <c:v>7.7426923076922964</c:v>
                </c:pt>
                <c:pt idx="256">
                  <c:v>7.6261538461538336</c:v>
                </c:pt>
                <c:pt idx="257">
                  <c:v>7.5096153846153708</c:v>
                </c:pt>
                <c:pt idx="258">
                  <c:v>7.393076923076908</c:v>
                </c:pt>
                <c:pt idx="259">
                  <c:v>7.2765384615384452</c:v>
                </c:pt>
                <c:pt idx="260">
                  <c:v>7.16</c:v>
                </c:pt>
                <c:pt idx="261">
                  <c:v>7.1113333333333326</c:v>
                </c:pt>
                <c:pt idx="262">
                  <c:v>7.0626666666666651</c:v>
                </c:pt>
                <c:pt idx="263">
                  <c:v>7.0139999999999976</c:v>
                </c:pt>
                <c:pt idx="264">
                  <c:v>6.96533333333333</c:v>
                </c:pt>
                <c:pt idx="265">
                  <c:v>6.9166666666666643</c:v>
                </c:pt>
                <c:pt idx="266">
                  <c:v>6.867999999999995</c:v>
                </c:pt>
                <c:pt idx="267">
                  <c:v>6.8193333333333275</c:v>
                </c:pt>
                <c:pt idx="268">
                  <c:v>6.7706666666666599</c:v>
                </c:pt>
                <c:pt idx="269">
                  <c:v>6.7219999999999924</c:v>
                </c:pt>
                <c:pt idx="270">
                  <c:v>6.6733333333333267</c:v>
                </c:pt>
                <c:pt idx="271">
                  <c:v>6.6246666666666574</c:v>
                </c:pt>
                <c:pt idx="272">
                  <c:v>6.5759999999999899</c:v>
                </c:pt>
                <c:pt idx="273">
                  <c:v>6.5273333333333223</c:v>
                </c:pt>
                <c:pt idx="274">
                  <c:v>6.4786666666666548</c:v>
                </c:pt>
                <c:pt idx="275">
                  <c:v>6.4300000000000015</c:v>
                </c:pt>
                <c:pt idx="276">
                  <c:v>6.3813333333333198</c:v>
                </c:pt>
                <c:pt idx="277">
                  <c:v>6.3326666666666522</c:v>
                </c:pt>
                <c:pt idx="278">
                  <c:v>6.2839999999999847</c:v>
                </c:pt>
                <c:pt idx="279">
                  <c:v>6.2353333333333172</c:v>
                </c:pt>
                <c:pt idx="280">
                  <c:v>6.186666666666655</c:v>
                </c:pt>
                <c:pt idx="281">
                  <c:v>6.1379999999999821</c:v>
                </c:pt>
                <c:pt idx="282">
                  <c:v>6.0893333333333146</c:v>
                </c:pt>
                <c:pt idx="283">
                  <c:v>6.0406666666666471</c:v>
                </c:pt>
                <c:pt idx="284">
                  <c:v>5.9919999999999796</c:v>
                </c:pt>
                <c:pt idx="285">
                  <c:v>5.943333333333312</c:v>
                </c:pt>
                <c:pt idx="286">
                  <c:v>5.8946666666666445</c:v>
                </c:pt>
                <c:pt idx="287">
                  <c:v>5.845999999999977</c:v>
                </c:pt>
                <c:pt idx="288">
                  <c:v>5.7973333333333095</c:v>
                </c:pt>
                <c:pt idx="289">
                  <c:v>5.7486666666666419</c:v>
                </c:pt>
                <c:pt idx="290">
                  <c:v>5.6999999999999993</c:v>
                </c:pt>
                <c:pt idx="291">
                  <c:v>5.6744615384615376</c:v>
                </c:pt>
                <c:pt idx="292">
                  <c:v>5.6489230769230758</c:v>
                </c:pt>
                <c:pt idx="293">
                  <c:v>5.6233846153846141</c:v>
                </c:pt>
                <c:pt idx="294">
                  <c:v>5.5978461538461524</c:v>
                </c:pt>
                <c:pt idx="295">
                  <c:v>5.572307692307696</c:v>
                </c:pt>
                <c:pt idx="296">
                  <c:v>5.5467692307692298</c:v>
                </c:pt>
                <c:pt idx="297">
                  <c:v>5.5212307692307689</c:v>
                </c:pt>
                <c:pt idx="298">
                  <c:v>5.4956923076923081</c:v>
                </c:pt>
                <c:pt idx="299">
                  <c:v>5.4701538461538473</c:v>
                </c:pt>
                <c:pt idx="300">
                  <c:v>5.44461538461539</c:v>
                </c:pt>
                <c:pt idx="301">
                  <c:v>5.4190769230769256</c:v>
                </c:pt>
                <c:pt idx="302">
                  <c:v>5.3935384615384647</c:v>
                </c:pt>
                <c:pt idx="303">
                  <c:v>5.3679999999999968</c:v>
                </c:pt>
                <c:pt idx="304">
                  <c:v>5.3039999999999958</c:v>
                </c:pt>
                <c:pt idx="305">
                  <c:v>5.24</c:v>
                </c:pt>
                <c:pt idx="306">
                  <c:v>5.1759999999999975</c:v>
                </c:pt>
                <c:pt idx="307">
                  <c:v>5.1119999999999965</c:v>
                </c:pt>
                <c:pt idx="308">
                  <c:v>5.0479999999999974</c:v>
                </c:pt>
                <c:pt idx="309">
                  <c:v>4.9839999999999964</c:v>
                </c:pt>
                <c:pt idx="310">
                  <c:v>4.92</c:v>
                </c:pt>
                <c:pt idx="311">
                  <c:v>4.8559999999999981</c:v>
                </c:pt>
                <c:pt idx="312">
                  <c:v>4.7919999999999972</c:v>
                </c:pt>
                <c:pt idx="313">
                  <c:v>4.727999999999998</c:v>
                </c:pt>
                <c:pt idx="314">
                  <c:v>4.663999999999997</c:v>
                </c:pt>
                <c:pt idx="315">
                  <c:v>4.5999999999999996</c:v>
                </c:pt>
                <c:pt idx="316">
                  <c:v>4.6833333333333336</c:v>
                </c:pt>
                <c:pt idx="317">
                  <c:v>4.7666666666666675</c:v>
                </c:pt>
                <c:pt idx="318">
                  <c:v>4.8499999999999996</c:v>
                </c:pt>
                <c:pt idx="319">
                  <c:v>4.9333333333333353</c:v>
                </c:pt>
                <c:pt idx="320">
                  <c:v>5.0166666666666693</c:v>
                </c:pt>
                <c:pt idx="321">
                  <c:v>5.0999999999999996</c:v>
                </c:pt>
                <c:pt idx="322">
                  <c:v>5.1833333333333371</c:v>
                </c:pt>
                <c:pt idx="323">
                  <c:v>5.266666666666671</c:v>
                </c:pt>
                <c:pt idx="324">
                  <c:v>5.350000000000005</c:v>
                </c:pt>
                <c:pt idx="325">
                  <c:v>5.4333333333333389</c:v>
                </c:pt>
                <c:pt idx="326">
                  <c:v>5.5166666666666728</c:v>
                </c:pt>
                <c:pt idx="327">
                  <c:v>5.6</c:v>
                </c:pt>
                <c:pt idx="328">
                  <c:v>5.5533333333333328</c:v>
                </c:pt>
                <c:pt idx="329">
                  <c:v>5.5066666666666677</c:v>
                </c:pt>
                <c:pt idx="330">
                  <c:v>5.4599999999999991</c:v>
                </c:pt>
                <c:pt idx="331">
                  <c:v>5.413333333333334</c:v>
                </c:pt>
                <c:pt idx="332">
                  <c:v>5.3666666666666671</c:v>
                </c:pt>
                <c:pt idx="333">
                  <c:v>5.3199999999999994</c:v>
                </c:pt>
                <c:pt idx="334">
                  <c:v>5.2733333333333343</c:v>
                </c:pt>
                <c:pt idx="335">
                  <c:v>5.2266666666666612</c:v>
                </c:pt>
                <c:pt idx="336">
                  <c:v>5.1799999999999935</c:v>
                </c:pt>
                <c:pt idx="337">
                  <c:v>5.1333333333333275</c:v>
                </c:pt>
                <c:pt idx="338">
                  <c:v>5.0866666666666598</c:v>
                </c:pt>
                <c:pt idx="339">
                  <c:v>5.039999999999992</c:v>
                </c:pt>
                <c:pt idx="340">
                  <c:v>4.9933333333333252</c:v>
                </c:pt>
                <c:pt idx="341">
                  <c:v>4.9466666666666583</c:v>
                </c:pt>
                <c:pt idx="342">
                  <c:v>4.8999999999999897</c:v>
                </c:pt>
                <c:pt idx="343">
                  <c:v>4.8533333333333228</c:v>
                </c:pt>
                <c:pt idx="344">
                  <c:v>4.806666666666656</c:v>
                </c:pt>
                <c:pt idx="345">
                  <c:v>4.7599999999999874</c:v>
                </c:pt>
                <c:pt idx="346">
                  <c:v>4.7133333333333223</c:v>
                </c:pt>
                <c:pt idx="347">
                  <c:v>4.6666666666666554</c:v>
                </c:pt>
                <c:pt idx="348">
                  <c:v>4.6199999999999877</c:v>
                </c:pt>
                <c:pt idx="349">
                  <c:v>4.5733333333333235</c:v>
                </c:pt>
                <c:pt idx="350">
                  <c:v>4.5266666666666566</c:v>
                </c:pt>
                <c:pt idx="351">
                  <c:v>4.4800000000000004</c:v>
                </c:pt>
                <c:pt idx="352">
                  <c:v>4.468461538461538</c:v>
                </c:pt>
                <c:pt idx="353">
                  <c:v>4.4569230769230765</c:v>
                </c:pt>
                <c:pt idx="354">
                  <c:v>4.445384615384615</c:v>
                </c:pt>
                <c:pt idx="355">
                  <c:v>4.4338461538461535</c:v>
                </c:pt>
                <c:pt idx="356">
                  <c:v>4.4223076923076921</c:v>
                </c:pt>
                <c:pt idx="357">
                  <c:v>4.4107692307692306</c:v>
                </c:pt>
                <c:pt idx="358">
                  <c:v>4.3992307692307691</c:v>
                </c:pt>
                <c:pt idx="359">
                  <c:v>4.3876923076923084</c:v>
                </c:pt>
                <c:pt idx="360">
                  <c:v>4.3761538461538469</c:v>
                </c:pt>
                <c:pt idx="361">
                  <c:v>4.3646153846153855</c:v>
                </c:pt>
                <c:pt idx="362">
                  <c:v>4.353076923076924</c:v>
                </c:pt>
                <c:pt idx="363">
                  <c:v>4.3415384615384625</c:v>
                </c:pt>
                <c:pt idx="364">
                  <c:v>4.33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581952"/>
        <c:axId val="103583744"/>
      </c:lineChart>
      <c:catAx>
        <c:axId val="103581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583744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103583744"/>
        <c:scaling>
          <c:orientation val="minMax"/>
          <c:max val="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581952"/>
        <c:crosses val="autoZero"/>
        <c:crossBetween val="between"/>
        <c:majorUnit val="5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3.5182679296346414E-2"/>
          <c:y val="9.0090225208335442E-2"/>
          <c:w val="0.29972936400541272"/>
          <c:h val="0.13384826896637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Temperature Extreme Times </a:t>
            </a:r>
          </a:p>
        </c:rich>
      </c:tx>
      <c:layout>
        <c:manualLayout>
          <c:xMode val="edge"/>
          <c:yMode val="edge"/>
          <c:x val="0.40392422192151556"/>
          <c:y val="6.435006435006434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625169147496617E-2"/>
          <c:y val="6.0489136514057115E-2"/>
          <c:w val="0.95466847090663054"/>
          <c:h val="0.87516197509699656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DGD!$BL$4:$BL$368</c:f>
              <c:numCache>
                <c:formatCode>h:mm</c:formatCode>
                <c:ptCount val="365"/>
                <c:pt idx="0">
                  <c:v>#N/A</c:v>
                </c:pt>
                <c:pt idx="1">
                  <c:v>0.38541666666666669</c:v>
                </c:pt>
                <c:pt idx="2">
                  <c:v>0.38194444444444442</c:v>
                </c:pt>
                <c:pt idx="3">
                  <c:v>0.38194444444444442</c:v>
                </c:pt>
                <c:pt idx="4">
                  <c:v>0.35416666666666669</c:v>
                </c:pt>
                <c:pt idx="5">
                  <c:v>#N/A</c:v>
                </c:pt>
                <c:pt idx="6">
                  <c:v>4.8611111111111112E-2</c:v>
                </c:pt>
                <c:pt idx="7">
                  <c:v>#N/A</c:v>
                </c:pt>
                <c:pt idx="8">
                  <c:v>0.36805555555555558</c:v>
                </c:pt>
                <c:pt idx="9">
                  <c:v>9.0277777777777776E-2</c:v>
                </c:pt>
                <c:pt idx="10">
                  <c:v>#N/A</c:v>
                </c:pt>
                <c:pt idx="11">
                  <c:v>0</c:v>
                </c:pt>
                <c:pt idx="12">
                  <c:v>4.1666666666666664E-2</c:v>
                </c:pt>
                <c:pt idx="13">
                  <c:v>#N/A</c:v>
                </c:pt>
                <c:pt idx="14">
                  <c:v>2.0833333333333332E-2</c:v>
                </c:pt>
                <c:pt idx="15">
                  <c:v>#N/A</c:v>
                </c:pt>
                <c:pt idx="16">
                  <c:v>#N/A</c:v>
                </c:pt>
                <c:pt idx="17">
                  <c:v>0.38194444444444442</c:v>
                </c:pt>
                <c:pt idx="18">
                  <c:v>0.30902777777777779</c:v>
                </c:pt>
                <c:pt idx="19">
                  <c:v>0.23611111111111113</c:v>
                </c:pt>
                <c:pt idx="20">
                  <c:v>0.43055555555555558</c:v>
                </c:pt>
                <c:pt idx="21">
                  <c:v>0.14583333333333334</c:v>
                </c:pt>
                <c:pt idx="22">
                  <c:v>0.30208333333333331</c:v>
                </c:pt>
                <c:pt idx="23">
                  <c:v>0.37152777777777773</c:v>
                </c:pt>
                <c:pt idx="24">
                  <c:v>0</c:v>
                </c:pt>
                <c:pt idx="25">
                  <c:v>0.24305555555555555</c:v>
                </c:pt>
                <c:pt idx="26">
                  <c:v>0.21180555555555555</c:v>
                </c:pt>
                <c:pt idx="27">
                  <c:v>0.28125</c:v>
                </c:pt>
                <c:pt idx="28">
                  <c:v>#N/A</c:v>
                </c:pt>
                <c:pt idx="29">
                  <c:v>0.15277777777777776</c:v>
                </c:pt>
                <c:pt idx="30">
                  <c:v>0.30208333333333331</c:v>
                </c:pt>
                <c:pt idx="31">
                  <c:v>9.375E-2</c:v>
                </c:pt>
                <c:pt idx="32">
                  <c:v>0.19444444444444445</c:v>
                </c:pt>
                <c:pt idx="33">
                  <c:v>0.30208333333333331</c:v>
                </c:pt>
                <c:pt idx="34">
                  <c:v>#N/A</c:v>
                </c:pt>
                <c:pt idx="35">
                  <c:v>0.27430555555555552</c:v>
                </c:pt>
                <c:pt idx="36">
                  <c:v>0.29166666666666669</c:v>
                </c:pt>
                <c:pt idx="37">
                  <c:v>0.30208333333333331</c:v>
                </c:pt>
                <c:pt idx="38">
                  <c:v>0.2986111111111111</c:v>
                </c:pt>
                <c:pt idx="39">
                  <c:v>2.7777777777777776E-2</c:v>
                </c:pt>
                <c:pt idx="40">
                  <c:v>#N/A</c:v>
                </c:pt>
                <c:pt idx="41">
                  <c:v>0.27083333333333331</c:v>
                </c:pt>
                <c:pt idx="42">
                  <c:v>0.375</c:v>
                </c:pt>
                <c:pt idx="43">
                  <c:v>0.31944444444444448</c:v>
                </c:pt>
                <c:pt idx="44">
                  <c:v>0</c:v>
                </c:pt>
                <c:pt idx="45">
                  <c:v>0.26041666666666669</c:v>
                </c:pt>
                <c:pt idx="46">
                  <c:v>0.17708333333333334</c:v>
                </c:pt>
                <c:pt idx="47">
                  <c:v>0.14583333333333334</c:v>
                </c:pt>
                <c:pt idx="48">
                  <c:v>0.30763888888888891</c:v>
                </c:pt>
                <c:pt idx="49">
                  <c:v>#N/A</c:v>
                </c:pt>
                <c:pt idx="50">
                  <c:v>0.34375</c:v>
                </c:pt>
                <c:pt idx="51">
                  <c:v>1.0416666666666666E-2</c:v>
                </c:pt>
                <c:pt idx="52">
                  <c:v>0.29166666666666669</c:v>
                </c:pt>
                <c:pt idx="53">
                  <c:v>0.24652777777777779</c:v>
                </c:pt>
                <c:pt idx="54">
                  <c:v>0.30555555555555552</c:v>
                </c:pt>
                <c:pt idx="55">
                  <c:v>5.2083333333333336E-2</c:v>
                </c:pt>
                <c:pt idx="56">
                  <c:v>0.22916666666666666</c:v>
                </c:pt>
                <c:pt idx="57">
                  <c:v>0.29166666666666669</c:v>
                </c:pt>
                <c:pt idx="58">
                  <c:v>0.35416666666666669</c:v>
                </c:pt>
                <c:pt idx="59">
                  <c:v>0.20833333333333334</c:v>
                </c:pt>
                <c:pt idx="60">
                  <c:v>0.16666666666666666</c:v>
                </c:pt>
                <c:pt idx="61">
                  <c:v>2.0833333333333332E-2</c:v>
                </c:pt>
                <c:pt idx="62">
                  <c:v>0.28125</c:v>
                </c:pt>
                <c:pt idx="63">
                  <c:v>0.28125</c:v>
                </c:pt>
                <c:pt idx="64">
                  <c:v>0.30555555555555552</c:v>
                </c:pt>
                <c:pt idx="65">
                  <c:v>0.27083333333333331</c:v>
                </c:pt>
                <c:pt idx="66">
                  <c:v>0.27777777777777779</c:v>
                </c:pt>
                <c:pt idx="67">
                  <c:v>9.7222222222222224E-2</c:v>
                </c:pt>
                <c:pt idx="68">
                  <c:v>4.1666666666666664E-2</c:v>
                </c:pt>
                <c:pt idx="69">
                  <c:v>0.28472222222222221</c:v>
                </c:pt>
                <c:pt idx="70">
                  <c:v>0.10416666666666667</c:v>
                </c:pt>
                <c:pt idx="71">
                  <c:v>#N/A</c:v>
                </c:pt>
                <c:pt idx="72">
                  <c:v>0.26041666666666669</c:v>
                </c:pt>
                <c:pt idx="73">
                  <c:v>0.36805555555555558</c:v>
                </c:pt>
                <c:pt idx="74">
                  <c:v>9.0277777777777776E-2</c:v>
                </c:pt>
                <c:pt idx="75">
                  <c:v>0.20833333333333334</c:v>
                </c:pt>
                <c:pt idx="76">
                  <c:v>#N/A</c:v>
                </c:pt>
                <c:pt idx="77">
                  <c:v>0.2638888888888889</c:v>
                </c:pt>
                <c:pt idx="78">
                  <c:v>6.9444444444444434E-2</c:v>
                </c:pt>
                <c:pt idx="79">
                  <c:v>0.24652777777777779</c:v>
                </c:pt>
                <c:pt idx="80">
                  <c:v>0.13194444444444445</c:v>
                </c:pt>
                <c:pt idx="81">
                  <c:v>0.21180555555555555</c:v>
                </c:pt>
                <c:pt idx="82">
                  <c:v>0.28472222222222221</c:v>
                </c:pt>
                <c:pt idx="83">
                  <c:v>0.24305555555555555</c:v>
                </c:pt>
                <c:pt idx="84">
                  <c:v>0.23263888888888887</c:v>
                </c:pt>
                <c:pt idx="85">
                  <c:v>0.22916666666666666</c:v>
                </c:pt>
                <c:pt idx="86">
                  <c:v>2.7777777777777776E-2</c:v>
                </c:pt>
                <c:pt idx="87">
                  <c:v>0.23611111111111113</c:v>
                </c:pt>
                <c:pt idx="88">
                  <c:v>0.25694444444444448</c:v>
                </c:pt>
                <c:pt idx="89">
                  <c:v>0.15972222222222224</c:v>
                </c:pt>
                <c:pt idx="90">
                  <c:v>0.3125</c:v>
                </c:pt>
                <c:pt idx="91">
                  <c:v>0.19791666666666666</c:v>
                </c:pt>
                <c:pt idx="92">
                  <c:v>0.27083333333333331</c:v>
                </c:pt>
                <c:pt idx="93">
                  <c:v>0.28819444444444448</c:v>
                </c:pt>
                <c:pt idx="94">
                  <c:v>0.20138888888888887</c:v>
                </c:pt>
                <c:pt idx="95">
                  <c:v>6.9444444444444441E-3</c:v>
                </c:pt>
                <c:pt idx="96">
                  <c:v>0.27083333333333331</c:v>
                </c:pt>
                <c:pt idx="97">
                  <c:v>0.27083333333333331</c:v>
                </c:pt>
                <c:pt idx="98">
                  <c:v>0.28125</c:v>
                </c:pt>
                <c:pt idx="99">
                  <c:v>0.27430555555555552</c:v>
                </c:pt>
                <c:pt idx="100">
                  <c:v>0.22569444444444445</c:v>
                </c:pt>
                <c:pt idx="101">
                  <c:v>0.2673611111111111</c:v>
                </c:pt>
                <c:pt idx="102">
                  <c:v>0.16666666666666666</c:v>
                </c:pt>
                <c:pt idx="103">
                  <c:v>0.125</c:v>
                </c:pt>
                <c:pt idx="104">
                  <c:v>0.28472222222222221</c:v>
                </c:pt>
                <c:pt idx="105">
                  <c:v>0.30555555555555552</c:v>
                </c:pt>
                <c:pt idx="106">
                  <c:v>0.20486111111111113</c:v>
                </c:pt>
                <c:pt idx="107">
                  <c:v>0.25694444444444448</c:v>
                </c:pt>
                <c:pt idx="108">
                  <c:v>0.27430555555555552</c:v>
                </c:pt>
                <c:pt idx="109">
                  <c:v>0.25694444444444448</c:v>
                </c:pt>
                <c:pt idx="110">
                  <c:v>0.1423611111111111</c:v>
                </c:pt>
                <c:pt idx="111">
                  <c:v>0.2673611111111111</c:v>
                </c:pt>
                <c:pt idx="112">
                  <c:v>0.2673611111111111</c:v>
                </c:pt>
                <c:pt idx="113">
                  <c:v>0.27430555555555552</c:v>
                </c:pt>
                <c:pt idx="114">
                  <c:v>0.2673611111111111</c:v>
                </c:pt>
                <c:pt idx="115">
                  <c:v>0.23611111111111113</c:v>
                </c:pt>
                <c:pt idx="116">
                  <c:v>0.23611111111111113</c:v>
                </c:pt>
                <c:pt idx="117">
                  <c:v>0.1423611111111111</c:v>
                </c:pt>
                <c:pt idx="118">
                  <c:v>0.25</c:v>
                </c:pt>
                <c:pt idx="119">
                  <c:v>0.25</c:v>
                </c:pt>
                <c:pt idx="120">
                  <c:v>0.25347222222222221</c:v>
                </c:pt>
                <c:pt idx="121">
                  <c:v>0.2638888888888889</c:v>
                </c:pt>
                <c:pt idx="122">
                  <c:v>0.24305555555555555</c:v>
                </c:pt>
                <c:pt idx="123">
                  <c:v>0.25</c:v>
                </c:pt>
                <c:pt idx="124">
                  <c:v>9.7222222222222224E-2</c:v>
                </c:pt>
                <c:pt idx="125">
                  <c:v>0.25347222222222221</c:v>
                </c:pt>
                <c:pt idx="126">
                  <c:v>0.26041666666666669</c:v>
                </c:pt>
                <c:pt idx="127">
                  <c:v>0.33333333333333331</c:v>
                </c:pt>
                <c:pt idx="128">
                  <c:v>0.23263888888888887</c:v>
                </c:pt>
                <c:pt idx="129">
                  <c:v>0.24652777777777779</c:v>
                </c:pt>
                <c:pt idx="130">
                  <c:v>0.28125</c:v>
                </c:pt>
                <c:pt idx="131">
                  <c:v>0.23958333333333334</c:v>
                </c:pt>
                <c:pt idx="132">
                  <c:v>0.24305555555555555</c:v>
                </c:pt>
                <c:pt idx="133">
                  <c:v>0.23611111111111113</c:v>
                </c:pt>
                <c:pt idx="134">
                  <c:v>0.23611111111111113</c:v>
                </c:pt>
                <c:pt idx="135">
                  <c:v>0.14930555555555555</c:v>
                </c:pt>
                <c:pt idx="136">
                  <c:v>0.23611111111111113</c:v>
                </c:pt>
                <c:pt idx="137">
                  <c:v>0.21875</c:v>
                </c:pt>
                <c:pt idx="138">
                  <c:v>0.23611111111111113</c:v>
                </c:pt>
                <c:pt idx="139">
                  <c:v>0.24305555555555555</c:v>
                </c:pt>
                <c:pt idx="140">
                  <c:v>0.23611111111111113</c:v>
                </c:pt>
                <c:pt idx="141">
                  <c:v>0.28472222222222221</c:v>
                </c:pt>
                <c:pt idx="142">
                  <c:v>0.18055555555555555</c:v>
                </c:pt>
                <c:pt idx="143">
                  <c:v>0.22569444444444445</c:v>
                </c:pt>
                <c:pt idx="144">
                  <c:v>0.23263888888888887</c:v>
                </c:pt>
                <c:pt idx="145">
                  <c:v>0.26041666666666669</c:v>
                </c:pt>
                <c:pt idx="146">
                  <c:v>0.23958333333333334</c:v>
                </c:pt>
                <c:pt idx="147">
                  <c:v>0.21180555555555555</c:v>
                </c:pt>
                <c:pt idx="148">
                  <c:v>0.1423611111111111</c:v>
                </c:pt>
                <c:pt idx="149">
                  <c:v>0.15972222222222224</c:v>
                </c:pt>
                <c:pt idx="150">
                  <c:v>0.22569444444444445</c:v>
                </c:pt>
                <c:pt idx="151">
                  <c:v>0.22222222222222221</c:v>
                </c:pt>
                <c:pt idx="152">
                  <c:v>0.22222222222222221</c:v>
                </c:pt>
                <c:pt idx="153">
                  <c:v>0.22916666666666666</c:v>
                </c:pt>
                <c:pt idx="154">
                  <c:v>0.22569444444444445</c:v>
                </c:pt>
                <c:pt idx="155">
                  <c:v>0.25347222222222221</c:v>
                </c:pt>
                <c:pt idx="156">
                  <c:v>0.27083333333333331</c:v>
                </c:pt>
                <c:pt idx="157">
                  <c:v>0.21527777777777779</c:v>
                </c:pt>
                <c:pt idx="158">
                  <c:v>0.18402777777777779</c:v>
                </c:pt>
                <c:pt idx="159">
                  <c:v>0.125</c:v>
                </c:pt>
                <c:pt idx="160">
                  <c:v>0.20138888888888887</c:v>
                </c:pt>
                <c:pt idx="161">
                  <c:v>0.23611111111111113</c:v>
                </c:pt>
                <c:pt idx="162">
                  <c:v>0.22222222222222221</c:v>
                </c:pt>
                <c:pt idx="163">
                  <c:v>#N/A</c:v>
                </c:pt>
                <c:pt idx="164">
                  <c:v>0.1875</c:v>
                </c:pt>
                <c:pt idx="165">
                  <c:v>0.20833333333333334</c:v>
                </c:pt>
                <c:pt idx="166">
                  <c:v>0.22569444444444445</c:v>
                </c:pt>
                <c:pt idx="167">
                  <c:v>0.20138888888888887</c:v>
                </c:pt>
                <c:pt idx="168">
                  <c:v>0.25</c:v>
                </c:pt>
                <c:pt idx="169">
                  <c:v>0.21527777777777779</c:v>
                </c:pt>
                <c:pt idx="170">
                  <c:v>0.17708333333333334</c:v>
                </c:pt>
                <c:pt idx="171">
                  <c:v>0.20833333333333334</c:v>
                </c:pt>
                <c:pt idx="172">
                  <c:v>0.20138888888888887</c:v>
                </c:pt>
                <c:pt idx="173">
                  <c:v>0.20833333333333334</c:v>
                </c:pt>
                <c:pt idx="174">
                  <c:v>0.22222222222222221</c:v>
                </c:pt>
                <c:pt idx="175">
                  <c:v>0.125</c:v>
                </c:pt>
                <c:pt idx="176">
                  <c:v>0.22916666666666666</c:v>
                </c:pt>
                <c:pt idx="177">
                  <c:v>0.21180555555555555</c:v>
                </c:pt>
                <c:pt idx="178">
                  <c:v>0.3125</c:v>
                </c:pt>
                <c:pt idx="179">
                  <c:v>0.21875</c:v>
                </c:pt>
                <c:pt idx="180">
                  <c:v>0.21527777777777779</c:v>
                </c:pt>
                <c:pt idx="181">
                  <c:v>0.21527777777777779</c:v>
                </c:pt>
                <c:pt idx="182">
                  <c:v>0.22916666666666666</c:v>
                </c:pt>
                <c:pt idx="183">
                  <c:v>0.20833333333333334</c:v>
                </c:pt>
                <c:pt idx="184">
                  <c:v>0.1076388888888889</c:v>
                </c:pt>
                <c:pt idx="185">
                  <c:v>0.22222222222222221</c:v>
                </c:pt>
                <c:pt idx="186">
                  <c:v>0.22569444444444445</c:v>
                </c:pt>
                <c:pt idx="187">
                  <c:v>0.23958333333333334</c:v>
                </c:pt>
                <c:pt idx="188">
                  <c:v>0.25694444444444448</c:v>
                </c:pt>
                <c:pt idx="189">
                  <c:v>0.23958333333333334</c:v>
                </c:pt>
                <c:pt idx="190">
                  <c:v>0.21875</c:v>
                </c:pt>
                <c:pt idx="191">
                  <c:v>0.23611111111111113</c:v>
                </c:pt>
                <c:pt idx="192">
                  <c:v>0.30208333333333331</c:v>
                </c:pt>
                <c:pt idx="193">
                  <c:v>0.23611111111111113</c:v>
                </c:pt>
                <c:pt idx="194">
                  <c:v>0.26041666666666669</c:v>
                </c:pt>
                <c:pt idx="195">
                  <c:v>0.24305555555555555</c:v>
                </c:pt>
                <c:pt idx="196">
                  <c:v>0.1875</c:v>
                </c:pt>
                <c:pt idx="197">
                  <c:v>0.22569444444444445</c:v>
                </c:pt>
                <c:pt idx="198">
                  <c:v>0.22916666666666666</c:v>
                </c:pt>
                <c:pt idx="199">
                  <c:v>0.23611111111111113</c:v>
                </c:pt>
                <c:pt idx="200">
                  <c:v>9.375E-2</c:v>
                </c:pt>
                <c:pt idx="201">
                  <c:v>0.11041666666666666</c:v>
                </c:pt>
                <c:pt idx="202">
                  <c:v>0.24374999999999999</c:v>
                </c:pt>
                <c:pt idx="203">
                  <c:v>0.27013888888888887</c:v>
                </c:pt>
                <c:pt idx="204">
                  <c:v>0.24444444444444446</c:v>
                </c:pt>
                <c:pt idx="205">
                  <c:v>0.12986111111111112</c:v>
                </c:pt>
                <c:pt idx="206">
                  <c:v>0.23333333333333331</c:v>
                </c:pt>
                <c:pt idx="207">
                  <c:v>0.22916666666666666</c:v>
                </c:pt>
                <c:pt idx="208">
                  <c:v>1.3888888888888888E-2</c:v>
                </c:pt>
                <c:pt idx="209">
                  <c:v>0.21111111111111111</c:v>
                </c:pt>
                <c:pt idx="210">
                  <c:v>0.24791666666666667</c:v>
                </c:pt>
                <c:pt idx="211">
                  <c:v>0.26041666666666669</c:v>
                </c:pt>
                <c:pt idx="212">
                  <c:v>0.13680555555555554</c:v>
                </c:pt>
                <c:pt idx="213">
                  <c:v>0.31944444444444448</c:v>
                </c:pt>
                <c:pt idx="214">
                  <c:v>0.19375000000000001</c:v>
                </c:pt>
                <c:pt idx="215">
                  <c:v>0.31944444444444448</c:v>
                </c:pt>
                <c:pt idx="216">
                  <c:v>0.27152777777777776</c:v>
                </c:pt>
                <c:pt idx="217">
                  <c:v>0.26041666666666669</c:v>
                </c:pt>
                <c:pt idx="218">
                  <c:v>0.24027777777777778</c:v>
                </c:pt>
                <c:pt idx="219">
                  <c:v>0.24166666666666667</c:v>
                </c:pt>
                <c:pt idx="220">
                  <c:v>0.27569444444444446</c:v>
                </c:pt>
                <c:pt idx="221">
                  <c:v>0.23680555555555557</c:v>
                </c:pt>
                <c:pt idx="222">
                  <c:v>0.1986111111111111</c:v>
                </c:pt>
                <c:pt idx="223">
                  <c:v>0.24236111111111111</c:v>
                </c:pt>
                <c:pt idx="224">
                  <c:v>0.22569444444444445</c:v>
                </c:pt>
                <c:pt idx="225">
                  <c:v>0.25277777777777777</c:v>
                </c:pt>
                <c:pt idx="226">
                  <c:v>0.2673611111111111</c:v>
                </c:pt>
                <c:pt idx="227">
                  <c:v>0.26111111111111113</c:v>
                </c:pt>
                <c:pt idx="228">
                  <c:v>0.19513888888888889</c:v>
                </c:pt>
                <c:pt idx="229">
                  <c:v>0.17708333333333334</c:v>
                </c:pt>
                <c:pt idx="230">
                  <c:v>0.21527777777777779</c:v>
                </c:pt>
                <c:pt idx="231">
                  <c:v>0.25</c:v>
                </c:pt>
                <c:pt idx="232">
                  <c:v>2.7777777777777776E-2</c:v>
                </c:pt>
                <c:pt idx="233">
                  <c:v>0.23263888888888887</c:v>
                </c:pt>
                <c:pt idx="234">
                  <c:v>0.4381944444444445</c:v>
                </c:pt>
                <c:pt idx="235">
                  <c:v>0.22916666666666666</c:v>
                </c:pt>
                <c:pt idx="236">
                  <c:v>0.125</c:v>
                </c:pt>
                <c:pt idx="237">
                  <c:v>0.26041666666666669</c:v>
                </c:pt>
                <c:pt idx="238">
                  <c:v>#N/A</c:v>
                </c:pt>
                <c:pt idx="239">
                  <c:v>0.15277777777777776</c:v>
                </c:pt>
                <c:pt idx="240">
                  <c:v>0.28819444444444448</c:v>
                </c:pt>
                <c:pt idx="241">
                  <c:v>0.24861111111111112</c:v>
                </c:pt>
                <c:pt idx="242">
                  <c:v>0.24652777777777779</c:v>
                </c:pt>
                <c:pt idx="243">
                  <c:v>0.25486111111111109</c:v>
                </c:pt>
                <c:pt idx="244">
                  <c:v>0.23333333333333331</c:v>
                </c:pt>
                <c:pt idx="245">
                  <c:v>0.21666666666666667</c:v>
                </c:pt>
                <c:pt idx="246">
                  <c:v>0.12152777777777778</c:v>
                </c:pt>
                <c:pt idx="247">
                  <c:v>0.25763888888888892</c:v>
                </c:pt>
                <c:pt idx="248">
                  <c:v>0.38194444444444442</c:v>
                </c:pt>
                <c:pt idx="249">
                  <c:v>0.21875</c:v>
                </c:pt>
                <c:pt idx="250">
                  <c:v>7.9166666666666663E-2</c:v>
                </c:pt>
                <c:pt idx="251">
                  <c:v>0.21111111111111111</c:v>
                </c:pt>
                <c:pt idx="252">
                  <c:v>7.2916666666666671E-2</c:v>
                </c:pt>
                <c:pt idx="253">
                  <c:v>0.31944444444444448</c:v>
                </c:pt>
                <c:pt idx="254">
                  <c:v>#N/A</c:v>
                </c:pt>
                <c:pt idx="255">
                  <c:v>0.31597222222222221</c:v>
                </c:pt>
                <c:pt idx="256">
                  <c:v>0.28125</c:v>
                </c:pt>
                <c:pt idx="257">
                  <c:v>0.24930555555555556</c:v>
                </c:pt>
                <c:pt idx="258">
                  <c:v>0.16527777777777777</c:v>
                </c:pt>
                <c:pt idx="259">
                  <c:v>0.25347222222222221</c:v>
                </c:pt>
                <c:pt idx="260">
                  <c:v>0.28819444444444448</c:v>
                </c:pt>
                <c:pt idx="261">
                  <c:v>0.29652777777777778</c:v>
                </c:pt>
                <c:pt idx="262">
                  <c:v>0.21875</c:v>
                </c:pt>
                <c:pt idx="263">
                  <c:v>0.28749999999999998</c:v>
                </c:pt>
                <c:pt idx="264">
                  <c:v>0.31805555555555554</c:v>
                </c:pt>
                <c:pt idx="265">
                  <c:v>0.25555555555555559</c:v>
                </c:pt>
                <c:pt idx="266">
                  <c:v>0.29166666666666669</c:v>
                </c:pt>
                <c:pt idx="267">
                  <c:v>0.12152777777777778</c:v>
                </c:pt>
                <c:pt idx="268">
                  <c:v>0.19791666666666666</c:v>
                </c:pt>
                <c:pt idx="269">
                  <c:v>0.3263888888888889</c:v>
                </c:pt>
                <c:pt idx="270">
                  <c:v>0.29722222222222222</c:v>
                </c:pt>
                <c:pt idx="271">
                  <c:v>0.30694444444444441</c:v>
                </c:pt>
                <c:pt idx="272">
                  <c:v>8.7499999999999994E-2</c:v>
                </c:pt>
                <c:pt idx="273">
                  <c:v>0.29791666666666666</c:v>
                </c:pt>
                <c:pt idx="274">
                  <c:v>0.29791666666666666</c:v>
                </c:pt>
                <c:pt idx="275">
                  <c:v>0.31527777777777777</c:v>
                </c:pt>
                <c:pt idx="276">
                  <c:v>0.31736111111111115</c:v>
                </c:pt>
                <c:pt idx="277">
                  <c:v>6.6666666666666666E-2</c:v>
                </c:pt>
                <c:pt idx="278">
                  <c:v>0.34722222222222227</c:v>
                </c:pt>
                <c:pt idx="279">
                  <c:v>0.25069444444444444</c:v>
                </c:pt>
                <c:pt idx="280">
                  <c:v>6.805555555555555E-2</c:v>
                </c:pt>
                <c:pt idx="281">
                  <c:v>0.1451388888888889</c:v>
                </c:pt>
                <c:pt idx="282">
                  <c:v>0.3125</c:v>
                </c:pt>
                <c:pt idx="283">
                  <c:v>0.21875</c:v>
                </c:pt>
                <c:pt idx="284">
                  <c:v>0.34722222222222227</c:v>
                </c:pt>
                <c:pt idx="285">
                  <c:v>0.34027777777777773</c:v>
                </c:pt>
                <c:pt idx="286">
                  <c:v>0.22916666666666666</c:v>
                </c:pt>
                <c:pt idx="287">
                  <c:v>0.32291666666666669</c:v>
                </c:pt>
                <c:pt idx="288">
                  <c:v>0.3</c:v>
                </c:pt>
                <c:pt idx="289">
                  <c:v>0.31874999999999998</c:v>
                </c:pt>
                <c:pt idx="290">
                  <c:v>0.22222222222222221</c:v>
                </c:pt>
                <c:pt idx="291">
                  <c:v>0.32222222222222224</c:v>
                </c:pt>
                <c:pt idx="292">
                  <c:v>0.2673611111111111</c:v>
                </c:pt>
                <c:pt idx="293">
                  <c:v>#N/A</c:v>
                </c:pt>
                <c:pt idx="294">
                  <c:v>0.32777777777777778</c:v>
                </c:pt>
                <c:pt idx="295">
                  <c:v>6.1111111111111116E-2</c:v>
                </c:pt>
                <c:pt idx="296">
                  <c:v>0.33333333333333331</c:v>
                </c:pt>
                <c:pt idx="297">
                  <c:v>0.34027777777777773</c:v>
                </c:pt>
                <c:pt idx="298">
                  <c:v>0.30486111111111108</c:v>
                </c:pt>
                <c:pt idx="299">
                  <c:v>#N/A</c:v>
                </c:pt>
                <c:pt idx="300">
                  <c:v>0.3611111111111111</c:v>
                </c:pt>
                <c:pt idx="301">
                  <c:v>0.36180555555555555</c:v>
                </c:pt>
                <c:pt idx="302">
                  <c:v>#N/A</c:v>
                </c:pt>
                <c:pt idx="303">
                  <c:v>0.25</c:v>
                </c:pt>
                <c:pt idx="304">
                  <c:v>0.36458333333333331</c:v>
                </c:pt>
                <c:pt idx="305">
                  <c:v>0.1423611111111111</c:v>
                </c:pt>
                <c:pt idx="306">
                  <c:v>#N/A</c:v>
                </c:pt>
                <c:pt idx="307">
                  <c:v>0.31944444444444448</c:v>
                </c:pt>
                <c:pt idx="308">
                  <c:v>0.1125</c:v>
                </c:pt>
                <c:pt idx="309">
                  <c:v>0.28819444444444448</c:v>
                </c:pt>
                <c:pt idx="310">
                  <c:v>8.4027777777777771E-2</c:v>
                </c:pt>
                <c:pt idx="311">
                  <c:v>0.35555555555555557</c:v>
                </c:pt>
                <c:pt idx="312">
                  <c:v>3.125E-2</c:v>
                </c:pt>
                <c:pt idx="313">
                  <c:v>0.14791666666666667</c:v>
                </c:pt>
                <c:pt idx="314">
                  <c:v>0.34166666666666662</c:v>
                </c:pt>
                <c:pt idx="315">
                  <c:v>#N/A</c:v>
                </c:pt>
                <c:pt idx="316">
                  <c:v>0.33333333333333331</c:v>
                </c:pt>
                <c:pt idx="317">
                  <c:v>0.29166666666666669</c:v>
                </c:pt>
                <c:pt idx="318">
                  <c:v>8.3333333333333329E-2</c:v>
                </c:pt>
                <c:pt idx="319">
                  <c:v>0.14652777777777778</c:v>
                </c:pt>
                <c:pt idx="320">
                  <c:v>#N/A</c:v>
                </c:pt>
                <c:pt idx="321">
                  <c:v>0.22916666666666666</c:v>
                </c:pt>
                <c:pt idx="322">
                  <c:v>0.33333333333333331</c:v>
                </c:pt>
                <c:pt idx="323">
                  <c:v>0.29305555555555557</c:v>
                </c:pt>
                <c:pt idx="324">
                  <c:v>9.2361111111111116E-2</c:v>
                </c:pt>
                <c:pt idx="325">
                  <c:v>#N/A</c:v>
                </c:pt>
                <c:pt idx="326">
                  <c:v>0.23541666666666669</c:v>
                </c:pt>
                <c:pt idx="327">
                  <c:v>4.1666666666666664E-2</c:v>
                </c:pt>
                <c:pt idx="328">
                  <c:v>#N/A</c:v>
                </c:pt>
                <c:pt idx="329">
                  <c:v>7.2916666666666671E-2</c:v>
                </c:pt>
                <c:pt idx="330">
                  <c:v>#N/A</c:v>
                </c:pt>
                <c:pt idx="331">
                  <c:v>0.26319444444444445</c:v>
                </c:pt>
                <c:pt idx="332">
                  <c:v>0.29166666666666669</c:v>
                </c:pt>
                <c:pt idx="333">
                  <c:v>7.9861111111111105E-2</c:v>
                </c:pt>
                <c:pt idx="334">
                  <c:v>2.0833333333333332E-2</c:v>
                </c:pt>
                <c:pt idx="335">
                  <c:v>0.31527777777777777</c:v>
                </c:pt>
                <c:pt idx="336">
                  <c:v>#N/A</c:v>
                </c:pt>
                <c:pt idx="337">
                  <c:v>0.2638888888888889</c:v>
                </c:pt>
                <c:pt idx="338">
                  <c:v>0.33611111111111108</c:v>
                </c:pt>
                <c:pt idx="339">
                  <c:v>0.16527777777777777</c:v>
                </c:pt>
                <c:pt idx="340">
                  <c:v>#N/A</c:v>
                </c:pt>
                <c:pt idx="341">
                  <c:v>7.013888888888889E-2</c:v>
                </c:pt>
                <c:pt idx="342">
                  <c:v>0.35416666666666669</c:v>
                </c:pt>
                <c:pt idx="343">
                  <c:v>0.30972222222222223</c:v>
                </c:pt>
                <c:pt idx="344">
                  <c:v>6.1805555555555558E-2</c:v>
                </c:pt>
                <c:pt idx="345">
                  <c:v>0.34027777777777773</c:v>
                </c:pt>
                <c:pt idx="346">
                  <c:v>0.38194444444444442</c:v>
                </c:pt>
                <c:pt idx="347">
                  <c:v>0.31944444444444448</c:v>
                </c:pt>
                <c:pt idx="348">
                  <c:v>2.7777777777777779E-3</c:v>
                </c:pt>
                <c:pt idx="349">
                  <c:v>0.32430555555555557</c:v>
                </c:pt>
                <c:pt idx="350">
                  <c:v>0.30763888888888891</c:v>
                </c:pt>
                <c:pt idx="351">
                  <c:v>0.3125</c:v>
                </c:pt>
                <c:pt idx="352">
                  <c:v>1.8749999999999999E-2</c:v>
                </c:pt>
                <c:pt idx="353">
                  <c:v>0.28611111111111115</c:v>
                </c:pt>
                <c:pt idx="354">
                  <c:v>4.1666666666666664E-2</c:v>
                </c:pt>
                <c:pt idx="355">
                  <c:v>0.31388888888888888</c:v>
                </c:pt>
                <c:pt idx="356">
                  <c:v>0.35416666666666669</c:v>
                </c:pt>
                <c:pt idx="357">
                  <c:v>0.34652777777777777</c:v>
                </c:pt>
                <c:pt idx="358">
                  <c:v>#N/A</c:v>
                </c:pt>
                <c:pt idx="359">
                  <c:v>0.35416666666666669</c:v>
                </c:pt>
                <c:pt idx="360">
                  <c:v>0.33333333333333331</c:v>
                </c:pt>
                <c:pt idx="361">
                  <c:v>0</c:v>
                </c:pt>
                <c:pt idx="362">
                  <c:v>0.15416666666666667</c:v>
                </c:pt>
                <c:pt idx="363">
                  <c:v>0.36805555555555558</c:v>
                </c:pt>
                <c:pt idx="364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v>Max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DGD!$BM$4:$BM$368</c:f>
              <c:numCache>
                <c:formatCode>h:mm</c:formatCode>
                <c:ptCount val="365"/>
                <c:pt idx="0">
                  <c:v>0.55208333333333337</c:v>
                </c:pt>
                <c:pt idx="1">
                  <c:v>0.60416666666666663</c:v>
                </c:pt>
                <c:pt idx="2">
                  <c:v>0.58333333333333337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0.625</c:v>
                </c:pt>
                <c:pt idx="9">
                  <c:v>0.58333333333333337</c:v>
                </c:pt>
                <c:pt idx="10">
                  <c:v>0.4375</c:v>
                </c:pt>
                <c:pt idx="11">
                  <c:v>0.59027777777777779</c:v>
                </c:pt>
                <c:pt idx="12">
                  <c:v>0.53125</c:v>
                </c:pt>
                <c:pt idx="13">
                  <c:v>0.4861111111111111</c:v>
                </c:pt>
                <c:pt idx="14">
                  <c:v>0.55902777777777779</c:v>
                </c:pt>
                <c:pt idx="15">
                  <c:v>0.46180555555555558</c:v>
                </c:pt>
                <c:pt idx="16">
                  <c:v>#N/A</c:v>
                </c:pt>
                <c:pt idx="17">
                  <c:v>0.60763888888888895</c:v>
                </c:pt>
                <c:pt idx="18">
                  <c:v>0.64583333333333337</c:v>
                </c:pt>
                <c:pt idx="19">
                  <c:v>0.61111111111111105</c:v>
                </c:pt>
                <c:pt idx="20">
                  <c:v>0.63888888888888895</c:v>
                </c:pt>
                <c:pt idx="21">
                  <c:v>0.65625</c:v>
                </c:pt>
                <c:pt idx="22">
                  <c:v>0.64236111111111105</c:v>
                </c:pt>
                <c:pt idx="23">
                  <c:v>0.60069444444444442</c:v>
                </c:pt>
                <c:pt idx="24">
                  <c:v>0.55555555555555558</c:v>
                </c:pt>
                <c:pt idx="25">
                  <c:v>0.56805555555555554</c:v>
                </c:pt>
                <c:pt idx="26">
                  <c:v>0.625</c:v>
                </c:pt>
                <c:pt idx="27">
                  <c:v>0.625</c:v>
                </c:pt>
                <c:pt idx="28">
                  <c:v>0.57986111111111105</c:v>
                </c:pt>
                <c:pt idx="29">
                  <c:v>0.56944444444444442</c:v>
                </c:pt>
                <c:pt idx="30">
                  <c:v>0.59375</c:v>
                </c:pt>
                <c:pt idx="31">
                  <c:v>0.69791666666666663</c:v>
                </c:pt>
                <c:pt idx="32">
                  <c:v>#N/A</c:v>
                </c:pt>
                <c:pt idx="33">
                  <c:v>0.59375</c:v>
                </c:pt>
                <c:pt idx="34">
                  <c:v>0.55902777777777779</c:v>
                </c:pt>
                <c:pt idx="35">
                  <c:v>0.60416666666666663</c:v>
                </c:pt>
                <c:pt idx="36">
                  <c:v>0.4236111111111111</c:v>
                </c:pt>
                <c:pt idx="37">
                  <c:v>0.63541666666666663</c:v>
                </c:pt>
                <c:pt idx="38">
                  <c:v>0.63888888888888895</c:v>
                </c:pt>
                <c:pt idx="39">
                  <c:v>0.53125</c:v>
                </c:pt>
                <c:pt idx="40">
                  <c:v>#N/A</c:v>
                </c:pt>
                <c:pt idx="41">
                  <c:v>0.625</c:v>
                </c:pt>
                <c:pt idx="42">
                  <c:v>0.56597222222222221</c:v>
                </c:pt>
                <c:pt idx="43">
                  <c:v>0.56944444444444442</c:v>
                </c:pt>
                <c:pt idx="44">
                  <c:v>0.55902777777777779</c:v>
                </c:pt>
                <c:pt idx="45">
                  <c:v>0.5</c:v>
                </c:pt>
                <c:pt idx="46">
                  <c:v>0.62847222222222221</c:v>
                </c:pt>
                <c:pt idx="47">
                  <c:v>0.57986111111111105</c:v>
                </c:pt>
                <c:pt idx="48">
                  <c:v>0.4861111111111111</c:v>
                </c:pt>
                <c:pt idx="49">
                  <c:v>0.68055555555555547</c:v>
                </c:pt>
                <c:pt idx="50">
                  <c:v>0.52083333333333337</c:v>
                </c:pt>
                <c:pt idx="51">
                  <c:v>0.60069444444444442</c:v>
                </c:pt>
                <c:pt idx="52">
                  <c:v>#N/A</c:v>
                </c:pt>
                <c:pt idx="53">
                  <c:v>#N/A</c:v>
                </c:pt>
                <c:pt idx="54">
                  <c:v>0.59027777777777779</c:v>
                </c:pt>
                <c:pt idx="55">
                  <c:v>0.51388888888888895</c:v>
                </c:pt>
                <c:pt idx="56">
                  <c:v>0.61458333333333337</c:v>
                </c:pt>
                <c:pt idx="57">
                  <c:v>0.52777777777777779</c:v>
                </c:pt>
                <c:pt idx="58">
                  <c:v>0.54513888888888895</c:v>
                </c:pt>
                <c:pt idx="59">
                  <c:v>0.57291666666666663</c:v>
                </c:pt>
                <c:pt idx="60">
                  <c:v>0.66666666666666663</c:v>
                </c:pt>
                <c:pt idx="61">
                  <c:v>0.62847222222222221</c:v>
                </c:pt>
                <c:pt idx="62">
                  <c:v>0.66666666666666663</c:v>
                </c:pt>
                <c:pt idx="63">
                  <c:v>0.61458333333333337</c:v>
                </c:pt>
                <c:pt idx="64">
                  <c:v>0.54513888888888895</c:v>
                </c:pt>
                <c:pt idx="65">
                  <c:v>0.59722222222222221</c:v>
                </c:pt>
                <c:pt idx="66">
                  <c:v>0.62847222222222221</c:v>
                </c:pt>
                <c:pt idx="67">
                  <c:v>0.59722222222222221</c:v>
                </c:pt>
                <c:pt idx="68">
                  <c:v>0.67361111111111116</c:v>
                </c:pt>
                <c:pt idx="69">
                  <c:v>0.625</c:v>
                </c:pt>
                <c:pt idx="70">
                  <c:v>0.625</c:v>
                </c:pt>
                <c:pt idx="71">
                  <c:v>#N/A</c:v>
                </c:pt>
                <c:pt idx="72">
                  <c:v>0.55555555555555558</c:v>
                </c:pt>
                <c:pt idx="73">
                  <c:v>0.65625</c:v>
                </c:pt>
                <c:pt idx="74">
                  <c:v>0.56944444444444442</c:v>
                </c:pt>
                <c:pt idx="75">
                  <c:v>0.71875</c:v>
                </c:pt>
                <c:pt idx="76">
                  <c:v>#N/A</c:v>
                </c:pt>
                <c:pt idx="77">
                  <c:v>0.61458333333333337</c:v>
                </c:pt>
                <c:pt idx="78">
                  <c:v>0.64930555555555558</c:v>
                </c:pt>
                <c:pt idx="79">
                  <c:v>0.59027777777777779</c:v>
                </c:pt>
                <c:pt idx="80">
                  <c:v>0.60069444444444442</c:v>
                </c:pt>
                <c:pt idx="81">
                  <c:v>0.63541666666666663</c:v>
                </c:pt>
                <c:pt idx="82">
                  <c:v>0.58680555555555558</c:v>
                </c:pt>
                <c:pt idx="83">
                  <c:v>0.67708333333333337</c:v>
                </c:pt>
                <c:pt idx="84">
                  <c:v>0.53819444444444442</c:v>
                </c:pt>
                <c:pt idx="85">
                  <c:v>0.63194444444444442</c:v>
                </c:pt>
                <c:pt idx="86">
                  <c:v>0.55902777777777779</c:v>
                </c:pt>
                <c:pt idx="87">
                  <c:v>0.70138888888888884</c:v>
                </c:pt>
                <c:pt idx="88">
                  <c:v>0.4548611111111111</c:v>
                </c:pt>
                <c:pt idx="89">
                  <c:v>0.58333333333333337</c:v>
                </c:pt>
                <c:pt idx="90">
                  <c:v>0.71875</c:v>
                </c:pt>
                <c:pt idx="91">
                  <c:v>0.56597222222222221</c:v>
                </c:pt>
                <c:pt idx="92">
                  <c:v>0.69791666666666663</c:v>
                </c:pt>
                <c:pt idx="93">
                  <c:v>0.68402777777777779</c:v>
                </c:pt>
                <c:pt idx="94">
                  <c:v>0.76041666666666663</c:v>
                </c:pt>
                <c:pt idx="95">
                  <c:v>0.625</c:v>
                </c:pt>
                <c:pt idx="96">
                  <c:v>0.57638888888888895</c:v>
                </c:pt>
                <c:pt idx="97">
                  <c:v>0.72569444444444453</c:v>
                </c:pt>
                <c:pt idx="98">
                  <c:v>0.57986111111111105</c:v>
                </c:pt>
                <c:pt idx="99">
                  <c:v>0.68055555555555547</c:v>
                </c:pt>
                <c:pt idx="100">
                  <c:v>0.62847222222222221</c:v>
                </c:pt>
                <c:pt idx="101">
                  <c:v>0.75347222222222221</c:v>
                </c:pt>
                <c:pt idx="102">
                  <c:v>0.625</c:v>
                </c:pt>
                <c:pt idx="103">
                  <c:v>0.625</c:v>
                </c:pt>
                <c:pt idx="104">
                  <c:v>0.625</c:v>
                </c:pt>
                <c:pt idx="105">
                  <c:v>0.59027777777777779</c:v>
                </c:pt>
                <c:pt idx="106">
                  <c:v>0.55555555555555558</c:v>
                </c:pt>
                <c:pt idx="107">
                  <c:v>0.57986111111111105</c:v>
                </c:pt>
                <c:pt idx="108">
                  <c:v>0.69097222222222221</c:v>
                </c:pt>
                <c:pt idx="109">
                  <c:v>0.59375</c:v>
                </c:pt>
                <c:pt idx="110">
                  <c:v>0.625</c:v>
                </c:pt>
                <c:pt idx="111">
                  <c:v>0.63194444444444442</c:v>
                </c:pt>
                <c:pt idx="112">
                  <c:v>0.61111111111111105</c:v>
                </c:pt>
                <c:pt idx="113">
                  <c:v>0.66666666666666663</c:v>
                </c:pt>
                <c:pt idx="114">
                  <c:v>0.65972222222222221</c:v>
                </c:pt>
                <c:pt idx="115">
                  <c:v>0.73611111111111116</c:v>
                </c:pt>
                <c:pt idx="116">
                  <c:v>0.66666666666666663</c:v>
                </c:pt>
                <c:pt idx="117">
                  <c:v>0.61111111111111105</c:v>
                </c:pt>
                <c:pt idx="118">
                  <c:v>0.72916666666666663</c:v>
                </c:pt>
                <c:pt idx="119">
                  <c:v>0.63194444444444442</c:v>
                </c:pt>
                <c:pt idx="120">
                  <c:v>0.61458333333333337</c:v>
                </c:pt>
                <c:pt idx="121">
                  <c:v>0.55555555555555558</c:v>
                </c:pt>
                <c:pt idx="122">
                  <c:v>0.625</c:v>
                </c:pt>
                <c:pt idx="123">
                  <c:v>0.66319444444444442</c:v>
                </c:pt>
                <c:pt idx="124">
                  <c:v>0.72222222222222221</c:v>
                </c:pt>
                <c:pt idx="125">
                  <c:v>0.69444444444444453</c:v>
                </c:pt>
                <c:pt idx="126">
                  <c:v>0.61805555555555558</c:v>
                </c:pt>
                <c:pt idx="127">
                  <c:v>0.71527777777777779</c:v>
                </c:pt>
                <c:pt idx="128">
                  <c:v>0.61458333333333337</c:v>
                </c:pt>
                <c:pt idx="129">
                  <c:v>0.70138888888888884</c:v>
                </c:pt>
                <c:pt idx="130">
                  <c:v>0.72916666666666663</c:v>
                </c:pt>
                <c:pt idx="131">
                  <c:v>0.65277777777777779</c:v>
                </c:pt>
                <c:pt idx="132">
                  <c:v>0.58680555555555558</c:v>
                </c:pt>
                <c:pt idx="133">
                  <c:v>0.6875</c:v>
                </c:pt>
                <c:pt idx="134">
                  <c:v>0.68402777777777779</c:v>
                </c:pt>
                <c:pt idx="135">
                  <c:v>0.65972222222222221</c:v>
                </c:pt>
                <c:pt idx="136">
                  <c:v>0.60416666666666663</c:v>
                </c:pt>
                <c:pt idx="137">
                  <c:v>0.67361111111111116</c:v>
                </c:pt>
                <c:pt idx="138">
                  <c:v>0.6875</c:v>
                </c:pt>
                <c:pt idx="139">
                  <c:v>0.54513888888888895</c:v>
                </c:pt>
                <c:pt idx="140">
                  <c:v>0.63194444444444442</c:v>
                </c:pt>
                <c:pt idx="141">
                  <c:v>0.63194444444444442</c:v>
                </c:pt>
                <c:pt idx="142">
                  <c:v>0.57638888888888895</c:v>
                </c:pt>
                <c:pt idx="143">
                  <c:v>0.6875</c:v>
                </c:pt>
                <c:pt idx="144">
                  <c:v>0.57638888888888895</c:v>
                </c:pt>
                <c:pt idx="145">
                  <c:v>0.58333333333333337</c:v>
                </c:pt>
                <c:pt idx="146">
                  <c:v>0.8125</c:v>
                </c:pt>
                <c:pt idx="147">
                  <c:v>0.70486111111111116</c:v>
                </c:pt>
                <c:pt idx="148">
                  <c:v>0.50347222222222221</c:v>
                </c:pt>
                <c:pt idx="149">
                  <c:v>0.5625</c:v>
                </c:pt>
                <c:pt idx="150">
                  <c:v>0.73263888888888884</c:v>
                </c:pt>
                <c:pt idx="151">
                  <c:v>0.64583333333333337</c:v>
                </c:pt>
                <c:pt idx="152">
                  <c:v>0.70833333333333337</c:v>
                </c:pt>
                <c:pt idx="153">
                  <c:v>0.65972222222222221</c:v>
                </c:pt>
                <c:pt idx="154">
                  <c:v>0.61805555555555558</c:v>
                </c:pt>
                <c:pt idx="155">
                  <c:v>0.60069444444444442</c:v>
                </c:pt>
                <c:pt idx="156">
                  <c:v>0.65277777777777779</c:v>
                </c:pt>
                <c:pt idx="157">
                  <c:v>0.53472222222222221</c:v>
                </c:pt>
                <c:pt idx="158">
                  <c:v>0.55208333333333337</c:v>
                </c:pt>
                <c:pt idx="159">
                  <c:v>0.79166666666666663</c:v>
                </c:pt>
                <c:pt idx="160">
                  <c:v>0.47916666666666669</c:v>
                </c:pt>
                <c:pt idx="161">
                  <c:v>0.65625</c:v>
                </c:pt>
                <c:pt idx="162">
                  <c:v>0.68055555555555547</c:v>
                </c:pt>
                <c:pt idx="163">
                  <c:v>0.64236111111111105</c:v>
                </c:pt>
                <c:pt idx="164">
                  <c:v>0.73263888888888884</c:v>
                </c:pt>
                <c:pt idx="165">
                  <c:v>0.55555555555555558</c:v>
                </c:pt>
                <c:pt idx="166">
                  <c:v>0.65277777777777779</c:v>
                </c:pt>
                <c:pt idx="167">
                  <c:v>0.47916666666666669</c:v>
                </c:pt>
                <c:pt idx="168">
                  <c:v>0.65625</c:v>
                </c:pt>
                <c:pt idx="169">
                  <c:v>0.73611111111111116</c:v>
                </c:pt>
                <c:pt idx="170">
                  <c:v>0.66666666666666663</c:v>
                </c:pt>
                <c:pt idx="171">
                  <c:v>0.67361111111111116</c:v>
                </c:pt>
                <c:pt idx="172">
                  <c:v>0.78125</c:v>
                </c:pt>
                <c:pt idx="173">
                  <c:v>0.52777777777777779</c:v>
                </c:pt>
                <c:pt idx="174">
                  <c:v>0.57638888888888895</c:v>
                </c:pt>
                <c:pt idx="175">
                  <c:v>0.75694444444444453</c:v>
                </c:pt>
                <c:pt idx="176">
                  <c:v>0.71875</c:v>
                </c:pt>
                <c:pt idx="177">
                  <c:v>0.61111111111111105</c:v>
                </c:pt>
                <c:pt idx="178">
                  <c:v>0.52777777777777779</c:v>
                </c:pt>
                <c:pt idx="179">
                  <c:v>0.70138888888888884</c:v>
                </c:pt>
                <c:pt idx="180">
                  <c:v>0.62847222222222221</c:v>
                </c:pt>
                <c:pt idx="181">
                  <c:v>0.61111111111111105</c:v>
                </c:pt>
                <c:pt idx="182">
                  <c:v>0.53819444444444442</c:v>
                </c:pt>
                <c:pt idx="183">
                  <c:v>0.61805555555555558</c:v>
                </c:pt>
                <c:pt idx="184">
                  <c:v>0.58680555555555558</c:v>
                </c:pt>
                <c:pt idx="185">
                  <c:v>0.625</c:v>
                </c:pt>
                <c:pt idx="186">
                  <c:v>0.60069444444444442</c:v>
                </c:pt>
                <c:pt idx="187">
                  <c:v>0.72222222222222221</c:v>
                </c:pt>
                <c:pt idx="188">
                  <c:v>0.59722222222222221</c:v>
                </c:pt>
                <c:pt idx="189">
                  <c:v>0.65972222222222221</c:v>
                </c:pt>
                <c:pt idx="190">
                  <c:v>0.71875</c:v>
                </c:pt>
                <c:pt idx="191">
                  <c:v>0.69791666666666663</c:v>
                </c:pt>
                <c:pt idx="192">
                  <c:v>0.64583333333333337</c:v>
                </c:pt>
                <c:pt idx="193">
                  <c:v>0.53125</c:v>
                </c:pt>
                <c:pt idx="194">
                  <c:v>0.73958333333333337</c:v>
                </c:pt>
                <c:pt idx="195">
                  <c:v>0.61111111111111105</c:v>
                </c:pt>
                <c:pt idx="196">
                  <c:v>0.71875</c:v>
                </c:pt>
                <c:pt idx="197">
                  <c:v>0.55555555555555558</c:v>
                </c:pt>
                <c:pt idx="198">
                  <c:v>0.63888888888888895</c:v>
                </c:pt>
                <c:pt idx="199">
                  <c:v>0.59027777777777779</c:v>
                </c:pt>
                <c:pt idx="200">
                  <c:v>0.55902777777777779</c:v>
                </c:pt>
                <c:pt idx="201">
                  <c:v>0.64027777777777783</c:v>
                </c:pt>
                <c:pt idx="202">
                  <c:v>0.56805555555555554</c:v>
                </c:pt>
                <c:pt idx="203">
                  <c:v>0.72152777777777777</c:v>
                </c:pt>
                <c:pt idx="204">
                  <c:v>0.75763888888888886</c:v>
                </c:pt>
                <c:pt idx="205">
                  <c:v>0.68819444444444444</c:v>
                </c:pt>
                <c:pt idx="206">
                  <c:v>0.68402777777777779</c:v>
                </c:pt>
                <c:pt idx="207">
                  <c:v>0.69444444444444453</c:v>
                </c:pt>
                <c:pt idx="208">
                  <c:v>0.78611111111111109</c:v>
                </c:pt>
                <c:pt idx="209">
                  <c:v>0.55763888888888891</c:v>
                </c:pt>
                <c:pt idx="210">
                  <c:v>0.76249999999999996</c:v>
                </c:pt>
                <c:pt idx="211">
                  <c:v>0.6791666666666667</c:v>
                </c:pt>
                <c:pt idx="212">
                  <c:v>0.65833333333333333</c:v>
                </c:pt>
                <c:pt idx="213">
                  <c:v>0.72222222222222221</c:v>
                </c:pt>
                <c:pt idx="214">
                  <c:v>0.63194444444444442</c:v>
                </c:pt>
                <c:pt idx="215">
                  <c:v>0.8125</c:v>
                </c:pt>
                <c:pt idx="216">
                  <c:v>0.75208333333333333</c:v>
                </c:pt>
                <c:pt idx="217">
                  <c:v>0.62847222222222221</c:v>
                </c:pt>
                <c:pt idx="218">
                  <c:v>0.56388888888888888</c:v>
                </c:pt>
                <c:pt idx="219">
                  <c:v>0.66736111111111107</c:v>
                </c:pt>
                <c:pt idx="220">
                  <c:v>0.75</c:v>
                </c:pt>
                <c:pt idx="221">
                  <c:v>0.66041666666666665</c:v>
                </c:pt>
                <c:pt idx="222">
                  <c:v>0.74513888888888891</c:v>
                </c:pt>
                <c:pt idx="223">
                  <c:v>0.71805555555555556</c:v>
                </c:pt>
                <c:pt idx="224">
                  <c:v>0.55763888888888891</c:v>
                </c:pt>
                <c:pt idx="225">
                  <c:v>0.61250000000000004</c:v>
                </c:pt>
                <c:pt idx="226">
                  <c:v>0.59513888888888888</c:v>
                </c:pt>
                <c:pt idx="227">
                  <c:v>0.6743055555555556</c:v>
                </c:pt>
                <c:pt idx="228">
                  <c:v>0.63541666666666663</c:v>
                </c:pt>
                <c:pt idx="229">
                  <c:v>0.55208333333333337</c:v>
                </c:pt>
                <c:pt idx="230">
                  <c:v>0.72083333333333333</c:v>
                </c:pt>
                <c:pt idx="231">
                  <c:v>0.5131944444444444</c:v>
                </c:pt>
                <c:pt idx="232">
                  <c:v>0.73263888888888884</c:v>
                </c:pt>
                <c:pt idx="233">
                  <c:v>0.58333333333333337</c:v>
                </c:pt>
                <c:pt idx="234">
                  <c:v>0.61805555555555558</c:v>
                </c:pt>
                <c:pt idx="235">
                  <c:v>0.71527777777777779</c:v>
                </c:pt>
                <c:pt idx="236">
                  <c:v>0.72916666666666663</c:v>
                </c:pt>
                <c:pt idx="237">
                  <c:v>0.69444444444444453</c:v>
                </c:pt>
                <c:pt idx="238">
                  <c:v>0.50347222222222221</c:v>
                </c:pt>
                <c:pt idx="239">
                  <c:v>0.62847222222222221</c:v>
                </c:pt>
                <c:pt idx="240">
                  <c:v>0.54583333333333328</c:v>
                </c:pt>
                <c:pt idx="241">
                  <c:v>0.67013888888888884</c:v>
                </c:pt>
                <c:pt idx="242">
                  <c:v>0.69652777777777775</c:v>
                </c:pt>
                <c:pt idx="243">
                  <c:v>0.60555555555555551</c:v>
                </c:pt>
                <c:pt idx="244">
                  <c:v>0.69791666666666663</c:v>
                </c:pt>
                <c:pt idx="245">
                  <c:v>0.61805555555555558</c:v>
                </c:pt>
                <c:pt idx="246">
                  <c:v>0.44791666666666669</c:v>
                </c:pt>
                <c:pt idx="247">
                  <c:v>0.66249999999999998</c:v>
                </c:pt>
                <c:pt idx="248">
                  <c:v>0.64097222222222217</c:v>
                </c:pt>
                <c:pt idx="249">
                  <c:v>0.64930555555555558</c:v>
                </c:pt>
                <c:pt idx="250">
                  <c:v>0.75069444444444444</c:v>
                </c:pt>
                <c:pt idx="251">
                  <c:v>0.64444444444444449</c:v>
                </c:pt>
                <c:pt idx="252">
                  <c:v>0.57777777777777783</c:v>
                </c:pt>
                <c:pt idx="253">
                  <c:v>0.62013888888888891</c:v>
                </c:pt>
                <c:pt idx="254">
                  <c:v>0.61805555555555558</c:v>
                </c:pt>
                <c:pt idx="255">
                  <c:v>0.53125</c:v>
                </c:pt>
                <c:pt idx="256">
                  <c:v>0.6777777777777777</c:v>
                </c:pt>
                <c:pt idx="257">
                  <c:v>0.67222222222222217</c:v>
                </c:pt>
                <c:pt idx="258">
                  <c:v>0.64236111111111105</c:v>
                </c:pt>
                <c:pt idx="259">
                  <c:v>0.53194444444444444</c:v>
                </c:pt>
                <c:pt idx="260">
                  <c:v>0.61111111111111105</c:v>
                </c:pt>
                <c:pt idx="261">
                  <c:v>0.62222222222222223</c:v>
                </c:pt>
                <c:pt idx="262">
                  <c:v>0.52430555555555558</c:v>
                </c:pt>
                <c:pt idx="263">
                  <c:v>0.64583333333333337</c:v>
                </c:pt>
                <c:pt idx="264">
                  <c:v>0.62847222222222221</c:v>
                </c:pt>
                <c:pt idx="265">
                  <c:v>0.63749999999999996</c:v>
                </c:pt>
                <c:pt idx="266">
                  <c:v>0.5854166666666667</c:v>
                </c:pt>
                <c:pt idx="267">
                  <c:v>0.6118055555555556</c:v>
                </c:pt>
                <c:pt idx="268">
                  <c:v>0.65138888888888891</c:v>
                </c:pt>
                <c:pt idx="269">
                  <c:v>0.72499999999999998</c:v>
                </c:pt>
                <c:pt idx="270">
                  <c:v>0.64236111111111105</c:v>
                </c:pt>
                <c:pt idx="271">
                  <c:v>0.64027777777777783</c:v>
                </c:pt>
                <c:pt idx="272">
                  <c:v>0.6381944444444444</c:v>
                </c:pt>
                <c:pt idx="273">
                  <c:v>0.62083333333333335</c:v>
                </c:pt>
                <c:pt idx="274">
                  <c:v>0.62986111111111109</c:v>
                </c:pt>
                <c:pt idx="275">
                  <c:v>0.63680555555555551</c:v>
                </c:pt>
                <c:pt idx="276">
                  <c:v>0.66736111111111107</c:v>
                </c:pt>
                <c:pt idx="277">
                  <c:v>0.54513888888888895</c:v>
                </c:pt>
                <c:pt idx="278">
                  <c:v>0.64583333333333337</c:v>
                </c:pt>
                <c:pt idx="279">
                  <c:v>0.65416666666666667</c:v>
                </c:pt>
                <c:pt idx="280">
                  <c:v>#N/A</c:v>
                </c:pt>
                <c:pt idx="281">
                  <c:v>0.68125000000000002</c:v>
                </c:pt>
                <c:pt idx="282">
                  <c:v>0.60555555555555551</c:v>
                </c:pt>
                <c:pt idx="283">
                  <c:v>0.67708333333333337</c:v>
                </c:pt>
                <c:pt idx="284">
                  <c:v>0.6791666666666667</c:v>
                </c:pt>
                <c:pt idx="285">
                  <c:v>0.67708333333333337</c:v>
                </c:pt>
                <c:pt idx="286">
                  <c:v>0.62638888888888888</c:v>
                </c:pt>
                <c:pt idx="287">
                  <c:v>0.67013888888888884</c:v>
                </c:pt>
                <c:pt idx="288">
                  <c:v>0.7090277777777777</c:v>
                </c:pt>
                <c:pt idx="289">
                  <c:v>0.55555555555555558</c:v>
                </c:pt>
                <c:pt idx="290">
                  <c:v>0.53472222222222221</c:v>
                </c:pt>
                <c:pt idx="291">
                  <c:v>0.64861111111111114</c:v>
                </c:pt>
                <c:pt idx="292">
                  <c:v>0.62013888888888891</c:v>
                </c:pt>
                <c:pt idx="293">
                  <c:v>0.61527777777777781</c:v>
                </c:pt>
                <c:pt idx="294">
                  <c:v>0.59027777777777779</c:v>
                </c:pt>
                <c:pt idx="295">
                  <c:v>0.5708333333333333</c:v>
                </c:pt>
                <c:pt idx="296">
                  <c:v>0.6020833333333333</c:v>
                </c:pt>
                <c:pt idx="297">
                  <c:v>0.57013888888888886</c:v>
                </c:pt>
                <c:pt idx="298">
                  <c:v>0.6875</c:v>
                </c:pt>
                <c:pt idx="299">
                  <c:v>0.59375</c:v>
                </c:pt>
                <c:pt idx="300">
                  <c:v>0.62291666666666667</c:v>
                </c:pt>
                <c:pt idx="301">
                  <c:v>0.64166666666666672</c:v>
                </c:pt>
                <c:pt idx="302">
                  <c:v>0.4777777777777778</c:v>
                </c:pt>
                <c:pt idx="303">
                  <c:v>0.51180555555555551</c:v>
                </c:pt>
                <c:pt idx="304">
                  <c:v>0.59861111111111109</c:v>
                </c:pt>
                <c:pt idx="305">
                  <c:v>0.58333333333333337</c:v>
                </c:pt>
                <c:pt idx="306">
                  <c:v>0.61597222222222225</c:v>
                </c:pt>
                <c:pt idx="307">
                  <c:v>0.53888888888888886</c:v>
                </c:pt>
                <c:pt idx="308">
                  <c:v>0.60416666666666663</c:v>
                </c:pt>
                <c:pt idx="309">
                  <c:v>0.5805555555555556</c:v>
                </c:pt>
                <c:pt idx="310">
                  <c:v>0.57777777777777783</c:v>
                </c:pt>
                <c:pt idx="311">
                  <c:v>0.57291666666666663</c:v>
                </c:pt>
                <c:pt idx="312">
                  <c:v>0.55763888888888891</c:v>
                </c:pt>
                <c:pt idx="313">
                  <c:v>0.57361111111111118</c:v>
                </c:pt>
                <c:pt idx="314">
                  <c:v>0.59375</c:v>
                </c:pt>
                <c:pt idx="315">
                  <c:v>0.55694444444444446</c:v>
                </c:pt>
                <c:pt idx="316">
                  <c:v>0.54097222222222219</c:v>
                </c:pt>
                <c:pt idx="317">
                  <c:v>0.65625</c:v>
                </c:pt>
                <c:pt idx="318">
                  <c:v>0.53749999999999998</c:v>
                </c:pt>
                <c:pt idx="319">
                  <c:v>0.30694444444444441</c:v>
                </c:pt>
                <c:pt idx="320">
                  <c:v>0.52777777777777779</c:v>
                </c:pt>
                <c:pt idx="321">
                  <c:v>0.56527777777777777</c:v>
                </c:pt>
                <c:pt idx="322">
                  <c:v>0.60624999999999996</c:v>
                </c:pt>
                <c:pt idx="323">
                  <c:v>0.62638888888888888</c:v>
                </c:pt>
                <c:pt idx="324">
                  <c:v>0.53749999999999998</c:v>
                </c:pt>
                <c:pt idx="325">
                  <c:v>0.63055555555555554</c:v>
                </c:pt>
                <c:pt idx="326">
                  <c:v>0.63402777777777775</c:v>
                </c:pt>
                <c:pt idx="327">
                  <c:v>0.57847222222222217</c:v>
                </c:pt>
                <c:pt idx="328">
                  <c:v>0.55555555555555558</c:v>
                </c:pt>
                <c:pt idx="329">
                  <c:v>0.59097222222222223</c:v>
                </c:pt>
                <c:pt idx="330">
                  <c:v>0.43263888888888885</c:v>
                </c:pt>
                <c:pt idx="331">
                  <c:v>0.625</c:v>
                </c:pt>
                <c:pt idx="332">
                  <c:v>0.58472222222222225</c:v>
                </c:pt>
                <c:pt idx="333">
                  <c:v>0.58194444444444449</c:v>
                </c:pt>
                <c:pt idx="334">
                  <c:v>0.5</c:v>
                </c:pt>
                <c:pt idx="335">
                  <c:v>0.58333333333333337</c:v>
                </c:pt>
                <c:pt idx="336">
                  <c:v>0.54027777777777775</c:v>
                </c:pt>
                <c:pt idx="337">
                  <c:v>0.58958333333333335</c:v>
                </c:pt>
                <c:pt idx="338">
                  <c:v>0.58194444444444449</c:v>
                </c:pt>
                <c:pt idx="339">
                  <c:v>0.60277777777777775</c:v>
                </c:pt>
                <c:pt idx="340">
                  <c:v>0.53472222222222221</c:v>
                </c:pt>
                <c:pt idx="341">
                  <c:v>#N/A</c:v>
                </c:pt>
                <c:pt idx="342">
                  <c:v>0.5854166666666667</c:v>
                </c:pt>
                <c:pt idx="343">
                  <c:v>0.63958333333333328</c:v>
                </c:pt>
                <c:pt idx="344">
                  <c:v>0.61041666666666672</c:v>
                </c:pt>
                <c:pt idx="345">
                  <c:v>0.61111111111111105</c:v>
                </c:pt>
                <c:pt idx="346">
                  <c:v>0.54166666666666663</c:v>
                </c:pt>
                <c:pt idx="347">
                  <c:v>0.49305555555555558</c:v>
                </c:pt>
                <c:pt idx="348">
                  <c:v>0.58750000000000002</c:v>
                </c:pt>
                <c:pt idx="349">
                  <c:v>0.625</c:v>
                </c:pt>
                <c:pt idx="350">
                  <c:v>0.6069444444444444</c:v>
                </c:pt>
                <c:pt idx="351">
                  <c:v>0.58402777777777781</c:v>
                </c:pt>
                <c:pt idx="352">
                  <c:v>#N/A</c:v>
                </c:pt>
                <c:pt idx="353">
                  <c:v>0.52013888888888882</c:v>
                </c:pt>
                <c:pt idx="354">
                  <c:v>#N/A</c:v>
                </c:pt>
                <c:pt idx="355">
                  <c:v>0.59236111111111112</c:v>
                </c:pt>
                <c:pt idx="356">
                  <c:v>0.47847222222222219</c:v>
                </c:pt>
                <c:pt idx="357">
                  <c:v>0.64583333333333337</c:v>
                </c:pt>
                <c:pt idx="358">
                  <c:v>0.59375</c:v>
                </c:pt>
                <c:pt idx="359">
                  <c:v>0.55763888888888891</c:v>
                </c:pt>
                <c:pt idx="360">
                  <c:v>0.47847222222222219</c:v>
                </c:pt>
                <c:pt idx="361">
                  <c:v>0.47152777777777777</c:v>
                </c:pt>
                <c:pt idx="362">
                  <c:v>0.67222222222222217</c:v>
                </c:pt>
                <c:pt idx="363">
                  <c:v>0.58333333333333337</c:v>
                </c:pt>
                <c:pt idx="364">
                  <c:v>0.625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608704"/>
        <c:axId val="103610624"/>
      </c:lineChart>
      <c:catAx>
        <c:axId val="103608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610624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1036106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608704"/>
        <c:crosses val="autoZero"/>
        <c:crossBetween val="between"/>
        <c:majorUnit val="8.3333333333329998E-2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Smoothed Daily Relative Humidity / %</a:t>
            </a:r>
          </a:p>
        </c:rich>
      </c:tx>
      <c:layout>
        <c:manualLayout>
          <c:xMode val="edge"/>
          <c:yMode val="edge"/>
          <c:x val="0.40856294798012632"/>
          <c:y val="1.2820512820512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969436860567696E-2"/>
          <c:y val="7.3426656999673337E-2"/>
          <c:w val="0.94740117749019104"/>
          <c:h val="0.81701724693287325"/>
        </c:manualLayout>
      </c:layout>
      <c:lineChart>
        <c:grouping val="standard"/>
        <c:varyColors val="0"/>
        <c:ser>
          <c:idx val="0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'5-DGD'!$L$4:$L$75</c:f>
              <c:numCache>
                <c:formatCode>0</c:formatCode>
                <c:ptCount val="72"/>
                <c:pt idx="0">
                  <c:v>90.4</c:v>
                </c:pt>
                <c:pt idx="1">
                  <c:v>95.6</c:v>
                </c:pt>
                <c:pt idx="2">
                  <c:v>96.4</c:v>
                </c:pt>
                <c:pt idx="3">
                  <c:v>96.2</c:v>
                </c:pt>
                <c:pt idx="4">
                  <c:v>95.4</c:v>
                </c:pt>
                <c:pt idx="5">
                  <c:v>81.5</c:v>
                </c:pt>
                <c:pt idx="6">
                  <c:v>90.4</c:v>
                </c:pt>
                <c:pt idx="7">
                  <c:v>89.8</c:v>
                </c:pt>
                <c:pt idx="8">
                  <c:v>94.8</c:v>
                </c:pt>
                <c:pt idx="9">
                  <c:v>96.2</c:v>
                </c:pt>
                <c:pt idx="10">
                  <c:v>95</c:v>
                </c:pt>
                <c:pt idx="11">
                  <c:v>92.333333333333329</c:v>
                </c:pt>
                <c:pt idx="12">
                  <c:v>87.6</c:v>
                </c:pt>
                <c:pt idx="13">
                  <c:v>82.4</c:v>
                </c:pt>
                <c:pt idx="14">
                  <c:v>89.4</c:v>
                </c:pt>
                <c:pt idx="15">
                  <c:v>91.4</c:v>
                </c:pt>
                <c:pt idx="16">
                  <c:v>89</c:v>
                </c:pt>
                <c:pt idx="17">
                  <c:v>87.5</c:v>
                </c:pt>
                <c:pt idx="18">
                  <c:v>86</c:v>
                </c:pt>
                <c:pt idx="19">
                  <c:v>79.8</c:v>
                </c:pt>
                <c:pt idx="20">
                  <c:v>73.8</c:v>
                </c:pt>
                <c:pt idx="21">
                  <c:v>79.2</c:v>
                </c:pt>
                <c:pt idx="22">
                  <c:v>77.400000000000006</c:v>
                </c:pt>
                <c:pt idx="23">
                  <c:v>83.4</c:v>
                </c:pt>
                <c:pt idx="24">
                  <c:v>72.599999999999994</c:v>
                </c:pt>
                <c:pt idx="25">
                  <c:v>81</c:v>
                </c:pt>
                <c:pt idx="26">
                  <c:v>78.400000000000006</c:v>
                </c:pt>
                <c:pt idx="27">
                  <c:v>83.2</c:v>
                </c:pt>
                <c:pt idx="28">
                  <c:v>77.8</c:v>
                </c:pt>
                <c:pt idx="29">
                  <c:v>83.333333333333329</c:v>
                </c:pt>
                <c:pt idx="30">
                  <c:v>84.8</c:v>
                </c:pt>
                <c:pt idx="31">
                  <c:v>84.2</c:v>
                </c:pt>
                <c:pt idx="32">
                  <c:v>89</c:v>
                </c:pt>
                <c:pt idx="33">
                  <c:v>91</c:v>
                </c:pt>
                <c:pt idx="34">
                  <c:v>88.8</c:v>
                </c:pt>
                <c:pt idx="35">
                  <c:v>84</c:v>
                </c:pt>
                <c:pt idx="36">
                  <c:v>73.599999999999994</c:v>
                </c:pt>
                <c:pt idx="37">
                  <c:v>87.4</c:v>
                </c:pt>
                <c:pt idx="38">
                  <c:v>80.400000000000006</c:v>
                </c:pt>
                <c:pt idx="39">
                  <c:v>90.8</c:v>
                </c:pt>
                <c:pt idx="40">
                  <c:v>85.2</c:v>
                </c:pt>
                <c:pt idx="41">
                  <c:v>85.833333333333329</c:v>
                </c:pt>
                <c:pt idx="42">
                  <c:v>81.599999999999994</c:v>
                </c:pt>
                <c:pt idx="43">
                  <c:v>80.400000000000006</c:v>
                </c:pt>
                <c:pt idx="44">
                  <c:v>86.2</c:v>
                </c:pt>
                <c:pt idx="45">
                  <c:v>90</c:v>
                </c:pt>
                <c:pt idx="46">
                  <c:v>91.2</c:v>
                </c:pt>
                <c:pt idx="47">
                  <c:v>87.166666666666671</c:v>
                </c:pt>
                <c:pt idx="48">
                  <c:v>89.4</c:v>
                </c:pt>
                <c:pt idx="49">
                  <c:v>91.2</c:v>
                </c:pt>
                <c:pt idx="50">
                  <c:v>87.6</c:v>
                </c:pt>
                <c:pt idx="51">
                  <c:v>90</c:v>
                </c:pt>
                <c:pt idx="52">
                  <c:v>91.4</c:v>
                </c:pt>
                <c:pt idx="53">
                  <c:v>95.4</c:v>
                </c:pt>
                <c:pt idx="54">
                  <c:v>87</c:v>
                </c:pt>
                <c:pt idx="55">
                  <c:v>86.2</c:v>
                </c:pt>
                <c:pt idx="56">
                  <c:v>87.8</c:v>
                </c:pt>
                <c:pt idx="57">
                  <c:v>89.2</c:v>
                </c:pt>
                <c:pt idx="58">
                  <c:v>85.2</c:v>
                </c:pt>
                <c:pt idx="59">
                  <c:v>92.166666666666671</c:v>
                </c:pt>
                <c:pt idx="60">
                  <c:v>94.6</c:v>
                </c:pt>
                <c:pt idx="61">
                  <c:v>96.8</c:v>
                </c:pt>
                <c:pt idx="62">
                  <c:v>97.2</c:v>
                </c:pt>
                <c:pt idx="63">
                  <c:v>96.6</c:v>
                </c:pt>
                <c:pt idx="64">
                  <c:v>96.8</c:v>
                </c:pt>
                <c:pt idx="65">
                  <c:v>88.6</c:v>
                </c:pt>
                <c:pt idx="66">
                  <c:v>90.2</c:v>
                </c:pt>
                <c:pt idx="67">
                  <c:v>84.8</c:v>
                </c:pt>
                <c:pt idx="68">
                  <c:v>89.4</c:v>
                </c:pt>
                <c:pt idx="69">
                  <c:v>95.6</c:v>
                </c:pt>
                <c:pt idx="70">
                  <c:v>91.8</c:v>
                </c:pt>
                <c:pt idx="71">
                  <c:v>88.833333333333329</c:v>
                </c:pt>
              </c:numCache>
            </c:numRef>
          </c:val>
          <c:smooth val="1"/>
        </c:ser>
        <c:ser>
          <c:idx val="1"/>
          <c:order val="1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'5-DGD'!$K$4:$K$75</c:f>
              <c:numCache>
                <c:formatCode>0</c:formatCode>
                <c:ptCount val="72"/>
                <c:pt idx="0">
                  <c:v>73.2</c:v>
                </c:pt>
                <c:pt idx="1">
                  <c:v>78.8</c:v>
                </c:pt>
                <c:pt idx="2">
                  <c:v>80.2</c:v>
                </c:pt>
                <c:pt idx="3">
                  <c:v>81</c:v>
                </c:pt>
                <c:pt idx="4">
                  <c:v>79</c:v>
                </c:pt>
                <c:pt idx="5">
                  <c:v>66</c:v>
                </c:pt>
                <c:pt idx="6">
                  <c:v>73.400000000000006</c:v>
                </c:pt>
                <c:pt idx="7">
                  <c:v>68.400000000000006</c:v>
                </c:pt>
                <c:pt idx="8">
                  <c:v>74.8</c:v>
                </c:pt>
                <c:pt idx="9">
                  <c:v>79.400000000000006</c:v>
                </c:pt>
                <c:pt idx="10">
                  <c:v>78.400000000000006</c:v>
                </c:pt>
                <c:pt idx="11">
                  <c:v>70</c:v>
                </c:pt>
                <c:pt idx="12">
                  <c:v>70</c:v>
                </c:pt>
                <c:pt idx="13">
                  <c:v>49.4</c:v>
                </c:pt>
                <c:pt idx="14">
                  <c:v>60.4</c:v>
                </c:pt>
                <c:pt idx="15">
                  <c:v>62.2</c:v>
                </c:pt>
                <c:pt idx="16">
                  <c:v>46.8</c:v>
                </c:pt>
                <c:pt idx="17">
                  <c:v>59.833333333333336</c:v>
                </c:pt>
                <c:pt idx="18">
                  <c:v>57.4</c:v>
                </c:pt>
                <c:pt idx="19">
                  <c:v>38</c:v>
                </c:pt>
                <c:pt idx="20">
                  <c:v>45.4</c:v>
                </c:pt>
                <c:pt idx="21">
                  <c:v>36.200000000000003</c:v>
                </c:pt>
                <c:pt idx="22">
                  <c:v>34.6</c:v>
                </c:pt>
                <c:pt idx="23">
                  <c:v>50.4</c:v>
                </c:pt>
                <c:pt idx="24">
                  <c:v>36</c:v>
                </c:pt>
                <c:pt idx="25">
                  <c:v>38.4</c:v>
                </c:pt>
                <c:pt idx="26">
                  <c:v>41</c:v>
                </c:pt>
                <c:pt idx="27">
                  <c:v>48.4</c:v>
                </c:pt>
                <c:pt idx="28">
                  <c:v>35.799999999999997</c:v>
                </c:pt>
                <c:pt idx="29">
                  <c:v>50.166666666666664</c:v>
                </c:pt>
                <c:pt idx="30">
                  <c:v>44.4</c:v>
                </c:pt>
                <c:pt idx="31">
                  <c:v>50.6</c:v>
                </c:pt>
                <c:pt idx="32">
                  <c:v>49.6</c:v>
                </c:pt>
                <c:pt idx="33">
                  <c:v>55.2</c:v>
                </c:pt>
                <c:pt idx="34">
                  <c:v>50</c:v>
                </c:pt>
                <c:pt idx="35">
                  <c:v>43</c:v>
                </c:pt>
                <c:pt idx="36">
                  <c:v>36.799999999999997</c:v>
                </c:pt>
                <c:pt idx="37">
                  <c:v>52.8</c:v>
                </c:pt>
                <c:pt idx="38">
                  <c:v>43.2</c:v>
                </c:pt>
                <c:pt idx="39">
                  <c:v>63</c:v>
                </c:pt>
                <c:pt idx="40">
                  <c:v>45.4</c:v>
                </c:pt>
                <c:pt idx="41">
                  <c:v>50.333333333333336</c:v>
                </c:pt>
                <c:pt idx="42">
                  <c:v>41.4</c:v>
                </c:pt>
                <c:pt idx="43">
                  <c:v>44</c:v>
                </c:pt>
                <c:pt idx="44">
                  <c:v>53.2</c:v>
                </c:pt>
                <c:pt idx="45">
                  <c:v>56.6</c:v>
                </c:pt>
                <c:pt idx="46">
                  <c:v>52.4</c:v>
                </c:pt>
                <c:pt idx="47">
                  <c:v>57.333333333333336</c:v>
                </c:pt>
                <c:pt idx="48">
                  <c:v>54.6</c:v>
                </c:pt>
                <c:pt idx="49">
                  <c:v>70</c:v>
                </c:pt>
                <c:pt idx="50">
                  <c:v>46.8</c:v>
                </c:pt>
                <c:pt idx="51">
                  <c:v>57.4</c:v>
                </c:pt>
                <c:pt idx="52">
                  <c:v>52.8</c:v>
                </c:pt>
                <c:pt idx="53">
                  <c:v>53.8</c:v>
                </c:pt>
                <c:pt idx="54">
                  <c:v>48.2</c:v>
                </c:pt>
                <c:pt idx="55">
                  <c:v>59.8</c:v>
                </c:pt>
                <c:pt idx="56">
                  <c:v>62</c:v>
                </c:pt>
                <c:pt idx="57">
                  <c:v>54.8</c:v>
                </c:pt>
                <c:pt idx="58">
                  <c:v>52.2</c:v>
                </c:pt>
                <c:pt idx="59">
                  <c:v>72.333333333333329</c:v>
                </c:pt>
                <c:pt idx="60">
                  <c:v>77</c:v>
                </c:pt>
                <c:pt idx="61">
                  <c:v>82.2</c:v>
                </c:pt>
                <c:pt idx="62">
                  <c:v>85</c:v>
                </c:pt>
                <c:pt idx="63">
                  <c:v>81.599999999999994</c:v>
                </c:pt>
                <c:pt idx="64">
                  <c:v>83.2</c:v>
                </c:pt>
                <c:pt idx="65">
                  <c:v>63.8</c:v>
                </c:pt>
                <c:pt idx="66">
                  <c:v>65.8</c:v>
                </c:pt>
                <c:pt idx="67">
                  <c:v>62</c:v>
                </c:pt>
                <c:pt idx="68">
                  <c:v>67.2</c:v>
                </c:pt>
                <c:pt idx="69">
                  <c:v>76.400000000000006</c:v>
                </c:pt>
                <c:pt idx="70">
                  <c:v>79</c:v>
                </c:pt>
                <c:pt idx="71">
                  <c:v>74.333333333333329</c:v>
                </c:pt>
              </c:numCache>
            </c:numRef>
          </c:val>
          <c:smooth val="1"/>
        </c:ser>
        <c:ser>
          <c:idx val="2"/>
          <c:order val="4"/>
          <c:tx>
            <c:v>Meean'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'5-DGD'!$M$4:$M$75</c:f>
              <c:numCache>
                <c:formatCode>0</c:formatCode>
                <c:ptCount val="72"/>
                <c:pt idx="0">
                  <c:v>82.8</c:v>
                </c:pt>
                <c:pt idx="1">
                  <c:v>88.2</c:v>
                </c:pt>
                <c:pt idx="2">
                  <c:v>89.2</c:v>
                </c:pt>
                <c:pt idx="3">
                  <c:v>89.6</c:v>
                </c:pt>
                <c:pt idx="4">
                  <c:v>89</c:v>
                </c:pt>
                <c:pt idx="5">
                  <c:v>74.5</c:v>
                </c:pt>
                <c:pt idx="6">
                  <c:v>82.2</c:v>
                </c:pt>
                <c:pt idx="7">
                  <c:v>80.400000000000006</c:v>
                </c:pt>
                <c:pt idx="8">
                  <c:v>86.2</c:v>
                </c:pt>
                <c:pt idx="9">
                  <c:v>89.4</c:v>
                </c:pt>
                <c:pt idx="10">
                  <c:v>88.2</c:v>
                </c:pt>
                <c:pt idx="11">
                  <c:v>84</c:v>
                </c:pt>
                <c:pt idx="12">
                  <c:v>80.400000000000006</c:v>
                </c:pt>
                <c:pt idx="13">
                  <c:v>66.599999999999994</c:v>
                </c:pt>
                <c:pt idx="14">
                  <c:v>77.2</c:v>
                </c:pt>
                <c:pt idx="15">
                  <c:v>79.2</c:v>
                </c:pt>
                <c:pt idx="16">
                  <c:v>69.599999999999994</c:v>
                </c:pt>
                <c:pt idx="17">
                  <c:v>74.666666666666671</c:v>
                </c:pt>
                <c:pt idx="18">
                  <c:v>72.599999999999994</c:v>
                </c:pt>
                <c:pt idx="19">
                  <c:v>58.2</c:v>
                </c:pt>
                <c:pt idx="20">
                  <c:v>59</c:v>
                </c:pt>
                <c:pt idx="21">
                  <c:v>57.8</c:v>
                </c:pt>
                <c:pt idx="22">
                  <c:v>54.6</c:v>
                </c:pt>
                <c:pt idx="23">
                  <c:v>68.2</c:v>
                </c:pt>
                <c:pt idx="24">
                  <c:v>54.2</c:v>
                </c:pt>
                <c:pt idx="25">
                  <c:v>57.4</c:v>
                </c:pt>
                <c:pt idx="26">
                  <c:v>58.2</c:v>
                </c:pt>
                <c:pt idx="27">
                  <c:v>66</c:v>
                </c:pt>
                <c:pt idx="28">
                  <c:v>53.8</c:v>
                </c:pt>
                <c:pt idx="29">
                  <c:v>69</c:v>
                </c:pt>
                <c:pt idx="30">
                  <c:v>64.400000000000006</c:v>
                </c:pt>
                <c:pt idx="31">
                  <c:v>68.599999999999994</c:v>
                </c:pt>
                <c:pt idx="32">
                  <c:v>69.599999999999994</c:v>
                </c:pt>
                <c:pt idx="33">
                  <c:v>75.400000000000006</c:v>
                </c:pt>
                <c:pt idx="34">
                  <c:v>69.599999999999994</c:v>
                </c:pt>
                <c:pt idx="35">
                  <c:v>63</c:v>
                </c:pt>
                <c:pt idx="36">
                  <c:v>52.6</c:v>
                </c:pt>
                <c:pt idx="37">
                  <c:v>70.8</c:v>
                </c:pt>
                <c:pt idx="38">
                  <c:v>61.6</c:v>
                </c:pt>
                <c:pt idx="39">
                  <c:v>80</c:v>
                </c:pt>
                <c:pt idx="40">
                  <c:v>65.8</c:v>
                </c:pt>
                <c:pt idx="41">
                  <c:v>66.5</c:v>
                </c:pt>
                <c:pt idx="42">
                  <c:v>62</c:v>
                </c:pt>
                <c:pt idx="43">
                  <c:v>64.2</c:v>
                </c:pt>
                <c:pt idx="44">
                  <c:v>70.2</c:v>
                </c:pt>
                <c:pt idx="45">
                  <c:v>75</c:v>
                </c:pt>
                <c:pt idx="46">
                  <c:v>74.8</c:v>
                </c:pt>
                <c:pt idx="47">
                  <c:v>74.166666666666671</c:v>
                </c:pt>
                <c:pt idx="48">
                  <c:v>73.2</c:v>
                </c:pt>
                <c:pt idx="49">
                  <c:v>81.599999999999994</c:v>
                </c:pt>
                <c:pt idx="50">
                  <c:v>68.8</c:v>
                </c:pt>
                <c:pt idx="51">
                  <c:v>76.2</c:v>
                </c:pt>
                <c:pt idx="52">
                  <c:v>74.8</c:v>
                </c:pt>
                <c:pt idx="53">
                  <c:v>77.599999999999994</c:v>
                </c:pt>
                <c:pt idx="54">
                  <c:v>68.599999999999994</c:v>
                </c:pt>
                <c:pt idx="55">
                  <c:v>73.599999999999994</c:v>
                </c:pt>
                <c:pt idx="56">
                  <c:v>75.599999999999994</c:v>
                </c:pt>
                <c:pt idx="57">
                  <c:v>73.400000000000006</c:v>
                </c:pt>
                <c:pt idx="58">
                  <c:v>71</c:v>
                </c:pt>
                <c:pt idx="59">
                  <c:v>84.5</c:v>
                </c:pt>
                <c:pt idx="60">
                  <c:v>87.6</c:v>
                </c:pt>
                <c:pt idx="61">
                  <c:v>90.2</c:v>
                </c:pt>
                <c:pt idx="62">
                  <c:v>93.2</c:v>
                </c:pt>
                <c:pt idx="63">
                  <c:v>91</c:v>
                </c:pt>
                <c:pt idx="64">
                  <c:v>92</c:v>
                </c:pt>
                <c:pt idx="65">
                  <c:v>77.2</c:v>
                </c:pt>
                <c:pt idx="66">
                  <c:v>80.2</c:v>
                </c:pt>
                <c:pt idx="67">
                  <c:v>74.2</c:v>
                </c:pt>
                <c:pt idx="68">
                  <c:v>79.2</c:v>
                </c:pt>
                <c:pt idx="69">
                  <c:v>87.4</c:v>
                </c:pt>
                <c:pt idx="70">
                  <c:v>86.2</c:v>
                </c:pt>
                <c:pt idx="71">
                  <c:v>78.666666666666671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347648"/>
        <c:axId val="94349184"/>
      </c:lineChart>
      <c:lineChart>
        <c:grouping val="standard"/>
        <c:varyColors val="0"/>
        <c:ser>
          <c:idx val="3"/>
          <c:order val="2"/>
          <c:tx>
            <c:v>Range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'5-DGD'!$N$4:$N$75</c:f>
              <c:numCache>
                <c:formatCode>0</c:formatCode>
                <c:ptCount val="72"/>
                <c:pt idx="0">
                  <c:v>17.2</c:v>
                </c:pt>
                <c:pt idx="1">
                  <c:v>16.8</c:v>
                </c:pt>
                <c:pt idx="2">
                  <c:v>16.2</c:v>
                </c:pt>
                <c:pt idx="3">
                  <c:v>15.2</c:v>
                </c:pt>
                <c:pt idx="4">
                  <c:v>16.399999999999999</c:v>
                </c:pt>
                <c:pt idx="5">
                  <c:v>15.5</c:v>
                </c:pt>
                <c:pt idx="6">
                  <c:v>17</c:v>
                </c:pt>
                <c:pt idx="7">
                  <c:v>21.4</c:v>
                </c:pt>
                <c:pt idx="8">
                  <c:v>20</c:v>
                </c:pt>
                <c:pt idx="9">
                  <c:v>16.8</c:v>
                </c:pt>
                <c:pt idx="10">
                  <c:v>16.600000000000001</c:v>
                </c:pt>
                <c:pt idx="11">
                  <c:v>22.333333333333332</c:v>
                </c:pt>
                <c:pt idx="12">
                  <c:v>17.600000000000001</c:v>
                </c:pt>
                <c:pt idx="13">
                  <c:v>33</c:v>
                </c:pt>
                <c:pt idx="14">
                  <c:v>29</c:v>
                </c:pt>
                <c:pt idx="15">
                  <c:v>29.2</c:v>
                </c:pt>
                <c:pt idx="16">
                  <c:v>42.2</c:v>
                </c:pt>
                <c:pt idx="17">
                  <c:v>27.666666666666668</c:v>
                </c:pt>
                <c:pt idx="18">
                  <c:v>28.6</c:v>
                </c:pt>
                <c:pt idx="19">
                  <c:v>41.8</c:v>
                </c:pt>
                <c:pt idx="20">
                  <c:v>28.4</c:v>
                </c:pt>
                <c:pt idx="21">
                  <c:v>43</c:v>
                </c:pt>
                <c:pt idx="22">
                  <c:v>42.8</c:v>
                </c:pt>
                <c:pt idx="23">
                  <c:v>33</c:v>
                </c:pt>
                <c:pt idx="24">
                  <c:v>36.6</c:v>
                </c:pt>
                <c:pt idx="25">
                  <c:v>42.6</c:v>
                </c:pt>
                <c:pt idx="26">
                  <c:v>37.4</c:v>
                </c:pt>
                <c:pt idx="27">
                  <c:v>34.799999999999997</c:v>
                </c:pt>
                <c:pt idx="28">
                  <c:v>42</c:v>
                </c:pt>
                <c:pt idx="29">
                  <c:v>33.166666666666664</c:v>
                </c:pt>
                <c:pt idx="30">
                  <c:v>40.4</c:v>
                </c:pt>
                <c:pt idx="31">
                  <c:v>33.6</c:v>
                </c:pt>
                <c:pt idx="32">
                  <c:v>39.4</c:v>
                </c:pt>
                <c:pt idx="33">
                  <c:v>35.799999999999997</c:v>
                </c:pt>
                <c:pt idx="34">
                  <c:v>38.799999999999997</c:v>
                </c:pt>
                <c:pt idx="35">
                  <c:v>41</c:v>
                </c:pt>
                <c:pt idx="36">
                  <c:v>36.799999999999997</c:v>
                </c:pt>
                <c:pt idx="37">
                  <c:v>34.6</c:v>
                </c:pt>
                <c:pt idx="38">
                  <c:v>37.200000000000003</c:v>
                </c:pt>
                <c:pt idx="39">
                  <c:v>27.8</c:v>
                </c:pt>
                <c:pt idx="40">
                  <c:v>39.799999999999997</c:v>
                </c:pt>
                <c:pt idx="41">
                  <c:v>35.5</c:v>
                </c:pt>
                <c:pt idx="42">
                  <c:v>40.200000000000003</c:v>
                </c:pt>
                <c:pt idx="43">
                  <c:v>36.4</c:v>
                </c:pt>
                <c:pt idx="44">
                  <c:v>33</c:v>
                </c:pt>
                <c:pt idx="45">
                  <c:v>33.4</c:v>
                </c:pt>
                <c:pt idx="46">
                  <c:v>38.799999999999997</c:v>
                </c:pt>
                <c:pt idx="47">
                  <c:v>29.833333333333332</c:v>
                </c:pt>
                <c:pt idx="48">
                  <c:v>34.799999999999997</c:v>
                </c:pt>
                <c:pt idx="49">
                  <c:v>21.2</c:v>
                </c:pt>
                <c:pt idx="50">
                  <c:v>40.799999999999997</c:v>
                </c:pt>
                <c:pt idx="51">
                  <c:v>32.6</c:v>
                </c:pt>
                <c:pt idx="52">
                  <c:v>38.6</c:v>
                </c:pt>
                <c:pt idx="53">
                  <c:v>41.6</c:v>
                </c:pt>
                <c:pt idx="54">
                  <c:v>38.799999999999997</c:v>
                </c:pt>
                <c:pt idx="55">
                  <c:v>26.4</c:v>
                </c:pt>
                <c:pt idx="56">
                  <c:v>25.8</c:v>
                </c:pt>
                <c:pt idx="57">
                  <c:v>34.4</c:v>
                </c:pt>
                <c:pt idx="58">
                  <c:v>33</c:v>
                </c:pt>
                <c:pt idx="59">
                  <c:v>19.833333333333332</c:v>
                </c:pt>
                <c:pt idx="60">
                  <c:v>17.600000000000001</c:v>
                </c:pt>
                <c:pt idx="61">
                  <c:v>14.6</c:v>
                </c:pt>
                <c:pt idx="62">
                  <c:v>12.2</c:v>
                </c:pt>
                <c:pt idx="63">
                  <c:v>15</c:v>
                </c:pt>
                <c:pt idx="64">
                  <c:v>13.6</c:v>
                </c:pt>
                <c:pt idx="65">
                  <c:v>24.8</c:v>
                </c:pt>
                <c:pt idx="66">
                  <c:v>24.4</c:v>
                </c:pt>
                <c:pt idx="67">
                  <c:v>22.8</c:v>
                </c:pt>
                <c:pt idx="68">
                  <c:v>22.2</c:v>
                </c:pt>
                <c:pt idx="69">
                  <c:v>19.2</c:v>
                </c:pt>
                <c:pt idx="70">
                  <c:v>12.8</c:v>
                </c:pt>
                <c:pt idx="71">
                  <c:v>14.5</c:v>
                </c:pt>
              </c:numCache>
            </c:numRef>
          </c:val>
          <c:smooth val="1"/>
        </c:ser>
        <c:ser>
          <c:idx val="4"/>
          <c:order val="3"/>
          <c:tx>
            <c:v>Rainfall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'5-DGD'!$Z$4:$Z$75</c:f>
              <c:numCache>
                <c:formatCode>0.0</c:formatCode>
                <c:ptCount val="72"/>
                <c:pt idx="0">
                  <c:v>0.9</c:v>
                </c:pt>
                <c:pt idx="1">
                  <c:v>23.1</c:v>
                </c:pt>
                <c:pt idx="2">
                  <c:v>21.6</c:v>
                </c:pt>
                <c:pt idx="3">
                  <c:v>25.200000000000003</c:v>
                </c:pt>
                <c:pt idx="4">
                  <c:v>1.7</c:v>
                </c:pt>
                <c:pt idx="5">
                  <c:v>0.5</c:v>
                </c:pt>
                <c:pt idx="6">
                  <c:v>0.30000000000000004</c:v>
                </c:pt>
                <c:pt idx="7">
                  <c:v>12.4</c:v>
                </c:pt>
                <c:pt idx="8">
                  <c:v>8.1999999999999993</c:v>
                </c:pt>
                <c:pt idx="9">
                  <c:v>11.2</c:v>
                </c:pt>
                <c:pt idx="10">
                  <c:v>4.0999999999999996</c:v>
                </c:pt>
                <c:pt idx="11">
                  <c:v>8</c:v>
                </c:pt>
                <c:pt idx="12">
                  <c:v>0.1</c:v>
                </c:pt>
                <c:pt idx="13">
                  <c:v>0</c:v>
                </c:pt>
                <c:pt idx="14">
                  <c:v>0.9</c:v>
                </c:pt>
                <c:pt idx="15">
                  <c:v>4.4000000000000004</c:v>
                </c:pt>
                <c:pt idx="16">
                  <c:v>0</c:v>
                </c:pt>
                <c:pt idx="17">
                  <c:v>5.7</c:v>
                </c:pt>
                <c:pt idx="18">
                  <c:v>1.4</c:v>
                </c:pt>
                <c:pt idx="19">
                  <c:v>0</c:v>
                </c:pt>
                <c:pt idx="20">
                  <c:v>0.3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4.0999999999999996</c:v>
                </c:pt>
                <c:pt idx="26">
                  <c:v>0</c:v>
                </c:pt>
                <c:pt idx="27">
                  <c:v>3</c:v>
                </c:pt>
                <c:pt idx="28">
                  <c:v>1.2000000000000002</c:v>
                </c:pt>
                <c:pt idx="29">
                  <c:v>15.799999999999999</c:v>
                </c:pt>
                <c:pt idx="30">
                  <c:v>7.1</c:v>
                </c:pt>
                <c:pt idx="31">
                  <c:v>22.4</c:v>
                </c:pt>
                <c:pt idx="32">
                  <c:v>11.2</c:v>
                </c:pt>
                <c:pt idx="33">
                  <c:v>26.4</c:v>
                </c:pt>
                <c:pt idx="34">
                  <c:v>11.899999999999999</c:v>
                </c:pt>
                <c:pt idx="35">
                  <c:v>8.6</c:v>
                </c:pt>
                <c:pt idx="36">
                  <c:v>4.5999999999999996</c:v>
                </c:pt>
                <c:pt idx="37">
                  <c:v>9.5</c:v>
                </c:pt>
                <c:pt idx="38">
                  <c:v>0</c:v>
                </c:pt>
                <c:pt idx="39">
                  <c:v>32.6</c:v>
                </c:pt>
                <c:pt idx="40">
                  <c:v>6</c:v>
                </c:pt>
                <c:pt idx="41">
                  <c:v>0</c:v>
                </c:pt>
                <c:pt idx="42">
                  <c:v>11.9</c:v>
                </c:pt>
                <c:pt idx="43">
                  <c:v>5.3</c:v>
                </c:pt>
                <c:pt idx="44">
                  <c:v>6.6</c:v>
                </c:pt>
                <c:pt idx="45">
                  <c:v>20</c:v>
                </c:pt>
                <c:pt idx="46">
                  <c:v>19.600000000000001</c:v>
                </c:pt>
                <c:pt idx="47">
                  <c:v>9.6</c:v>
                </c:pt>
                <c:pt idx="48">
                  <c:v>4.0999999999999996</c:v>
                </c:pt>
                <c:pt idx="49">
                  <c:v>26.6</c:v>
                </c:pt>
                <c:pt idx="50">
                  <c:v>4.2</c:v>
                </c:pt>
                <c:pt idx="51">
                  <c:v>3.1</c:v>
                </c:pt>
                <c:pt idx="52">
                  <c:v>0.8</c:v>
                </c:pt>
                <c:pt idx="53">
                  <c:v>3.3</c:v>
                </c:pt>
                <c:pt idx="54">
                  <c:v>0.1</c:v>
                </c:pt>
                <c:pt idx="55">
                  <c:v>5.7</c:v>
                </c:pt>
                <c:pt idx="56">
                  <c:v>0</c:v>
                </c:pt>
                <c:pt idx="57">
                  <c:v>3.3</c:v>
                </c:pt>
                <c:pt idx="58">
                  <c:v>2.5</c:v>
                </c:pt>
                <c:pt idx="59">
                  <c:v>3.9000000000000004</c:v>
                </c:pt>
                <c:pt idx="60">
                  <c:v>21.4</c:v>
                </c:pt>
                <c:pt idx="61">
                  <c:v>2.2000000000000002</c:v>
                </c:pt>
                <c:pt idx="62">
                  <c:v>0</c:v>
                </c:pt>
                <c:pt idx="63">
                  <c:v>0</c:v>
                </c:pt>
                <c:pt idx="64">
                  <c:v>0.5</c:v>
                </c:pt>
                <c:pt idx="65">
                  <c:v>1.1000000000000001</c:v>
                </c:pt>
                <c:pt idx="66">
                  <c:v>7.1999999999999993</c:v>
                </c:pt>
                <c:pt idx="67">
                  <c:v>1.1000000000000001</c:v>
                </c:pt>
                <c:pt idx="68">
                  <c:v>22.1</c:v>
                </c:pt>
                <c:pt idx="69">
                  <c:v>11.3</c:v>
                </c:pt>
                <c:pt idx="70">
                  <c:v>6.1</c:v>
                </c:pt>
                <c:pt idx="71">
                  <c:v>8.4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350720"/>
        <c:axId val="94356608"/>
      </c:lineChart>
      <c:catAx>
        <c:axId val="943476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94349184"/>
        <c:crossesAt val="-5"/>
        <c:auto val="1"/>
        <c:lblAlgn val="ctr"/>
        <c:lblOffset val="100"/>
        <c:tickLblSkip val="3"/>
        <c:tickMarkSkip val="5"/>
        <c:noMultiLvlLbl val="0"/>
      </c:catAx>
      <c:valAx>
        <c:axId val="94349184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347648"/>
        <c:crosses val="autoZero"/>
        <c:crossBetween val="between"/>
        <c:majorUnit val="20"/>
      </c:valAx>
      <c:catAx>
        <c:axId val="9435072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356608"/>
        <c:crosses val="max"/>
        <c:auto val="1"/>
        <c:lblAlgn val="ctr"/>
        <c:lblOffset val="100"/>
        <c:tickLblSkip val="1"/>
        <c:tickMarkSkip val="1"/>
        <c:noMultiLvlLbl val="0"/>
      </c:catAx>
      <c:valAx>
        <c:axId val="94356608"/>
        <c:scaling>
          <c:orientation val="minMax"/>
          <c:max val="200"/>
          <c:min val="0"/>
        </c:scaling>
        <c:delete val="0"/>
        <c:axPos val="r"/>
        <c:numFmt formatCode="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350720"/>
        <c:crosses val="max"/>
        <c:crossBetween val="between"/>
        <c:majorUnit val="4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Minimum Relative Humidity / %</a:t>
            </a:r>
          </a:p>
        </c:rich>
      </c:tx>
      <c:layout>
        <c:manualLayout>
          <c:xMode val="edge"/>
          <c:yMode val="edge"/>
          <c:x val="0.39810440756516807"/>
          <c:y val="6.443298969072164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498318123438993E-2"/>
          <c:y val="6.056701030927835E-2"/>
          <c:w val="0.96479381928959518"/>
          <c:h val="0.875"/>
        </c:manualLayout>
      </c:layout>
      <c:lineChart>
        <c:grouping val="standard"/>
        <c:varyColors val="0"/>
        <c:ser>
          <c:idx val="2"/>
          <c:order val="0"/>
          <c:tx>
            <c:v>Min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DGD!$K$4:$K$368</c:f>
              <c:numCache>
                <c:formatCode>0</c:formatCode>
                <c:ptCount val="365"/>
                <c:pt idx="0">
                  <c:v>84</c:v>
                </c:pt>
                <c:pt idx="1">
                  <c:v>77</c:v>
                </c:pt>
                <c:pt idx="2">
                  <c:v>65</c:v>
                </c:pt>
                <c:pt idx="3">
                  <c:v>75</c:v>
                </c:pt>
                <c:pt idx="4">
                  <c:v>65</c:v>
                </c:pt>
                <c:pt idx="5">
                  <c:v>94</c:v>
                </c:pt>
                <c:pt idx="6">
                  <c:v>93</c:v>
                </c:pt>
                <c:pt idx="7">
                  <c:v>68</c:v>
                </c:pt>
                <c:pt idx="8">
                  <c:v>66</c:v>
                </c:pt>
                <c:pt idx="9">
                  <c:v>73</c:v>
                </c:pt>
                <c:pt idx="10">
                  <c:v>73</c:v>
                </c:pt>
                <c:pt idx="11">
                  <c:v>79</c:v>
                </c:pt>
                <c:pt idx="12">
                  <c:v>90</c:v>
                </c:pt>
                <c:pt idx="13">
                  <c:v>85</c:v>
                </c:pt>
                <c:pt idx="14">
                  <c:v>74</c:v>
                </c:pt>
                <c:pt idx="15">
                  <c:v>74</c:v>
                </c:pt>
                <c:pt idx="16">
                  <c:v>85</c:v>
                </c:pt>
                <c:pt idx="17">
                  <c:v>76</c:v>
                </c:pt>
                <c:pt idx="18">
                  <c:v>84</c:v>
                </c:pt>
                <c:pt idx="19">
                  <c:v>86</c:v>
                </c:pt>
                <c:pt idx="20">
                  <c:v>74</c:v>
                </c:pt>
                <c:pt idx="21">
                  <c:v>83</c:v>
                </c:pt>
                <c:pt idx="22">
                  <c:v>83</c:v>
                </c:pt>
                <c:pt idx="23">
                  <c:v>72</c:v>
                </c:pt>
                <c:pt idx="24" formatCode="General">
                  <c:v>83</c:v>
                </c:pt>
                <c:pt idx="25" formatCode="General">
                  <c:v>77</c:v>
                </c:pt>
                <c:pt idx="26" formatCode="General">
                  <c:v>57</c:v>
                </c:pt>
                <c:pt idx="27" formatCode="General">
                  <c:v>58</c:v>
                </c:pt>
                <c:pt idx="28" formatCode="General">
                  <c:v>73</c:v>
                </c:pt>
                <c:pt idx="29" formatCode="General">
                  <c:v>64</c:v>
                </c:pt>
                <c:pt idx="30" formatCode="General">
                  <c:v>67</c:v>
                </c:pt>
                <c:pt idx="31">
                  <c:v>80</c:v>
                </c:pt>
                <c:pt idx="32">
                  <c:v>82</c:v>
                </c:pt>
                <c:pt idx="33">
                  <c:v>62</c:v>
                </c:pt>
                <c:pt idx="34">
                  <c:v>71</c:v>
                </c:pt>
                <c:pt idx="35">
                  <c:v>72</c:v>
                </c:pt>
                <c:pt idx="36">
                  <c:v>70</c:v>
                </c:pt>
                <c:pt idx="37">
                  <c:v>62</c:v>
                </c:pt>
                <c:pt idx="38">
                  <c:v>52</c:v>
                </c:pt>
                <c:pt idx="39">
                  <c:v>72</c:v>
                </c:pt>
                <c:pt idx="40">
                  <c:v>86</c:v>
                </c:pt>
                <c:pt idx="41">
                  <c:v>89</c:v>
                </c:pt>
                <c:pt idx="42">
                  <c:v>68</c:v>
                </c:pt>
                <c:pt idx="43">
                  <c:v>82</c:v>
                </c:pt>
                <c:pt idx="44">
                  <c:v>58</c:v>
                </c:pt>
                <c:pt idx="45">
                  <c:v>77</c:v>
                </c:pt>
                <c:pt idx="46">
                  <c:v>61</c:v>
                </c:pt>
                <c:pt idx="47">
                  <c:v>80</c:v>
                </c:pt>
                <c:pt idx="48">
                  <c:v>77</c:v>
                </c:pt>
                <c:pt idx="49">
                  <c:v>86</c:v>
                </c:pt>
                <c:pt idx="50">
                  <c:v>93</c:v>
                </c:pt>
                <c:pt idx="51">
                  <c:v>84</c:v>
                </c:pt>
                <c:pt idx="52">
                  <c:v>86</c:v>
                </c:pt>
                <c:pt idx="53">
                  <c:v>81</c:v>
                </c:pt>
                <c:pt idx="54">
                  <c:v>69</c:v>
                </c:pt>
                <c:pt idx="55" formatCode="General">
                  <c:v>72</c:v>
                </c:pt>
                <c:pt idx="56" formatCode="General">
                  <c:v>67</c:v>
                </c:pt>
                <c:pt idx="57" formatCode="General">
                  <c:v>59</c:v>
                </c:pt>
                <c:pt idx="58" formatCode="General">
                  <c:v>84</c:v>
                </c:pt>
                <c:pt idx="59">
                  <c:v>75</c:v>
                </c:pt>
                <c:pt idx="60">
                  <c:v>69</c:v>
                </c:pt>
                <c:pt idx="61">
                  <c:v>73</c:v>
                </c:pt>
                <c:pt idx="62">
                  <c:v>64</c:v>
                </c:pt>
                <c:pt idx="63">
                  <c:v>69</c:v>
                </c:pt>
                <c:pt idx="64">
                  <c:v>59</c:v>
                </c:pt>
                <c:pt idx="65">
                  <c:v>41</c:v>
                </c:pt>
                <c:pt idx="66">
                  <c:v>47</c:v>
                </c:pt>
                <c:pt idx="67">
                  <c:v>48</c:v>
                </c:pt>
                <c:pt idx="68">
                  <c:v>52</c:v>
                </c:pt>
                <c:pt idx="69">
                  <c:v>52</c:v>
                </c:pt>
                <c:pt idx="70">
                  <c:v>51</c:v>
                </c:pt>
                <c:pt idx="71">
                  <c:v>73</c:v>
                </c:pt>
                <c:pt idx="72">
                  <c:v>49</c:v>
                </c:pt>
                <c:pt idx="73">
                  <c:v>77</c:v>
                </c:pt>
                <c:pt idx="74">
                  <c:v>82</c:v>
                </c:pt>
                <c:pt idx="75">
                  <c:v>73</c:v>
                </c:pt>
                <c:pt idx="76">
                  <c:v>64</c:v>
                </c:pt>
                <c:pt idx="77">
                  <c:v>39</c:v>
                </c:pt>
                <c:pt idx="78">
                  <c:v>53</c:v>
                </c:pt>
                <c:pt idx="79">
                  <c:v>57</c:v>
                </c:pt>
                <c:pt idx="80">
                  <c:v>47</c:v>
                </c:pt>
                <c:pt idx="81">
                  <c:v>49</c:v>
                </c:pt>
                <c:pt idx="82">
                  <c:v>36</c:v>
                </c:pt>
                <c:pt idx="83" formatCode="General">
                  <c:v>45</c:v>
                </c:pt>
                <c:pt idx="84" formatCode="General">
                  <c:v>67</c:v>
                </c:pt>
                <c:pt idx="85" formatCode="General">
                  <c:v>54</c:v>
                </c:pt>
                <c:pt idx="86" formatCode="General">
                  <c:v>51</c:v>
                </c:pt>
                <c:pt idx="87" formatCode="General">
                  <c:v>57</c:v>
                </c:pt>
                <c:pt idx="88" formatCode="General">
                  <c:v>74</c:v>
                </c:pt>
                <c:pt idx="89" formatCode="General">
                  <c:v>56</c:v>
                </c:pt>
                <c:pt idx="90">
                  <c:v>68</c:v>
                </c:pt>
                <c:pt idx="91">
                  <c:v>48</c:v>
                </c:pt>
                <c:pt idx="92">
                  <c:v>51</c:v>
                </c:pt>
                <c:pt idx="93">
                  <c:v>46</c:v>
                </c:pt>
                <c:pt idx="94">
                  <c:v>74</c:v>
                </c:pt>
                <c:pt idx="95">
                  <c:v>31</c:v>
                </c:pt>
                <c:pt idx="96">
                  <c:v>48</c:v>
                </c:pt>
                <c:pt idx="97">
                  <c:v>36</c:v>
                </c:pt>
                <c:pt idx="98">
                  <c:v>42</c:v>
                </c:pt>
                <c:pt idx="99">
                  <c:v>33</c:v>
                </c:pt>
                <c:pt idx="100">
                  <c:v>47</c:v>
                </c:pt>
                <c:pt idx="101">
                  <c:v>36</c:v>
                </c:pt>
                <c:pt idx="102">
                  <c:v>45</c:v>
                </c:pt>
                <c:pt idx="103">
                  <c:v>54</c:v>
                </c:pt>
                <c:pt idx="104">
                  <c:v>45</c:v>
                </c:pt>
                <c:pt idx="105">
                  <c:v>46</c:v>
                </c:pt>
                <c:pt idx="106">
                  <c:v>43</c:v>
                </c:pt>
                <c:pt idx="107">
                  <c:v>33</c:v>
                </c:pt>
                <c:pt idx="108">
                  <c:v>26</c:v>
                </c:pt>
                <c:pt idx="109">
                  <c:v>33</c:v>
                </c:pt>
                <c:pt idx="110">
                  <c:v>31</c:v>
                </c:pt>
                <c:pt idx="111">
                  <c:v>31</c:v>
                </c:pt>
                <c:pt idx="112">
                  <c:v>30</c:v>
                </c:pt>
                <c:pt idx="113">
                  <c:v>48</c:v>
                </c:pt>
                <c:pt idx="114" formatCode="General">
                  <c:v>33</c:v>
                </c:pt>
                <c:pt idx="115" formatCode="General">
                  <c:v>63</c:v>
                </c:pt>
                <c:pt idx="116" formatCode="General">
                  <c:v>36</c:v>
                </c:pt>
                <c:pt idx="117" formatCode="General">
                  <c:v>59</c:v>
                </c:pt>
                <c:pt idx="118" formatCode="General">
                  <c:v>51</c:v>
                </c:pt>
                <c:pt idx="119" formatCode="General">
                  <c:v>43</c:v>
                </c:pt>
                <c:pt idx="120">
                  <c:v>38</c:v>
                </c:pt>
                <c:pt idx="121">
                  <c:v>36</c:v>
                </c:pt>
                <c:pt idx="122">
                  <c:v>29</c:v>
                </c:pt>
                <c:pt idx="123">
                  <c:v>38</c:v>
                </c:pt>
                <c:pt idx="124">
                  <c:v>39</c:v>
                </c:pt>
                <c:pt idx="125">
                  <c:v>32</c:v>
                </c:pt>
                <c:pt idx="126">
                  <c:v>46</c:v>
                </c:pt>
                <c:pt idx="127">
                  <c:v>42</c:v>
                </c:pt>
                <c:pt idx="128">
                  <c:v>39</c:v>
                </c:pt>
                <c:pt idx="129">
                  <c:v>33</c:v>
                </c:pt>
                <c:pt idx="130">
                  <c:v>46</c:v>
                </c:pt>
                <c:pt idx="131">
                  <c:v>39</c:v>
                </c:pt>
                <c:pt idx="132">
                  <c:v>40</c:v>
                </c:pt>
                <c:pt idx="133">
                  <c:v>37</c:v>
                </c:pt>
                <c:pt idx="134">
                  <c:v>43</c:v>
                </c:pt>
                <c:pt idx="135">
                  <c:v>45</c:v>
                </c:pt>
                <c:pt idx="136">
                  <c:v>53</c:v>
                </c:pt>
                <c:pt idx="137">
                  <c:v>65</c:v>
                </c:pt>
                <c:pt idx="138">
                  <c:v>38</c:v>
                </c:pt>
                <c:pt idx="139">
                  <c:v>41</c:v>
                </c:pt>
                <c:pt idx="140">
                  <c:v>39</c:v>
                </c:pt>
                <c:pt idx="141">
                  <c:v>35</c:v>
                </c:pt>
                <c:pt idx="142">
                  <c:v>44</c:v>
                </c:pt>
                <c:pt idx="143">
                  <c:v>34</c:v>
                </c:pt>
                <c:pt idx="144" formatCode="General">
                  <c:v>27</c:v>
                </c:pt>
                <c:pt idx="145" formatCode="General">
                  <c:v>46</c:v>
                </c:pt>
                <c:pt idx="146" formatCode="General">
                  <c:v>46</c:v>
                </c:pt>
                <c:pt idx="147" formatCode="General">
                  <c:v>57</c:v>
                </c:pt>
                <c:pt idx="148" formatCode="General">
                  <c:v>60</c:v>
                </c:pt>
                <c:pt idx="149" formatCode="General">
                  <c:v>57</c:v>
                </c:pt>
                <c:pt idx="150">
                  <c:v>35</c:v>
                </c:pt>
                <c:pt idx="151">
                  <c:v>36</c:v>
                </c:pt>
                <c:pt idx="152">
                  <c:v>48</c:v>
                </c:pt>
                <c:pt idx="153">
                  <c:v>39</c:v>
                </c:pt>
                <c:pt idx="154">
                  <c:v>41</c:v>
                </c:pt>
                <c:pt idx="155">
                  <c:v>58</c:v>
                </c:pt>
                <c:pt idx="156">
                  <c:v>66</c:v>
                </c:pt>
                <c:pt idx="157">
                  <c:v>42</c:v>
                </c:pt>
                <c:pt idx="158">
                  <c:v>46</c:v>
                </c:pt>
                <c:pt idx="159">
                  <c:v>47</c:v>
                </c:pt>
                <c:pt idx="160">
                  <c:v>52</c:v>
                </c:pt>
                <c:pt idx="161">
                  <c:v>34</c:v>
                </c:pt>
                <c:pt idx="162">
                  <c:v>67</c:v>
                </c:pt>
                <c:pt idx="163">
                  <c:v>49</c:v>
                </c:pt>
                <c:pt idx="164">
                  <c:v>36</c:v>
                </c:pt>
                <c:pt idx="165">
                  <c:v>62</c:v>
                </c:pt>
                <c:pt idx="166">
                  <c:v>52</c:v>
                </c:pt>
                <c:pt idx="167">
                  <c:v>72</c:v>
                </c:pt>
                <c:pt idx="168">
                  <c:v>54</c:v>
                </c:pt>
                <c:pt idx="169">
                  <c:v>44</c:v>
                </c:pt>
                <c:pt idx="170">
                  <c:v>54</c:v>
                </c:pt>
                <c:pt idx="171">
                  <c:v>45</c:v>
                </c:pt>
                <c:pt idx="172">
                  <c:v>64</c:v>
                </c:pt>
                <c:pt idx="173">
                  <c:v>46</c:v>
                </c:pt>
                <c:pt idx="174">
                  <c:v>37</c:v>
                </c:pt>
                <c:pt idx="175">
                  <c:v>58</c:v>
                </c:pt>
                <c:pt idx="176">
                  <c:v>42</c:v>
                </c:pt>
                <c:pt idx="177">
                  <c:v>31</c:v>
                </c:pt>
                <c:pt idx="178">
                  <c:v>68</c:v>
                </c:pt>
                <c:pt idx="179">
                  <c:v>36</c:v>
                </c:pt>
                <c:pt idx="180">
                  <c:v>38</c:v>
                </c:pt>
                <c:pt idx="181">
                  <c:v>37</c:v>
                </c:pt>
                <c:pt idx="182">
                  <c:v>40</c:v>
                </c:pt>
                <c:pt idx="183">
                  <c:v>39</c:v>
                </c:pt>
                <c:pt idx="184">
                  <c:v>34</c:v>
                </c:pt>
                <c:pt idx="185">
                  <c:v>34</c:v>
                </c:pt>
                <c:pt idx="186">
                  <c:v>44</c:v>
                </c:pt>
                <c:pt idx="187">
                  <c:v>60</c:v>
                </c:pt>
                <c:pt idx="188">
                  <c:v>61</c:v>
                </c:pt>
                <c:pt idx="189">
                  <c:v>50</c:v>
                </c:pt>
                <c:pt idx="190">
                  <c:v>49</c:v>
                </c:pt>
                <c:pt idx="191">
                  <c:v>40</c:v>
                </c:pt>
                <c:pt idx="192">
                  <c:v>60</c:v>
                </c:pt>
                <c:pt idx="193">
                  <c:v>48</c:v>
                </c:pt>
                <c:pt idx="194">
                  <c:v>34</c:v>
                </c:pt>
                <c:pt idx="195">
                  <c:v>34</c:v>
                </c:pt>
                <c:pt idx="196">
                  <c:v>70</c:v>
                </c:pt>
                <c:pt idx="197">
                  <c:v>64</c:v>
                </c:pt>
                <c:pt idx="198">
                  <c:v>65</c:v>
                </c:pt>
                <c:pt idx="199">
                  <c:v>62</c:v>
                </c:pt>
                <c:pt idx="200">
                  <c:v>54</c:v>
                </c:pt>
                <c:pt idx="201">
                  <c:v>67</c:v>
                </c:pt>
                <c:pt idx="202">
                  <c:v>43</c:v>
                </c:pt>
                <c:pt idx="203">
                  <c:v>44</c:v>
                </c:pt>
                <c:pt idx="204">
                  <c:v>33</c:v>
                </c:pt>
                <c:pt idx="205">
                  <c:v>40</c:v>
                </c:pt>
                <c:pt idx="206">
                  <c:v>56</c:v>
                </c:pt>
                <c:pt idx="207">
                  <c:v>58</c:v>
                </c:pt>
                <c:pt idx="208">
                  <c:v>46</c:v>
                </c:pt>
                <c:pt idx="209">
                  <c:v>61</c:v>
                </c:pt>
                <c:pt idx="210">
                  <c:v>40</c:v>
                </c:pt>
                <c:pt idx="211">
                  <c:v>41</c:v>
                </c:pt>
                <c:pt idx="212">
                  <c:v>33</c:v>
                </c:pt>
                <c:pt idx="213">
                  <c:v>40</c:v>
                </c:pt>
                <c:pt idx="214">
                  <c:v>34</c:v>
                </c:pt>
                <c:pt idx="215">
                  <c:v>58</c:v>
                </c:pt>
                <c:pt idx="216">
                  <c:v>42</c:v>
                </c:pt>
                <c:pt idx="217">
                  <c:v>52</c:v>
                </c:pt>
                <c:pt idx="218">
                  <c:v>47</c:v>
                </c:pt>
                <c:pt idx="219">
                  <c:v>40</c:v>
                </c:pt>
                <c:pt idx="220">
                  <c:v>37</c:v>
                </c:pt>
                <c:pt idx="221">
                  <c:v>44</c:v>
                </c:pt>
                <c:pt idx="222">
                  <c:v>67</c:v>
                </c:pt>
                <c:pt idx="223">
                  <c:v>58</c:v>
                </c:pt>
                <c:pt idx="224">
                  <c:v>57</c:v>
                </c:pt>
                <c:pt idx="225">
                  <c:v>43</c:v>
                </c:pt>
                <c:pt idx="226">
                  <c:v>41</c:v>
                </c:pt>
                <c:pt idx="227">
                  <c:v>68</c:v>
                </c:pt>
                <c:pt idx="228">
                  <c:v>47</c:v>
                </c:pt>
                <c:pt idx="229">
                  <c:v>62</c:v>
                </c:pt>
                <c:pt idx="230">
                  <c:v>47</c:v>
                </c:pt>
                <c:pt idx="231">
                  <c:v>59</c:v>
                </c:pt>
                <c:pt idx="232">
                  <c:v>45</c:v>
                </c:pt>
                <c:pt idx="233">
                  <c:v>44</c:v>
                </c:pt>
                <c:pt idx="234">
                  <c:v>73</c:v>
                </c:pt>
                <c:pt idx="235">
                  <c:v>51</c:v>
                </c:pt>
                <c:pt idx="236">
                  <c:v>49</c:v>
                </c:pt>
                <c:pt idx="237">
                  <c:v>79</c:v>
                </c:pt>
                <c:pt idx="238">
                  <c:v>57</c:v>
                </c:pt>
                <c:pt idx="239">
                  <c:v>50</c:v>
                </c:pt>
                <c:pt idx="240">
                  <c:v>47</c:v>
                </c:pt>
                <c:pt idx="241">
                  <c:v>57</c:v>
                </c:pt>
                <c:pt idx="242">
                  <c:v>54</c:v>
                </c:pt>
                <c:pt idx="243">
                  <c:v>49</c:v>
                </c:pt>
                <c:pt idx="244">
                  <c:v>46</c:v>
                </c:pt>
                <c:pt idx="245">
                  <c:v>58</c:v>
                </c:pt>
                <c:pt idx="246">
                  <c:v>72</c:v>
                </c:pt>
                <c:pt idx="247">
                  <c:v>48</c:v>
                </c:pt>
                <c:pt idx="248">
                  <c:v>77</c:v>
                </c:pt>
                <c:pt idx="249">
                  <c:v>63</c:v>
                </c:pt>
                <c:pt idx="250">
                  <c:v>70</c:v>
                </c:pt>
                <c:pt idx="251">
                  <c:v>73</c:v>
                </c:pt>
                <c:pt idx="252">
                  <c:v>67</c:v>
                </c:pt>
                <c:pt idx="253">
                  <c:v>51</c:v>
                </c:pt>
                <c:pt idx="254">
                  <c:v>48</c:v>
                </c:pt>
                <c:pt idx="255">
                  <c:v>46</c:v>
                </c:pt>
                <c:pt idx="256">
                  <c:v>43</c:v>
                </c:pt>
                <c:pt idx="257">
                  <c:v>46</c:v>
                </c:pt>
                <c:pt idx="258">
                  <c:v>48</c:v>
                </c:pt>
                <c:pt idx="259">
                  <c:v>48</c:v>
                </c:pt>
                <c:pt idx="260">
                  <c:v>62</c:v>
                </c:pt>
                <c:pt idx="261">
                  <c:v>55</c:v>
                </c:pt>
                <c:pt idx="262">
                  <c:v>74</c:v>
                </c:pt>
                <c:pt idx="263">
                  <c:v>52</c:v>
                </c:pt>
                <c:pt idx="264">
                  <c:v>47</c:v>
                </c:pt>
                <c:pt idx="265">
                  <c:v>55</c:v>
                </c:pt>
                <c:pt idx="266">
                  <c:v>54</c:v>
                </c:pt>
                <c:pt idx="267">
                  <c:v>56</c:v>
                </c:pt>
                <c:pt idx="268">
                  <c:v>66</c:v>
                </c:pt>
                <c:pt idx="269">
                  <c:v>70</c:v>
                </c:pt>
                <c:pt idx="270">
                  <c:v>51</c:v>
                </c:pt>
                <c:pt idx="271">
                  <c:v>42</c:v>
                </c:pt>
                <c:pt idx="272">
                  <c:v>40</c:v>
                </c:pt>
                <c:pt idx="273">
                  <c:v>40</c:v>
                </c:pt>
                <c:pt idx="274">
                  <c:v>36</c:v>
                </c:pt>
                <c:pt idx="275">
                  <c:v>35</c:v>
                </c:pt>
                <c:pt idx="276">
                  <c:v>65</c:v>
                </c:pt>
                <c:pt idx="277">
                  <c:v>65</c:v>
                </c:pt>
                <c:pt idx="278">
                  <c:v>43</c:v>
                </c:pt>
                <c:pt idx="279">
                  <c:v>53</c:v>
                </c:pt>
                <c:pt idx="280">
                  <c:v>69</c:v>
                </c:pt>
                <c:pt idx="281">
                  <c:v>72</c:v>
                </c:pt>
                <c:pt idx="282">
                  <c:v>62</c:v>
                </c:pt>
                <c:pt idx="283">
                  <c:v>71</c:v>
                </c:pt>
                <c:pt idx="284">
                  <c:v>69</c:v>
                </c:pt>
                <c:pt idx="285">
                  <c:v>74</c:v>
                </c:pt>
                <c:pt idx="286">
                  <c:v>47</c:v>
                </c:pt>
                <c:pt idx="287">
                  <c:v>49</c:v>
                </c:pt>
                <c:pt idx="288">
                  <c:v>73</c:v>
                </c:pt>
                <c:pt idx="289">
                  <c:v>64</c:v>
                </c:pt>
                <c:pt idx="290">
                  <c:v>42</c:v>
                </c:pt>
                <c:pt idx="291">
                  <c:v>45</c:v>
                </c:pt>
                <c:pt idx="292">
                  <c:v>50</c:v>
                </c:pt>
                <c:pt idx="293">
                  <c:v>53</c:v>
                </c:pt>
                <c:pt idx="294">
                  <c:v>47</c:v>
                </c:pt>
                <c:pt idx="295">
                  <c:v>48</c:v>
                </c:pt>
                <c:pt idx="296">
                  <c:v>57</c:v>
                </c:pt>
                <c:pt idx="297">
                  <c:v>56</c:v>
                </c:pt>
                <c:pt idx="298">
                  <c:v>72</c:v>
                </c:pt>
                <c:pt idx="299">
                  <c:v>81</c:v>
                </c:pt>
                <c:pt idx="300">
                  <c:v>66</c:v>
                </c:pt>
                <c:pt idx="301">
                  <c:v>63</c:v>
                </c:pt>
                <c:pt idx="302">
                  <c:v>81</c:v>
                </c:pt>
                <c:pt idx="303">
                  <c:v>71</c:v>
                </c:pt>
                <c:pt idx="304">
                  <c:v>68</c:v>
                </c:pt>
                <c:pt idx="305">
                  <c:v>69</c:v>
                </c:pt>
                <c:pt idx="306">
                  <c:v>78</c:v>
                </c:pt>
                <c:pt idx="307">
                  <c:v>80</c:v>
                </c:pt>
                <c:pt idx="308">
                  <c:v>90</c:v>
                </c:pt>
                <c:pt idx="309">
                  <c:v>74</c:v>
                </c:pt>
                <c:pt idx="310">
                  <c:v>83</c:v>
                </c:pt>
                <c:pt idx="311">
                  <c:v>91</c:v>
                </c:pt>
                <c:pt idx="312">
                  <c:v>74</c:v>
                </c:pt>
                <c:pt idx="313">
                  <c:v>89</c:v>
                </c:pt>
                <c:pt idx="314">
                  <c:v>93</c:v>
                </c:pt>
                <c:pt idx="315">
                  <c:v>88</c:v>
                </c:pt>
                <c:pt idx="316">
                  <c:v>79</c:v>
                </c:pt>
                <c:pt idx="317">
                  <c:v>92</c:v>
                </c:pt>
                <c:pt idx="318">
                  <c:v>73</c:v>
                </c:pt>
                <c:pt idx="319">
                  <c:v>86</c:v>
                </c:pt>
                <c:pt idx="320">
                  <c:v>72</c:v>
                </c:pt>
                <c:pt idx="321">
                  <c:v>72</c:v>
                </c:pt>
                <c:pt idx="322">
                  <c:v>82</c:v>
                </c:pt>
                <c:pt idx="323">
                  <c:v>96</c:v>
                </c:pt>
                <c:pt idx="324">
                  <c:v>96</c:v>
                </c:pt>
                <c:pt idx="325">
                  <c:v>91</c:v>
                </c:pt>
                <c:pt idx="326">
                  <c:v>92</c:v>
                </c:pt>
                <c:pt idx="327">
                  <c:v>79</c:v>
                </c:pt>
                <c:pt idx="328">
                  <c:v>58</c:v>
                </c:pt>
                <c:pt idx="329">
                  <c:v>68</c:v>
                </c:pt>
                <c:pt idx="330">
                  <c:v>47</c:v>
                </c:pt>
                <c:pt idx="331">
                  <c:v>69</c:v>
                </c:pt>
                <c:pt idx="332">
                  <c:v>67</c:v>
                </c:pt>
                <c:pt idx="333">
                  <c:v>68</c:v>
                </c:pt>
                <c:pt idx="334">
                  <c:v>66</c:v>
                </c:pt>
                <c:pt idx="335">
                  <c:v>77</c:v>
                </c:pt>
                <c:pt idx="336">
                  <c:v>56</c:v>
                </c:pt>
                <c:pt idx="337">
                  <c:v>73</c:v>
                </c:pt>
                <c:pt idx="338">
                  <c:v>57</c:v>
                </c:pt>
                <c:pt idx="339">
                  <c:v>71</c:v>
                </c:pt>
                <c:pt idx="340">
                  <c:v>45</c:v>
                </c:pt>
                <c:pt idx="341">
                  <c:v>67</c:v>
                </c:pt>
                <c:pt idx="342">
                  <c:v>58</c:v>
                </c:pt>
                <c:pt idx="343">
                  <c:v>69</c:v>
                </c:pt>
                <c:pt idx="344">
                  <c:v>75</c:v>
                </c:pt>
                <c:pt idx="345">
                  <c:v>72</c:v>
                </c:pt>
                <c:pt idx="346">
                  <c:v>57</c:v>
                </c:pt>
                <c:pt idx="347">
                  <c:v>67</c:v>
                </c:pt>
                <c:pt idx="348">
                  <c:v>65</c:v>
                </c:pt>
                <c:pt idx="349">
                  <c:v>77</c:v>
                </c:pt>
                <c:pt idx="350">
                  <c:v>77</c:v>
                </c:pt>
                <c:pt idx="351">
                  <c:v>76</c:v>
                </c:pt>
                <c:pt idx="352">
                  <c:v>84</c:v>
                </c:pt>
                <c:pt idx="353">
                  <c:v>68</c:v>
                </c:pt>
                <c:pt idx="354">
                  <c:v>87</c:v>
                </c:pt>
                <c:pt idx="355">
                  <c:v>80</c:v>
                </c:pt>
                <c:pt idx="356">
                  <c:v>77</c:v>
                </c:pt>
                <c:pt idx="357">
                  <c:v>74</c:v>
                </c:pt>
                <c:pt idx="358">
                  <c:v>77</c:v>
                </c:pt>
                <c:pt idx="359">
                  <c:v>72</c:v>
                </c:pt>
                <c:pt idx="360">
                  <c:v>68</c:v>
                </c:pt>
                <c:pt idx="361">
                  <c:v>60</c:v>
                </c:pt>
                <c:pt idx="362">
                  <c:v>69</c:v>
                </c:pt>
                <c:pt idx="363">
                  <c:v>91</c:v>
                </c:pt>
                <c:pt idx="364">
                  <c:v>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38464"/>
        <c:axId val="94640384"/>
      </c:lineChart>
      <c:catAx>
        <c:axId val="94638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640384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94640384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638464"/>
        <c:crosses val="autoZero"/>
        <c:crossBetween val="between"/>
        <c:majorUnit val="20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7576182124153912"/>
          <c:y val="8.7628865979381437E-2"/>
          <c:w val="0.55788782326379815"/>
          <c:h val="0.131443298969072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Maximum Relative Humidity / %</a:t>
            </a:r>
          </a:p>
        </c:rich>
      </c:tx>
      <c:layout>
        <c:manualLayout>
          <c:xMode val="edge"/>
          <c:yMode val="edge"/>
          <c:x val="0.39648173207036536"/>
          <c:y val="6.435006435006434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476319350473612E-2"/>
          <c:y val="6.0489136514057115E-2"/>
          <c:w val="0.96481732070365356"/>
          <c:h val="0.87516197509699656"/>
        </c:manualLayout>
      </c:layout>
      <c:lineChart>
        <c:grouping val="standard"/>
        <c:varyColors val="0"/>
        <c:ser>
          <c:idx val="2"/>
          <c:order val="0"/>
          <c:tx>
            <c:v>Max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3300"/>
              </a:solidFill>
              <a:ln>
                <a:solidFill>
                  <a:srgbClr val="0033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DGD!$L$4:$L$368</c:f>
              <c:numCache>
                <c:formatCode>0</c:formatCode>
                <c:ptCount val="365"/>
                <c:pt idx="0">
                  <c:v>95</c:v>
                </c:pt>
                <c:pt idx="1">
                  <c:v>88</c:v>
                </c:pt>
                <c:pt idx="2">
                  <c:v>87</c:v>
                </c:pt>
                <c:pt idx="3">
                  <c:v>87</c:v>
                </c:pt>
                <c:pt idx="4">
                  <c:v>95</c:v>
                </c:pt>
                <c:pt idx="5">
                  <c:v>98</c:v>
                </c:pt>
                <c:pt idx="6">
                  <c:v>98</c:v>
                </c:pt>
                <c:pt idx="7">
                  <c:v>96</c:v>
                </c:pt>
                <c:pt idx="8">
                  <c:v>90</c:v>
                </c:pt>
                <c:pt idx="9">
                  <c:v>96</c:v>
                </c:pt>
                <c:pt idx="10">
                  <c:v>97</c:v>
                </c:pt>
                <c:pt idx="11">
                  <c:v>98</c:v>
                </c:pt>
                <c:pt idx="12">
                  <c:v>98</c:v>
                </c:pt>
                <c:pt idx="13">
                  <c:v>95</c:v>
                </c:pt>
                <c:pt idx="14">
                  <c:v>94</c:v>
                </c:pt>
                <c:pt idx="15">
                  <c:v>95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95</c:v>
                </c:pt>
                <c:pt idx="20">
                  <c:v>95</c:v>
                </c:pt>
                <c:pt idx="21">
                  <c:v>97</c:v>
                </c:pt>
                <c:pt idx="22">
                  <c:v>96</c:v>
                </c:pt>
                <c:pt idx="23">
                  <c:v>94</c:v>
                </c:pt>
                <c:pt idx="24" formatCode="General">
                  <c:v>95</c:v>
                </c:pt>
                <c:pt idx="25" formatCode="General">
                  <c:v>97</c:v>
                </c:pt>
                <c:pt idx="26" formatCode="General">
                  <c:v>78</c:v>
                </c:pt>
                <c:pt idx="27" formatCode="General">
                  <c:v>76</c:v>
                </c:pt>
                <c:pt idx="28" formatCode="General">
                  <c:v>77</c:v>
                </c:pt>
                <c:pt idx="29" formatCode="General">
                  <c:v>81</c:v>
                </c:pt>
                <c:pt idx="30" formatCode="General">
                  <c:v>80</c:v>
                </c:pt>
                <c:pt idx="31">
                  <c:v>95</c:v>
                </c:pt>
                <c:pt idx="32">
                  <c:v>98</c:v>
                </c:pt>
                <c:pt idx="33">
                  <c:v>91</c:v>
                </c:pt>
                <c:pt idx="34">
                  <c:v>85</c:v>
                </c:pt>
                <c:pt idx="35">
                  <c:v>83</c:v>
                </c:pt>
                <c:pt idx="36">
                  <c:v>84</c:v>
                </c:pt>
                <c:pt idx="37">
                  <c:v>84</c:v>
                </c:pt>
                <c:pt idx="38">
                  <c:v>95</c:v>
                </c:pt>
                <c:pt idx="39">
                  <c:v>89</c:v>
                </c:pt>
                <c:pt idx="40">
                  <c:v>97</c:v>
                </c:pt>
                <c:pt idx="41">
                  <c:v>97</c:v>
                </c:pt>
                <c:pt idx="42">
                  <c:v>96</c:v>
                </c:pt>
                <c:pt idx="43">
                  <c:v>95</c:v>
                </c:pt>
                <c:pt idx="44">
                  <c:v>94</c:v>
                </c:pt>
                <c:pt idx="45">
                  <c:v>92</c:v>
                </c:pt>
                <c:pt idx="46">
                  <c:v>96</c:v>
                </c:pt>
                <c:pt idx="47">
                  <c:v>97</c:v>
                </c:pt>
                <c:pt idx="48">
                  <c:v>92</c:v>
                </c:pt>
                <c:pt idx="49">
                  <c:v>98</c:v>
                </c:pt>
                <c:pt idx="50">
                  <c:v>98</c:v>
                </c:pt>
                <c:pt idx="51">
                  <c:v>93</c:v>
                </c:pt>
                <c:pt idx="52">
                  <c:v>94</c:v>
                </c:pt>
                <c:pt idx="53">
                  <c:v>97</c:v>
                </c:pt>
                <c:pt idx="54">
                  <c:v>96</c:v>
                </c:pt>
                <c:pt idx="55" formatCode="General">
                  <c:v>95</c:v>
                </c:pt>
                <c:pt idx="56" formatCode="General">
                  <c:v>95</c:v>
                </c:pt>
                <c:pt idx="57" formatCode="General">
                  <c:v>92</c:v>
                </c:pt>
                <c:pt idx="58" formatCode="General">
                  <c:v>90</c:v>
                </c:pt>
                <c:pt idx="59">
                  <c:v>88</c:v>
                </c:pt>
                <c:pt idx="60">
                  <c:v>87</c:v>
                </c:pt>
                <c:pt idx="61">
                  <c:v>91</c:v>
                </c:pt>
                <c:pt idx="62">
                  <c:v>82</c:v>
                </c:pt>
                <c:pt idx="63">
                  <c:v>90</c:v>
                </c:pt>
                <c:pt idx="64">
                  <c:v>79</c:v>
                </c:pt>
                <c:pt idx="65">
                  <c:v>85</c:v>
                </c:pt>
                <c:pt idx="66">
                  <c:v>89</c:v>
                </c:pt>
                <c:pt idx="67">
                  <c:v>81</c:v>
                </c:pt>
                <c:pt idx="68">
                  <c:v>78</c:v>
                </c:pt>
                <c:pt idx="69">
                  <c:v>84</c:v>
                </c:pt>
                <c:pt idx="70">
                  <c:v>84</c:v>
                </c:pt>
                <c:pt idx="71">
                  <c:v>89</c:v>
                </c:pt>
                <c:pt idx="72">
                  <c:v>92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88</c:v>
                </c:pt>
                <c:pt idx="77">
                  <c:v>94</c:v>
                </c:pt>
                <c:pt idx="78">
                  <c:v>79</c:v>
                </c:pt>
                <c:pt idx="79">
                  <c:v>87</c:v>
                </c:pt>
                <c:pt idx="80">
                  <c:v>85</c:v>
                </c:pt>
                <c:pt idx="81">
                  <c:v>91</c:v>
                </c:pt>
                <c:pt idx="82">
                  <c:v>95</c:v>
                </c:pt>
                <c:pt idx="83" formatCode="General">
                  <c:v>87</c:v>
                </c:pt>
                <c:pt idx="84" formatCode="General">
                  <c:v>92</c:v>
                </c:pt>
                <c:pt idx="85" formatCode="General">
                  <c:v>87</c:v>
                </c:pt>
                <c:pt idx="86" formatCode="General">
                  <c:v>78</c:v>
                </c:pt>
                <c:pt idx="87" formatCode="General">
                  <c:v>80</c:v>
                </c:pt>
                <c:pt idx="88" formatCode="General">
                  <c:v>91</c:v>
                </c:pt>
                <c:pt idx="89" formatCode="General">
                  <c:v>97</c:v>
                </c:pt>
                <c:pt idx="90">
                  <c:v>90</c:v>
                </c:pt>
                <c:pt idx="91">
                  <c:v>85</c:v>
                </c:pt>
                <c:pt idx="92">
                  <c:v>78</c:v>
                </c:pt>
                <c:pt idx="93">
                  <c:v>86</c:v>
                </c:pt>
                <c:pt idx="94">
                  <c:v>91</c:v>
                </c:pt>
                <c:pt idx="95">
                  <c:v>91</c:v>
                </c:pt>
                <c:pt idx="96">
                  <c:v>76</c:v>
                </c:pt>
                <c:pt idx="97">
                  <c:v>80</c:v>
                </c:pt>
                <c:pt idx="98">
                  <c:v>71</c:v>
                </c:pt>
                <c:pt idx="99">
                  <c:v>81</c:v>
                </c:pt>
                <c:pt idx="100">
                  <c:v>77</c:v>
                </c:pt>
                <c:pt idx="101">
                  <c:v>76</c:v>
                </c:pt>
                <c:pt idx="102">
                  <c:v>72</c:v>
                </c:pt>
                <c:pt idx="103">
                  <c:v>73</c:v>
                </c:pt>
                <c:pt idx="104">
                  <c:v>71</c:v>
                </c:pt>
                <c:pt idx="105">
                  <c:v>72</c:v>
                </c:pt>
                <c:pt idx="106">
                  <c:v>86</c:v>
                </c:pt>
                <c:pt idx="107">
                  <c:v>86</c:v>
                </c:pt>
                <c:pt idx="108">
                  <c:v>73</c:v>
                </c:pt>
                <c:pt idx="109">
                  <c:v>79</c:v>
                </c:pt>
                <c:pt idx="110">
                  <c:v>66</c:v>
                </c:pt>
                <c:pt idx="111">
                  <c:v>75</c:v>
                </c:pt>
                <c:pt idx="112">
                  <c:v>79</c:v>
                </c:pt>
                <c:pt idx="113">
                  <c:v>83</c:v>
                </c:pt>
                <c:pt idx="114" formatCode="General">
                  <c:v>84</c:v>
                </c:pt>
                <c:pt idx="115" formatCode="General">
                  <c:v>82</c:v>
                </c:pt>
                <c:pt idx="116" formatCode="General">
                  <c:v>78</c:v>
                </c:pt>
                <c:pt idx="117" formatCode="General">
                  <c:v>87</c:v>
                </c:pt>
                <c:pt idx="118" formatCode="General">
                  <c:v>88</c:v>
                </c:pt>
                <c:pt idx="119" formatCode="General">
                  <c:v>82</c:v>
                </c:pt>
                <c:pt idx="120">
                  <c:v>66</c:v>
                </c:pt>
                <c:pt idx="121">
                  <c:v>70</c:v>
                </c:pt>
                <c:pt idx="122">
                  <c:v>78</c:v>
                </c:pt>
                <c:pt idx="123">
                  <c:v>75</c:v>
                </c:pt>
                <c:pt idx="124">
                  <c:v>74</c:v>
                </c:pt>
                <c:pt idx="125">
                  <c:v>70</c:v>
                </c:pt>
                <c:pt idx="126">
                  <c:v>84</c:v>
                </c:pt>
                <c:pt idx="127">
                  <c:v>88</c:v>
                </c:pt>
                <c:pt idx="128">
                  <c:v>78</c:v>
                </c:pt>
                <c:pt idx="129">
                  <c:v>85</c:v>
                </c:pt>
                <c:pt idx="130">
                  <c:v>85</c:v>
                </c:pt>
                <c:pt idx="131">
                  <c:v>79</c:v>
                </c:pt>
                <c:pt idx="132">
                  <c:v>77</c:v>
                </c:pt>
                <c:pt idx="133">
                  <c:v>75</c:v>
                </c:pt>
                <c:pt idx="134">
                  <c:v>76</c:v>
                </c:pt>
                <c:pt idx="135">
                  <c:v>81</c:v>
                </c:pt>
                <c:pt idx="136">
                  <c:v>86</c:v>
                </c:pt>
                <c:pt idx="137">
                  <c:v>91</c:v>
                </c:pt>
                <c:pt idx="138">
                  <c:v>91</c:v>
                </c:pt>
                <c:pt idx="139">
                  <c:v>67</c:v>
                </c:pt>
                <c:pt idx="140">
                  <c:v>83</c:v>
                </c:pt>
                <c:pt idx="141">
                  <c:v>84</c:v>
                </c:pt>
                <c:pt idx="142">
                  <c:v>74</c:v>
                </c:pt>
                <c:pt idx="143">
                  <c:v>76</c:v>
                </c:pt>
                <c:pt idx="144" formatCode="General">
                  <c:v>72</c:v>
                </c:pt>
                <c:pt idx="145" formatCode="General">
                  <c:v>87</c:v>
                </c:pt>
                <c:pt idx="146" formatCode="General">
                  <c:v>80</c:v>
                </c:pt>
                <c:pt idx="147" formatCode="General">
                  <c:v>77</c:v>
                </c:pt>
                <c:pt idx="148" formatCode="General">
                  <c:v>80</c:v>
                </c:pt>
                <c:pt idx="149" formatCode="General">
                  <c:v>89</c:v>
                </c:pt>
                <c:pt idx="150">
                  <c:v>87</c:v>
                </c:pt>
                <c:pt idx="151">
                  <c:v>75</c:v>
                </c:pt>
                <c:pt idx="152">
                  <c:v>89</c:v>
                </c:pt>
                <c:pt idx="153">
                  <c:v>84</c:v>
                </c:pt>
                <c:pt idx="154">
                  <c:v>85</c:v>
                </c:pt>
                <c:pt idx="155">
                  <c:v>91</c:v>
                </c:pt>
                <c:pt idx="156">
                  <c:v>95</c:v>
                </c:pt>
                <c:pt idx="157">
                  <c:v>84</c:v>
                </c:pt>
                <c:pt idx="158">
                  <c:v>79</c:v>
                </c:pt>
                <c:pt idx="159">
                  <c:v>77</c:v>
                </c:pt>
                <c:pt idx="160">
                  <c:v>86</c:v>
                </c:pt>
                <c:pt idx="161">
                  <c:v>93</c:v>
                </c:pt>
                <c:pt idx="162">
                  <c:v>94</c:v>
                </c:pt>
                <c:pt idx="163">
                  <c:v>95</c:v>
                </c:pt>
                <c:pt idx="164">
                  <c:v>80</c:v>
                </c:pt>
                <c:pt idx="165">
                  <c:v>83</c:v>
                </c:pt>
                <c:pt idx="166">
                  <c:v>90</c:v>
                </c:pt>
                <c:pt idx="167">
                  <c:v>95</c:v>
                </c:pt>
                <c:pt idx="168">
                  <c:v>95</c:v>
                </c:pt>
                <c:pt idx="169">
                  <c:v>85</c:v>
                </c:pt>
                <c:pt idx="170">
                  <c:v>90</c:v>
                </c:pt>
                <c:pt idx="171">
                  <c:v>91</c:v>
                </c:pt>
                <c:pt idx="172">
                  <c:v>89</c:v>
                </c:pt>
                <c:pt idx="173">
                  <c:v>86</c:v>
                </c:pt>
                <c:pt idx="174">
                  <c:v>83</c:v>
                </c:pt>
                <c:pt idx="175">
                  <c:v>95</c:v>
                </c:pt>
                <c:pt idx="176">
                  <c:v>88</c:v>
                </c:pt>
                <c:pt idx="177">
                  <c:v>85</c:v>
                </c:pt>
                <c:pt idx="178">
                  <c:v>92</c:v>
                </c:pt>
                <c:pt idx="179">
                  <c:v>77</c:v>
                </c:pt>
                <c:pt idx="180">
                  <c:v>78</c:v>
                </c:pt>
                <c:pt idx="181">
                  <c:v>73</c:v>
                </c:pt>
                <c:pt idx="182">
                  <c:v>76</c:v>
                </c:pt>
                <c:pt idx="183">
                  <c:v>66</c:v>
                </c:pt>
                <c:pt idx="184">
                  <c:v>66</c:v>
                </c:pt>
                <c:pt idx="185">
                  <c:v>87</c:v>
                </c:pt>
                <c:pt idx="186">
                  <c:v>89</c:v>
                </c:pt>
                <c:pt idx="187">
                  <c:v>85</c:v>
                </c:pt>
                <c:pt idx="188">
                  <c:v>90</c:v>
                </c:pt>
                <c:pt idx="189">
                  <c:v>85</c:v>
                </c:pt>
                <c:pt idx="190">
                  <c:v>88</c:v>
                </c:pt>
                <c:pt idx="191">
                  <c:v>92</c:v>
                </c:pt>
                <c:pt idx="192">
                  <c:v>81</c:v>
                </c:pt>
                <c:pt idx="193">
                  <c:v>79</c:v>
                </c:pt>
                <c:pt idx="194">
                  <c:v>72</c:v>
                </c:pt>
                <c:pt idx="195">
                  <c:v>78</c:v>
                </c:pt>
                <c:pt idx="196">
                  <c:v>93</c:v>
                </c:pt>
                <c:pt idx="197">
                  <c:v>85</c:v>
                </c:pt>
                <c:pt idx="198">
                  <c:v>91</c:v>
                </c:pt>
                <c:pt idx="199">
                  <c:v>94</c:v>
                </c:pt>
                <c:pt idx="200">
                  <c:v>91</c:v>
                </c:pt>
                <c:pt idx="201">
                  <c:v>94</c:v>
                </c:pt>
                <c:pt idx="202">
                  <c:v>92</c:v>
                </c:pt>
                <c:pt idx="203">
                  <c:v>89</c:v>
                </c:pt>
                <c:pt idx="204">
                  <c:v>81</c:v>
                </c:pt>
                <c:pt idx="205">
                  <c:v>70</c:v>
                </c:pt>
                <c:pt idx="206">
                  <c:v>90</c:v>
                </c:pt>
                <c:pt idx="207">
                  <c:v>83</c:v>
                </c:pt>
                <c:pt idx="208">
                  <c:v>85</c:v>
                </c:pt>
                <c:pt idx="209">
                  <c:v>89</c:v>
                </c:pt>
                <c:pt idx="210">
                  <c:v>83</c:v>
                </c:pt>
                <c:pt idx="211">
                  <c:v>85</c:v>
                </c:pt>
                <c:pt idx="212">
                  <c:v>69</c:v>
                </c:pt>
                <c:pt idx="213">
                  <c:v>79</c:v>
                </c:pt>
                <c:pt idx="214">
                  <c:v>77</c:v>
                </c:pt>
                <c:pt idx="215">
                  <c:v>93</c:v>
                </c:pt>
                <c:pt idx="216">
                  <c:v>90</c:v>
                </c:pt>
                <c:pt idx="217">
                  <c:v>79</c:v>
                </c:pt>
                <c:pt idx="218">
                  <c:v>83</c:v>
                </c:pt>
                <c:pt idx="219">
                  <c:v>90</c:v>
                </c:pt>
                <c:pt idx="220">
                  <c:v>71</c:v>
                </c:pt>
                <c:pt idx="221">
                  <c:v>79</c:v>
                </c:pt>
                <c:pt idx="222">
                  <c:v>89</c:v>
                </c:pt>
                <c:pt idx="223">
                  <c:v>90</c:v>
                </c:pt>
                <c:pt idx="224">
                  <c:v>93</c:v>
                </c:pt>
                <c:pt idx="225">
                  <c:v>83</c:v>
                </c:pt>
                <c:pt idx="226">
                  <c:v>76</c:v>
                </c:pt>
                <c:pt idx="227">
                  <c:v>83</c:v>
                </c:pt>
                <c:pt idx="228">
                  <c:v>89</c:v>
                </c:pt>
                <c:pt idx="229">
                  <c:v>93</c:v>
                </c:pt>
                <c:pt idx="230">
                  <c:v>97</c:v>
                </c:pt>
                <c:pt idx="231">
                  <c:v>88</c:v>
                </c:pt>
                <c:pt idx="232">
                  <c:v>91</c:v>
                </c:pt>
                <c:pt idx="233">
                  <c:v>85</c:v>
                </c:pt>
                <c:pt idx="234">
                  <c:v>95</c:v>
                </c:pt>
                <c:pt idx="235">
                  <c:v>95</c:v>
                </c:pt>
                <c:pt idx="236">
                  <c:v>90</c:v>
                </c:pt>
                <c:pt idx="237">
                  <c:v>94</c:v>
                </c:pt>
                <c:pt idx="238">
                  <c:v>96</c:v>
                </c:pt>
                <c:pt idx="239">
                  <c:v>87</c:v>
                </c:pt>
                <c:pt idx="240">
                  <c:v>86</c:v>
                </c:pt>
                <c:pt idx="241">
                  <c:v>76</c:v>
                </c:pt>
                <c:pt idx="242">
                  <c:v>84</c:v>
                </c:pt>
                <c:pt idx="243">
                  <c:v>93</c:v>
                </c:pt>
                <c:pt idx="244">
                  <c:v>91</c:v>
                </c:pt>
                <c:pt idx="245">
                  <c:v>89</c:v>
                </c:pt>
                <c:pt idx="246">
                  <c:v>90</c:v>
                </c:pt>
                <c:pt idx="247">
                  <c:v>84</c:v>
                </c:pt>
                <c:pt idx="248">
                  <c:v>94</c:v>
                </c:pt>
                <c:pt idx="249">
                  <c:v>85</c:v>
                </c:pt>
                <c:pt idx="250">
                  <c:v>89</c:v>
                </c:pt>
                <c:pt idx="251">
                  <c:v>96</c:v>
                </c:pt>
                <c:pt idx="252">
                  <c:v>92</c:v>
                </c:pt>
                <c:pt idx="253">
                  <c:v>91</c:v>
                </c:pt>
                <c:pt idx="254">
                  <c:v>92</c:v>
                </c:pt>
                <c:pt idx="255">
                  <c:v>78</c:v>
                </c:pt>
                <c:pt idx="256">
                  <c:v>84</c:v>
                </c:pt>
                <c:pt idx="257">
                  <c:v>93</c:v>
                </c:pt>
                <c:pt idx="258">
                  <c:v>90</c:v>
                </c:pt>
                <c:pt idx="259">
                  <c:v>86</c:v>
                </c:pt>
                <c:pt idx="260">
                  <c:v>94</c:v>
                </c:pt>
                <c:pt idx="261">
                  <c:v>90</c:v>
                </c:pt>
                <c:pt idx="262">
                  <c:v>90</c:v>
                </c:pt>
                <c:pt idx="263">
                  <c:v>95</c:v>
                </c:pt>
                <c:pt idx="264">
                  <c:v>86</c:v>
                </c:pt>
                <c:pt idx="265">
                  <c:v>90</c:v>
                </c:pt>
                <c:pt idx="266">
                  <c:v>95</c:v>
                </c:pt>
                <c:pt idx="267">
                  <c:v>91</c:v>
                </c:pt>
                <c:pt idx="268">
                  <c:v>91</c:v>
                </c:pt>
                <c:pt idx="269">
                  <c:v>97</c:v>
                </c:pt>
                <c:pt idx="270">
                  <c:v>98</c:v>
                </c:pt>
                <c:pt idx="271">
                  <c:v>96</c:v>
                </c:pt>
                <c:pt idx="272">
                  <c:v>95</c:v>
                </c:pt>
                <c:pt idx="273">
                  <c:v>94</c:v>
                </c:pt>
                <c:pt idx="274">
                  <c:v>93</c:v>
                </c:pt>
                <c:pt idx="275">
                  <c:v>78</c:v>
                </c:pt>
                <c:pt idx="276">
                  <c:v>81</c:v>
                </c:pt>
                <c:pt idx="277">
                  <c:v>89</c:v>
                </c:pt>
                <c:pt idx="278">
                  <c:v>92</c:v>
                </c:pt>
                <c:pt idx="279">
                  <c:v>78</c:v>
                </c:pt>
                <c:pt idx="280">
                  <c:v>83</c:v>
                </c:pt>
                <c:pt idx="281">
                  <c:v>94</c:v>
                </c:pt>
                <c:pt idx="282">
                  <c:v>84</c:v>
                </c:pt>
                <c:pt idx="283">
                  <c:v>83</c:v>
                </c:pt>
                <c:pt idx="284">
                  <c:v>87</c:v>
                </c:pt>
                <c:pt idx="285">
                  <c:v>91</c:v>
                </c:pt>
                <c:pt idx="286">
                  <c:v>86</c:v>
                </c:pt>
                <c:pt idx="287">
                  <c:v>92</c:v>
                </c:pt>
                <c:pt idx="288">
                  <c:v>96</c:v>
                </c:pt>
                <c:pt idx="289">
                  <c:v>94</c:v>
                </c:pt>
                <c:pt idx="290">
                  <c:v>87</c:v>
                </c:pt>
                <c:pt idx="291">
                  <c:v>85</c:v>
                </c:pt>
                <c:pt idx="292">
                  <c:v>84</c:v>
                </c:pt>
                <c:pt idx="293">
                  <c:v>79</c:v>
                </c:pt>
                <c:pt idx="294">
                  <c:v>77</c:v>
                </c:pt>
                <c:pt idx="295">
                  <c:v>93</c:v>
                </c:pt>
                <c:pt idx="296">
                  <c:v>87</c:v>
                </c:pt>
                <c:pt idx="297">
                  <c:v>90</c:v>
                </c:pt>
                <c:pt idx="298">
                  <c:v>90</c:v>
                </c:pt>
                <c:pt idx="299">
                  <c:v>92</c:v>
                </c:pt>
                <c:pt idx="300">
                  <c:v>94</c:v>
                </c:pt>
                <c:pt idx="301">
                  <c:v>93</c:v>
                </c:pt>
                <c:pt idx="302">
                  <c:v>92</c:v>
                </c:pt>
                <c:pt idx="303">
                  <c:v>92</c:v>
                </c:pt>
                <c:pt idx="304">
                  <c:v>91</c:v>
                </c:pt>
                <c:pt idx="305">
                  <c:v>93</c:v>
                </c:pt>
                <c:pt idx="306">
                  <c:v>95</c:v>
                </c:pt>
                <c:pt idx="307">
                  <c:v>96</c:v>
                </c:pt>
                <c:pt idx="308">
                  <c:v>98</c:v>
                </c:pt>
                <c:pt idx="309">
                  <c:v>96</c:v>
                </c:pt>
                <c:pt idx="310">
                  <c:v>96</c:v>
                </c:pt>
                <c:pt idx="311">
                  <c:v>97</c:v>
                </c:pt>
                <c:pt idx="312">
                  <c:v>97</c:v>
                </c:pt>
                <c:pt idx="313">
                  <c:v>98</c:v>
                </c:pt>
                <c:pt idx="314">
                  <c:v>98</c:v>
                </c:pt>
                <c:pt idx="315">
                  <c:v>97</c:v>
                </c:pt>
                <c:pt idx="316">
                  <c:v>98</c:v>
                </c:pt>
                <c:pt idx="317">
                  <c:v>98</c:v>
                </c:pt>
                <c:pt idx="318">
                  <c:v>95</c:v>
                </c:pt>
                <c:pt idx="319">
                  <c:v>96</c:v>
                </c:pt>
                <c:pt idx="320">
                  <c:v>98</c:v>
                </c:pt>
                <c:pt idx="321">
                  <c:v>95</c:v>
                </c:pt>
                <c:pt idx="322">
                  <c:v>96</c:v>
                </c:pt>
                <c:pt idx="323">
                  <c:v>98</c:v>
                </c:pt>
                <c:pt idx="324">
                  <c:v>98</c:v>
                </c:pt>
                <c:pt idx="325">
                  <c:v>98</c:v>
                </c:pt>
                <c:pt idx="326">
                  <c:v>98</c:v>
                </c:pt>
                <c:pt idx="327">
                  <c:v>98</c:v>
                </c:pt>
                <c:pt idx="328">
                  <c:v>92</c:v>
                </c:pt>
                <c:pt idx="329">
                  <c:v>92</c:v>
                </c:pt>
                <c:pt idx="330">
                  <c:v>85</c:v>
                </c:pt>
                <c:pt idx="331">
                  <c:v>92</c:v>
                </c:pt>
                <c:pt idx="332">
                  <c:v>91</c:v>
                </c:pt>
                <c:pt idx="333">
                  <c:v>83</c:v>
                </c:pt>
                <c:pt idx="334">
                  <c:v>93</c:v>
                </c:pt>
                <c:pt idx="335">
                  <c:v>95</c:v>
                </c:pt>
                <c:pt idx="336">
                  <c:v>94</c:v>
                </c:pt>
                <c:pt idx="337">
                  <c:v>85</c:v>
                </c:pt>
                <c:pt idx="338">
                  <c:v>84</c:v>
                </c:pt>
                <c:pt idx="339">
                  <c:v>87</c:v>
                </c:pt>
                <c:pt idx="340">
                  <c:v>89</c:v>
                </c:pt>
                <c:pt idx="341">
                  <c:v>87</c:v>
                </c:pt>
                <c:pt idx="342">
                  <c:v>77</c:v>
                </c:pt>
                <c:pt idx="343">
                  <c:v>84</c:v>
                </c:pt>
                <c:pt idx="344">
                  <c:v>93</c:v>
                </c:pt>
                <c:pt idx="345">
                  <c:v>94</c:v>
                </c:pt>
                <c:pt idx="346">
                  <c:v>96</c:v>
                </c:pt>
                <c:pt idx="347">
                  <c:v>80</c:v>
                </c:pt>
                <c:pt idx="348">
                  <c:v>84</c:v>
                </c:pt>
                <c:pt idx="349">
                  <c:v>97</c:v>
                </c:pt>
                <c:pt idx="350">
                  <c:v>95</c:v>
                </c:pt>
                <c:pt idx="351">
                  <c:v>92</c:v>
                </c:pt>
                <c:pt idx="352">
                  <c:v>97</c:v>
                </c:pt>
                <c:pt idx="353">
                  <c:v>97</c:v>
                </c:pt>
                <c:pt idx="354">
                  <c:v>98</c:v>
                </c:pt>
                <c:pt idx="355">
                  <c:v>96</c:v>
                </c:pt>
                <c:pt idx="356">
                  <c:v>92</c:v>
                </c:pt>
                <c:pt idx="357">
                  <c:v>86</c:v>
                </c:pt>
                <c:pt idx="358">
                  <c:v>87</c:v>
                </c:pt>
                <c:pt idx="359">
                  <c:v>90</c:v>
                </c:pt>
                <c:pt idx="360">
                  <c:v>81</c:v>
                </c:pt>
                <c:pt idx="361">
                  <c:v>87</c:v>
                </c:pt>
                <c:pt idx="362">
                  <c:v>83</c:v>
                </c:pt>
                <c:pt idx="363">
                  <c:v>96</c:v>
                </c:pt>
                <c:pt idx="364">
                  <c:v>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52288"/>
        <c:axId val="94666752"/>
      </c:lineChart>
      <c:catAx>
        <c:axId val="94652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666752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94666752"/>
        <c:scaling>
          <c:orientation val="minMax"/>
          <c:max val="100"/>
          <c:min val="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652288"/>
        <c:crosses val="autoZero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6779431664411368"/>
          <c:y val="0.66409347480213621"/>
          <c:w val="0.34979702300405957"/>
          <c:h val="0.707851518560179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Mean Relative Humidity / %</a:t>
            </a:r>
          </a:p>
        </c:rich>
      </c:tx>
      <c:layout>
        <c:manualLayout>
          <c:xMode val="edge"/>
          <c:yMode val="edge"/>
          <c:x val="0.4097365922565967"/>
          <c:y val="6.426735218508997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454382483930289E-2"/>
          <c:y val="5.9126001118403257E-2"/>
          <c:w val="0.9648417459285108"/>
          <c:h val="0.87660723397284823"/>
        </c:manualLayout>
      </c:layout>
      <c:lineChart>
        <c:grouping val="standard"/>
        <c:varyColors val="0"/>
        <c:ser>
          <c:idx val="2"/>
          <c:order val="0"/>
          <c:tx>
            <c:v>Mean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DGD!$M$4:$M$368</c:f>
              <c:numCache>
                <c:formatCode>0</c:formatCode>
                <c:ptCount val="365"/>
                <c:pt idx="0">
                  <c:v>89</c:v>
                </c:pt>
                <c:pt idx="1">
                  <c:v>84</c:v>
                </c:pt>
                <c:pt idx="2">
                  <c:v>76</c:v>
                </c:pt>
                <c:pt idx="3">
                  <c:v>82</c:v>
                </c:pt>
                <c:pt idx="4">
                  <c:v>83</c:v>
                </c:pt>
                <c:pt idx="5">
                  <c:v>95</c:v>
                </c:pt>
                <c:pt idx="6">
                  <c:v>97</c:v>
                </c:pt>
                <c:pt idx="7">
                  <c:v>83</c:v>
                </c:pt>
                <c:pt idx="8">
                  <c:v>80</c:v>
                </c:pt>
                <c:pt idx="9">
                  <c:v>86</c:v>
                </c:pt>
                <c:pt idx="10">
                  <c:v>84</c:v>
                </c:pt>
                <c:pt idx="11">
                  <c:v>93</c:v>
                </c:pt>
                <c:pt idx="12">
                  <c:v>95</c:v>
                </c:pt>
                <c:pt idx="13">
                  <c:v>92</c:v>
                </c:pt>
                <c:pt idx="14">
                  <c:v>82</c:v>
                </c:pt>
                <c:pt idx="15">
                  <c:v>84</c:v>
                </c:pt>
                <c:pt idx="16">
                  <c:v>93</c:v>
                </c:pt>
                <c:pt idx="17">
                  <c:v>90</c:v>
                </c:pt>
                <c:pt idx="18">
                  <c:v>91</c:v>
                </c:pt>
                <c:pt idx="19">
                  <c:v>90</c:v>
                </c:pt>
                <c:pt idx="20">
                  <c:v>86</c:v>
                </c:pt>
                <c:pt idx="21">
                  <c:v>91</c:v>
                </c:pt>
                <c:pt idx="22">
                  <c:v>91</c:v>
                </c:pt>
                <c:pt idx="23">
                  <c:v>86</c:v>
                </c:pt>
                <c:pt idx="24">
                  <c:v>91</c:v>
                </c:pt>
                <c:pt idx="25">
                  <c:v>92</c:v>
                </c:pt>
                <c:pt idx="26">
                  <c:v>68</c:v>
                </c:pt>
                <c:pt idx="27">
                  <c:v>64</c:v>
                </c:pt>
                <c:pt idx="28">
                  <c:v>74</c:v>
                </c:pt>
                <c:pt idx="29">
                  <c:v>75</c:v>
                </c:pt>
                <c:pt idx="30">
                  <c:v>74</c:v>
                </c:pt>
                <c:pt idx="31">
                  <c:v>86</c:v>
                </c:pt>
                <c:pt idx="32">
                  <c:v>93</c:v>
                </c:pt>
                <c:pt idx="33">
                  <c:v>79</c:v>
                </c:pt>
                <c:pt idx="34">
                  <c:v>77</c:v>
                </c:pt>
                <c:pt idx="35">
                  <c:v>76</c:v>
                </c:pt>
                <c:pt idx="36">
                  <c:v>77</c:v>
                </c:pt>
                <c:pt idx="37">
                  <c:v>74</c:v>
                </c:pt>
                <c:pt idx="38">
                  <c:v>77</c:v>
                </c:pt>
                <c:pt idx="39">
                  <c:v>81</c:v>
                </c:pt>
                <c:pt idx="40">
                  <c:v>93</c:v>
                </c:pt>
                <c:pt idx="41">
                  <c:v>93</c:v>
                </c:pt>
                <c:pt idx="42">
                  <c:v>85</c:v>
                </c:pt>
                <c:pt idx="43">
                  <c:v>87</c:v>
                </c:pt>
                <c:pt idx="44">
                  <c:v>80</c:v>
                </c:pt>
                <c:pt idx="45">
                  <c:v>86</c:v>
                </c:pt>
                <c:pt idx="46">
                  <c:v>82</c:v>
                </c:pt>
                <c:pt idx="47">
                  <c:v>89</c:v>
                </c:pt>
                <c:pt idx="48">
                  <c:v>85</c:v>
                </c:pt>
                <c:pt idx="49">
                  <c:v>96</c:v>
                </c:pt>
                <c:pt idx="50">
                  <c:v>95</c:v>
                </c:pt>
                <c:pt idx="51">
                  <c:v>89</c:v>
                </c:pt>
                <c:pt idx="52">
                  <c:v>90</c:v>
                </c:pt>
                <c:pt idx="53">
                  <c:v>93</c:v>
                </c:pt>
                <c:pt idx="54">
                  <c:v>85</c:v>
                </c:pt>
                <c:pt idx="55">
                  <c:v>84</c:v>
                </c:pt>
                <c:pt idx="56">
                  <c:v>84</c:v>
                </c:pt>
                <c:pt idx="57">
                  <c:v>81</c:v>
                </c:pt>
                <c:pt idx="58">
                  <c:v>87</c:v>
                </c:pt>
                <c:pt idx="59">
                  <c:v>82</c:v>
                </c:pt>
                <c:pt idx="60">
                  <c:v>80</c:v>
                </c:pt>
                <c:pt idx="61">
                  <c:v>83</c:v>
                </c:pt>
                <c:pt idx="62">
                  <c:v>76</c:v>
                </c:pt>
                <c:pt idx="63">
                  <c:v>81</c:v>
                </c:pt>
                <c:pt idx="64">
                  <c:v>68</c:v>
                </c:pt>
                <c:pt idx="65">
                  <c:v>63</c:v>
                </c:pt>
                <c:pt idx="66">
                  <c:v>68</c:v>
                </c:pt>
                <c:pt idx="67">
                  <c:v>66</c:v>
                </c:pt>
                <c:pt idx="68">
                  <c:v>68</c:v>
                </c:pt>
                <c:pt idx="69">
                  <c:v>69</c:v>
                </c:pt>
                <c:pt idx="70">
                  <c:v>66</c:v>
                </c:pt>
                <c:pt idx="71">
                  <c:v>83</c:v>
                </c:pt>
                <c:pt idx="72">
                  <c:v>77</c:v>
                </c:pt>
                <c:pt idx="73">
                  <c:v>91</c:v>
                </c:pt>
                <c:pt idx="74">
                  <c:v>92</c:v>
                </c:pt>
                <c:pt idx="75">
                  <c:v>89</c:v>
                </c:pt>
                <c:pt idx="76">
                  <c:v>82</c:v>
                </c:pt>
                <c:pt idx="77">
                  <c:v>65</c:v>
                </c:pt>
                <c:pt idx="78">
                  <c:v>68</c:v>
                </c:pt>
                <c:pt idx="79">
                  <c:v>72</c:v>
                </c:pt>
                <c:pt idx="80">
                  <c:v>67</c:v>
                </c:pt>
                <c:pt idx="81">
                  <c:v>71</c:v>
                </c:pt>
                <c:pt idx="82">
                  <c:v>70</c:v>
                </c:pt>
                <c:pt idx="83">
                  <c:v>68</c:v>
                </c:pt>
                <c:pt idx="84">
                  <c:v>79</c:v>
                </c:pt>
                <c:pt idx="85">
                  <c:v>73</c:v>
                </c:pt>
                <c:pt idx="86">
                  <c:v>64</c:v>
                </c:pt>
                <c:pt idx="87">
                  <c:v>69</c:v>
                </c:pt>
                <c:pt idx="88">
                  <c:v>82</c:v>
                </c:pt>
                <c:pt idx="89">
                  <c:v>81</c:v>
                </c:pt>
                <c:pt idx="90">
                  <c:v>80</c:v>
                </c:pt>
                <c:pt idx="91">
                  <c:v>68</c:v>
                </c:pt>
                <c:pt idx="92">
                  <c:v>64</c:v>
                </c:pt>
                <c:pt idx="93">
                  <c:v>67</c:v>
                </c:pt>
                <c:pt idx="94">
                  <c:v>84</c:v>
                </c:pt>
                <c:pt idx="95">
                  <c:v>60</c:v>
                </c:pt>
                <c:pt idx="96">
                  <c:v>60</c:v>
                </c:pt>
                <c:pt idx="97">
                  <c:v>57</c:v>
                </c:pt>
                <c:pt idx="98">
                  <c:v>55</c:v>
                </c:pt>
                <c:pt idx="99">
                  <c:v>59</c:v>
                </c:pt>
                <c:pt idx="100">
                  <c:v>61</c:v>
                </c:pt>
                <c:pt idx="101">
                  <c:v>54</c:v>
                </c:pt>
                <c:pt idx="102">
                  <c:v>57</c:v>
                </c:pt>
                <c:pt idx="103">
                  <c:v>65</c:v>
                </c:pt>
                <c:pt idx="104">
                  <c:v>58</c:v>
                </c:pt>
                <c:pt idx="105">
                  <c:v>60</c:v>
                </c:pt>
                <c:pt idx="106">
                  <c:v>64</c:v>
                </c:pt>
                <c:pt idx="107">
                  <c:v>59</c:v>
                </c:pt>
                <c:pt idx="108">
                  <c:v>52</c:v>
                </c:pt>
                <c:pt idx="109">
                  <c:v>54</c:v>
                </c:pt>
                <c:pt idx="110">
                  <c:v>48</c:v>
                </c:pt>
                <c:pt idx="111">
                  <c:v>50</c:v>
                </c:pt>
                <c:pt idx="112">
                  <c:v>52</c:v>
                </c:pt>
                <c:pt idx="113">
                  <c:v>65</c:v>
                </c:pt>
                <c:pt idx="114">
                  <c:v>58</c:v>
                </c:pt>
                <c:pt idx="115">
                  <c:v>73</c:v>
                </c:pt>
                <c:pt idx="116">
                  <c:v>59</c:v>
                </c:pt>
                <c:pt idx="117">
                  <c:v>74</c:v>
                </c:pt>
                <c:pt idx="118">
                  <c:v>73</c:v>
                </c:pt>
                <c:pt idx="119">
                  <c:v>62</c:v>
                </c:pt>
                <c:pt idx="120">
                  <c:v>52</c:v>
                </c:pt>
                <c:pt idx="121">
                  <c:v>52</c:v>
                </c:pt>
                <c:pt idx="122">
                  <c:v>53</c:v>
                </c:pt>
                <c:pt idx="123">
                  <c:v>55</c:v>
                </c:pt>
                <c:pt idx="124">
                  <c:v>59</c:v>
                </c:pt>
                <c:pt idx="125">
                  <c:v>48</c:v>
                </c:pt>
                <c:pt idx="126">
                  <c:v>63</c:v>
                </c:pt>
                <c:pt idx="127">
                  <c:v>65</c:v>
                </c:pt>
                <c:pt idx="128">
                  <c:v>56</c:v>
                </c:pt>
                <c:pt idx="129">
                  <c:v>55</c:v>
                </c:pt>
                <c:pt idx="130">
                  <c:v>64</c:v>
                </c:pt>
                <c:pt idx="131">
                  <c:v>57</c:v>
                </c:pt>
                <c:pt idx="132">
                  <c:v>55</c:v>
                </c:pt>
                <c:pt idx="133">
                  <c:v>55</c:v>
                </c:pt>
                <c:pt idx="134">
                  <c:v>60</c:v>
                </c:pt>
                <c:pt idx="135">
                  <c:v>64</c:v>
                </c:pt>
                <c:pt idx="136">
                  <c:v>69</c:v>
                </c:pt>
                <c:pt idx="137">
                  <c:v>81</c:v>
                </c:pt>
                <c:pt idx="138">
                  <c:v>63</c:v>
                </c:pt>
                <c:pt idx="139">
                  <c:v>53</c:v>
                </c:pt>
                <c:pt idx="140">
                  <c:v>55</c:v>
                </c:pt>
                <c:pt idx="141">
                  <c:v>55</c:v>
                </c:pt>
                <c:pt idx="142">
                  <c:v>62</c:v>
                </c:pt>
                <c:pt idx="143">
                  <c:v>51</c:v>
                </c:pt>
                <c:pt idx="144">
                  <c:v>46</c:v>
                </c:pt>
                <c:pt idx="145">
                  <c:v>68</c:v>
                </c:pt>
                <c:pt idx="146">
                  <c:v>63</c:v>
                </c:pt>
                <c:pt idx="147">
                  <c:v>69</c:v>
                </c:pt>
                <c:pt idx="148">
                  <c:v>71</c:v>
                </c:pt>
                <c:pt idx="149">
                  <c:v>80</c:v>
                </c:pt>
                <c:pt idx="150">
                  <c:v>63</c:v>
                </c:pt>
                <c:pt idx="151">
                  <c:v>58</c:v>
                </c:pt>
                <c:pt idx="152">
                  <c:v>65</c:v>
                </c:pt>
                <c:pt idx="153">
                  <c:v>60</c:v>
                </c:pt>
                <c:pt idx="154">
                  <c:v>64</c:v>
                </c:pt>
                <c:pt idx="155">
                  <c:v>75</c:v>
                </c:pt>
                <c:pt idx="156">
                  <c:v>83</c:v>
                </c:pt>
                <c:pt idx="157">
                  <c:v>61</c:v>
                </c:pt>
                <c:pt idx="158">
                  <c:v>66</c:v>
                </c:pt>
                <c:pt idx="159">
                  <c:v>62</c:v>
                </c:pt>
                <c:pt idx="160">
                  <c:v>71</c:v>
                </c:pt>
                <c:pt idx="161">
                  <c:v>63</c:v>
                </c:pt>
                <c:pt idx="162">
                  <c:v>80</c:v>
                </c:pt>
                <c:pt idx="163">
                  <c:v>75</c:v>
                </c:pt>
                <c:pt idx="164">
                  <c:v>58</c:v>
                </c:pt>
                <c:pt idx="165">
                  <c:v>72</c:v>
                </c:pt>
                <c:pt idx="166">
                  <c:v>78</c:v>
                </c:pt>
                <c:pt idx="167">
                  <c:v>86</c:v>
                </c:pt>
                <c:pt idx="168">
                  <c:v>76</c:v>
                </c:pt>
                <c:pt idx="169">
                  <c:v>64</c:v>
                </c:pt>
                <c:pt idx="170">
                  <c:v>73</c:v>
                </c:pt>
                <c:pt idx="171">
                  <c:v>69</c:v>
                </c:pt>
                <c:pt idx="172">
                  <c:v>73</c:v>
                </c:pt>
                <c:pt idx="173">
                  <c:v>64</c:v>
                </c:pt>
                <c:pt idx="174">
                  <c:v>62</c:v>
                </c:pt>
                <c:pt idx="175">
                  <c:v>80</c:v>
                </c:pt>
                <c:pt idx="176">
                  <c:v>66</c:v>
                </c:pt>
                <c:pt idx="177">
                  <c:v>57</c:v>
                </c:pt>
                <c:pt idx="178">
                  <c:v>82</c:v>
                </c:pt>
                <c:pt idx="179">
                  <c:v>54</c:v>
                </c:pt>
                <c:pt idx="180">
                  <c:v>56</c:v>
                </c:pt>
                <c:pt idx="181">
                  <c:v>52</c:v>
                </c:pt>
                <c:pt idx="182">
                  <c:v>55</c:v>
                </c:pt>
                <c:pt idx="183">
                  <c:v>51</c:v>
                </c:pt>
                <c:pt idx="184">
                  <c:v>47</c:v>
                </c:pt>
                <c:pt idx="185">
                  <c:v>58</c:v>
                </c:pt>
                <c:pt idx="186">
                  <c:v>66</c:v>
                </c:pt>
                <c:pt idx="187">
                  <c:v>74</c:v>
                </c:pt>
                <c:pt idx="188">
                  <c:v>77</c:v>
                </c:pt>
                <c:pt idx="189">
                  <c:v>68</c:v>
                </c:pt>
                <c:pt idx="190">
                  <c:v>69</c:v>
                </c:pt>
                <c:pt idx="191">
                  <c:v>64</c:v>
                </c:pt>
                <c:pt idx="192">
                  <c:v>69</c:v>
                </c:pt>
                <c:pt idx="193">
                  <c:v>65</c:v>
                </c:pt>
                <c:pt idx="194">
                  <c:v>56</c:v>
                </c:pt>
                <c:pt idx="195">
                  <c:v>54</c:v>
                </c:pt>
                <c:pt idx="196">
                  <c:v>82</c:v>
                </c:pt>
                <c:pt idx="197">
                  <c:v>77</c:v>
                </c:pt>
                <c:pt idx="198">
                  <c:v>79</c:v>
                </c:pt>
                <c:pt idx="199">
                  <c:v>84</c:v>
                </c:pt>
                <c:pt idx="200">
                  <c:v>78</c:v>
                </c:pt>
                <c:pt idx="201">
                  <c:v>88</c:v>
                </c:pt>
                <c:pt idx="202">
                  <c:v>69</c:v>
                </c:pt>
                <c:pt idx="203">
                  <c:v>64</c:v>
                </c:pt>
                <c:pt idx="204">
                  <c:v>54</c:v>
                </c:pt>
                <c:pt idx="205">
                  <c:v>54</c:v>
                </c:pt>
                <c:pt idx="206">
                  <c:v>71</c:v>
                </c:pt>
                <c:pt idx="207">
                  <c:v>72</c:v>
                </c:pt>
                <c:pt idx="208">
                  <c:v>67</c:v>
                </c:pt>
                <c:pt idx="209">
                  <c:v>72</c:v>
                </c:pt>
                <c:pt idx="210">
                  <c:v>58</c:v>
                </c:pt>
                <c:pt idx="211">
                  <c:v>59</c:v>
                </c:pt>
                <c:pt idx="212">
                  <c:v>51</c:v>
                </c:pt>
                <c:pt idx="213">
                  <c:v>55</c:v>
                </c:pt>
                <c:pt idx="214">
                  <c:v>54</c:v>
                </c:pt>
                <c:pt idx="215">
                  <c:v>82</c:v>
                </c:pt>
                <c:pt idx="216">
                  <c:v>68</c:v>
                </c:pt>
                <c:pt idx="217">
                  <c:v>67</c:v>
                </c:pt>
                <c:pt idx="218">
                  <c:v>72</c:v>
                </c:pt>
                <c:pt idx="219">
                  <c:v>67</c:v>
                </c:pt>
                <c:pt idx="220">
                  <c:v>55</c:v>
                </c:pt>
                <c:pt idx="221">
                  <c:v>60</c:v>
                </c:pt>
                <c:pt idx="222">
                  <c:v>78</c:v>
                </c:pt>
                <c:pt idx="223">
                  <c:v>76</c:v>
                </c:pt>
                <c:pt idx="224">
                  <c:v>76</c:v>
                </c:pt>
                <c:pt idx="225">
                  <c:v>63</c:v>
                </c:pt>
                <c:pt idx="226">
                  <c:v>58</c:v>
                </c:pt>
                <c:pt idx="227">
                  <c:v>75</c:v>
                </c:pt>
                <c:pt idx="228">
                  <c:v>70</c:v>
                </c:pt>
                <c:pt idx="229">
                  <c:v>82</c:v>
                </c:pt>
                <c:pt idx="230">
                  <c:v>73</c:v>
                </c:pt>
                <c:pt idx="231">
                  <c:v>75</c:v>
                </c:pt>
                <c:pt idx="232">
                  <c:v>69</c:v>
                </c:pt>
                <c:pt idx="233">
                  <c:v>64</c:v>
                </c:pt>
                <c:pt idx="234">
                  <c:v>88</c:v>
                </c:pt>
                <c:pt idx="235">
                  <c:v>79</c:v>
                </c:pt>
                <c:pt idx="236">
                  <c:v>74</c:v>
                </c:pt>
                <c:pt idx="237">
                  <c:v>90</c:v>
                </c:pt>
                <c:pt idx="238">
                  <c:v>80</c:v>
                </c:pt>
                <c:pt idx="239">
                  <c:v>71</c:v>
                </c:pt>
                <c:pt idx="240">
                  <c:v>65</c:v>
                </c:pt>
                <c:pt idx="241">
                  <c:v>68</c:v>
                </c:pt>
                <c:pt idx="242">
                  <c:v>71</c:v>
                </c:pt>
                <c:pt idx="243">
                  <c:v>71</c:v>
                </c:pt>
                <c:pt idx="244">
                  <c:v>71</c:v>
                </c:pt>
                <c:pt idx="245">
                  <c:v>72</c:v>
                </c:pt>
                <c:pt idx="246">
                  <c:v>82</c:v>
                </c:pt>
                <c:pt idx="247">
                  <c:v>70</c:v>
                </c:pt>
                <c:pt idx="248">
                  <c:v>85</c:v>
                </c:pt>
                <c:pt idx="249">
                  <c:v>76</c:v>
                </c:pt>
                <c:pt idx="250">
                  <c:v>80</c:v>
                </c:pt>
                <c:pt idx="251">
                  <c:v>85</c:v>
                </c:pt>
                <c:pt idx="252">
                  <c:v>82</c:v>
                </c:pt>
                <c:pt idx="253">
                  <c:v>75</c:v>
                </c:pt>
                <c:pt idx="254">
                  <c:v>71</c:v>
                </c:pt>
                <c:pt idx="255">
                  <c:v>65</c:v>
                </c:pt>
                <c:pt idx="256">
                  <c:v>64</c:v>
                </c:pt>
                <c:pt idx="257">
                  <c:v>69</c:v>
                </c:pt>
                <c:pt idx="258">
                  <c:v>70</c:v>
                </c:pt>
                <c:pt idx="259">
                  <c:v>74</c:v>
                </c:pt>
                <c:pt idx="260">
                  <c:v>82</c:v>
                </c:pt>
                <c:pt idx="261">
                  <c:v>76</c:v>
                </c:pt>
                <c:pt idx="262">
                  <c:v>79</c:v>
                </c:pt>
                <c:pt idx="263">
                  <c:v>79</c:v>
                </c:pt>
                <c:pt idx="264">
                  <c:v>69</c:v>
                </c:pt>
                <c:pt idx="265">
                  <c:v>73</c:v>
                </c:pt>
                <c:pt idx="266">
                  <c:v>76</c:v>
                </c:pt>
                <c:pt idx="267">
                  <c:v>77</c:v>
                </c:pt>
                <c:pt idx="268">
                  <c:v>82</c:v>
                </c:pt>
                <c:pt idx="269">
                  <c:v>88</c:v>
                </c:pt>
                <c:pt idx="270">
                  <c:v>77</c:v>
                </c:pt>
                <c:pt idx="271">
                  <c:v>72</c:v>
                </c:pt>
                <c:pt idx="272">
                  <c:v>69</c:v>
                </c:pt>
                <c:pt idx="273">
                  <c:v>68</c:v>
                </c:pt>
                <c:pt idx="274">
                  <c:v>63</c:v>
                </c:pt>
                <c:pt idx="275">
                  <c:v>59</c:v>
                </c:pt>
                <c:pt idx="276">
                  <c:v>75</c:v>
                </c:pt>
                <c:pt idx="277">
                  <c:v>78</c:v>
                </c:pt>
                <c:pt idx="278">
                  <c:v>65</c:v>
                </c:pt>
                <c:pt idx="279">
                  <c:v>69</c:v>
                </c:pt>
                <c:pt idx="280">
                  <c:v>75</c:v>
                </c:pt>
                <c:pt idx="281">
                  <c:v>84</c:v>
                </c:pt>
                <c:pt idx="282">
                  <c:v>75</c:v>
                </c:pt>
                <c:pt idx="283">
                  <c:v>76</c:v>
                </c:pt>
                <c:pt idx="284">
                  <c:v>79</c:v>
                </c:pt>
                <c:pt idx="285">
                  <c:v>84</c:v>
                </c:pt>
                <c:pt idx="286">
                  <c:v>67</c:v>
                </c:pt>
                <c:pt idx="287">
                  <c:v>72</c:v>
                </c:pt>
                <c:pt idx="288">
                  <c:v>83</c:v>
                </c:pt>
                <c:pt idx="289">
                  <c:v>78</c:v>
                </c:pt>
                <c:pt idx="290">
                  <c:v>66</c:v>
                </c:pt>
                <c:pt idx="291">
                  <c:v>70</c:v>
                </c:pt>
                <c:pt idx="292">
                  <c:v>70</c:v>
                </c:pt>
                <c:pt idx="293">
                  <c:v>69</c:v>
                </c:pt>
                <c:pt idx="294">
                  <c:v>64</c:v>
                </c:pt>
                <c:pt idx="295">
                  <c:v>72</c:v>
                </c:pt>
                <c:pt idx="296">
                  <c:v>72</c:v>
                </c:pt>
                <c:pt idx="297">
                  <c:v>78</c:v>
                </c:pt>
                <c:pt idx="298">
                  <c:v>83</c:v>
                </c:pt>
                <c:pt idx="299">
                  <c:v>87</c:v>
                </c:pt>
                <c:pt idx="300">
                  <c:v>84</c:v>
                </c:pt>
                <c:pt idx="301">
                  <c:v>81</c:v>
                </c:pt>
                <c:pt idx="302">
                  <c:v>88</c:v>
                </c:pt>
                <c:pt idx="303">
                  <c:v>84</c:v>
                </c:pt>
                <c:pt idx="304">
                  <c:v>82</c:v>
                </c:pt>
                <c:pt idx="305">
                  <c:v>85</c:v>
                </c:pt>
                <c:pt idx="306">
                  <c:v>87</c:v>
                </c:pt>
                <c:pt idx="307">
                  <c:v>90</c:v>
                </c:pt>
                <c:pt idx="308">
                  <c:v>94</c:v>
                </c:pt>
                <c:pt idx="309">
                  <c:v>82</c:v>
                </c:pt>
                <c:pt idx="310">
                  <c:v>91</c:v>
                </c:pt>
                <c:pt idx="311">
                  <c:v>95</c:v>
                </c:pt>
                <c:pt idx="312">
                  <c:v>89</c:v>
                </c:pt>
                <c:pt idx="313">
                  <c:v>94</c:v>
                </c:pt>
                <c:pt idx="314">
                  <c:v>97</c:v>
                </c:pt>
                <c:pt idx="315">
                  <c:v>94</c:v>
                </c:pt>
                <c:pt idx="316">
                  <c:v>92</c:v>
                </c:pt>
                <c:pt idx="317">
                  <c:v>96</c:v>
                </c:pt>
                <c:pt idx="318">
                  <c:v>87</c:v>
                </c:pt>
                <c:pt idx="319">
                  <c:v>93</c:v>
                </c:pt>
                <c:pt idx="320">
                  <c:v>88</c:v>
                </c:pt>
                <c:pt idx="321">
                  <c:v>85</c:v>
                </c:pt>
                <c:pt idx="322">
                  <c:v>91</c:v>
                </c:pt>
                <c:pt idx="323">
                  <c:v>98</c:v>
                </c:pt>
                <c:pt idx="324">
                  <c:v>98</c:v>
                </c:pt>
                <c:pt idx="325">
                  <c:v>97</c:v>
                </c:pt>
                <c:pt idx="326">
                  <c:v>96</c:v>
                </c:pt>
                <c:pt idx="327">
                  <c:v>91</c:v>
                </c:pt>
                <c:pt idx="328">
                  <c:v>78</c:v>
                </c:pt>
                <c:pt idx="329">
                  <c:v>80</c:v>
                </c:pt>
                <c:pt idx="330">
                  <c:v>68</c:v>
                </c:pt>
                <c:pt idx="331">
                  <c:v>82</c:v>
                </c:pt>
                <c:pt idx="332">
                  <c:v>80</c:v>
                </c:pt>
                <c:pt idx="333">
                  <c:v>76</c:v>
                </c:pt>
                <c:pt idx="334">
                  <c:v>81</c:v>
                </c:pt>
                <c:pt idx="335">
                  <c:v>88</c:v>
                </c:pt>
                <c:pt idx="336">
                  <c:v>78</c:v>
                </c:pt>
                <c:pt idx="337">
                  <c:v>79</c:v>
                </c:pt>
                <c:pt idx="338">
                  <c:v>75</c:v>
                </c:pt>
                <c:pt idx="339">
                  <c:v>80</c:v>
                </c:pt>
                <c:pt idx="340">
                  <c:v>66</c:v>
                </c:pt>
                <c:pt idx="341">
                  <c:v>79</c:v>
                </c:pt>
                <c:pt idx="342">
                  <c:v>68</c:v>
                </c:pt>
                <c:pt idx="343">
                  <c:v>78</c:v>
                </c:pt>
                <c:pt idx="344">
                  <c:v>84</c:v>
                </c:pt>
                <c:pt idx="345">
                  <c:v>87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89</c:v>
                </c:pt>
                <c:pt idx="350">
                  <c:v>87</c:v>
                </c:pt>
                <c:pt idx="351">
                  <c:v>84</c:v>
                </c:pt>
                <c:pt idx="352">
                  <c:v>94</c:v>
                </c:pt>
                <c:pt idx="353">
                  <c:v>83</c:v>
                </c:pt>
                <c:pt idx="354">
                  <c:v>94</c:v>
                </c:pt>
                <c:pt idx="355">
                  <c:v>89</c:v>
                </c:pt>
                <c:pt idx="356">
                  <c:v>85</c:v>
                </c:pt>
                <c:pt idx="357">
                  <c:v>80</c:v>
                </c:pt>
                <c:pt idx="358">
                  <c:v>83</c:v>
                </c:pt>
                <c:pt idx="359">
                  <c:v>83</c:v>
                </c:pt>
                <c:pt idx="360">
                  <c:v>71</c:v>
                </c:pt>
                <c:pt idx="361">
                  <c:v>74</c:v>
                </c:pt>
                <c:pt idx="362">
                  <c:v>73</c:v>
                </c:pt>
                <c:pt idx="363">
                  <c:v>80</c:v>
                </c:pt>
                <c:pt idx="364">
                  <c:v>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96192"/>
        <c:axId val="94698112"/>
      </c:lineChart>
      <c:catAx>
        <c:axId val="94696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698112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94698112"/>
        <c:scaling>
          <c:orientation val="minMax"/>
          <c:max val="100"/>
          <c:min val="4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696192"/>
        <c:crosses val="autoZero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7.1670118314318215E-2"/>
          <c:y val="0.71593870817561689"/>
          <c:w val="0.25354990869549016"/>
          <c:h val="0.759640507661478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Humidity Extreme Times </a:t>
            </a:r>
          </a:p>
        </c:rich>
      </c:tx>
      <c:layout>
        <c:manualLayout>
          <c:xMode val="edge"/>
          <c:yMode val="edge"/>
          <c:x val="0.41717404999831409"/>
          <c:y val="6.426735218508997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596377010158504E-2"/>
          <c:y val="5.9126001118403257E-2"/>
          <c:w val="0.95469975140228258"/>
          <c:h val="0.87660723397284823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DGD!$BN$4:$BN$368</c:f>
              <c:numCache>
                <c:formatCode>h:mm</c:formatCode>
                <c:ptCount val="365"/>
                <c:pt idx="0">
                  <c:v>#N/A</c:v>
                </c:pt>
                <c:pt idx="1">
                  <c:v>#N/A</c:v>
                </c:pt>
                <c:pt idx="2">
                  <c:v>0.68402777777777779</c:v>
                </c:pt>
                <c:pt idx="3">
                  <c:v>0.60069444444444442</c:v>
                </c:pt>
                <c:pt idx="4">
                  <c:v>0.55555555555555558</c:v>
                </c:pt>
                <c:pt idx="5">
                  <c:v>#N/A</c:v>
                </c:pt>
                <c:pt idx="6">
                  <c:v>#N/A</c:v>
                </c:pt>
                <c:pt idx="7">
                  <c:v>0.61875000000000002</c:v>
                </c:pt>
                <c:pt idx="8">
                  <c:v>0.64236111111111105</c:v>
                </c:pt>
                <c:pt idx="9">
                  <c:v>#N/A</c:v>
                </c:pt>
                <c:pt idx="10">
                  <c:v>0.59375</c:v>
                </c:pt>
                <c:pt idx="11">
                  <c:v>#N/A</c:v>
                </c:pt>
                <c:pt idx="12">
                  <c:v>0.57638888888888895</c:v>
                </c:pt>
                <c:pt idx="13">
                  <c:v>0.57986111111111105</c:v>
                </c:pt>
                <c:pt idx="14">
                  <c:v>0.54513888888888895</c:v>
                </c:pt>
                <c:pt idx="15">
                  <c:v>0.54861111111111105</c:v>
                </c:pt>
                <c:pt idx="16">
                  <c:v>#N/A</c:v>
                </c:pt>
                <c:pt idx="17">
                  <c:v>0.65208333333333335</c:v>
                </c:pt>
                <c:pt idx="18">
                  <c:v>0.6875</c:v>
                </c:pt>
                <c:pt idx="19">
                  <c:v>0.64583333333333337</c:v>
                </c:pt>
                <c:pt idx="20">
                  <c:v>0.66666666666666663</c:v>
                </c:pt>
                <c:pt idx="21">
                  <c:v>#N/A</c:v>
                </c:pt>
                <c:pt idx="22">
                  <c:v>#N/A</c:v>
                </c:pt>
                <c:pt idx="23">
                  <c:v>0.61458333333333337</c:v>
                </c:pt>
                <c:pt idx="24">
                  <c:v>0.52083333333333337</c:v>
                </c:pt>
                <c:pt idx="25">
                  <c:v>#N/A</c:v>
                </c:pt>
                <c:pt idx="26">
                  <c:v>#N/A</c:v>
                </c:pt>
                <c:pt idx="27">
                  <c:v>0.52083333333333337</c:v>
                </c:pt>
                <c:pt idx="28">
                  <c:v>0.61805555555555558</c:v>
                </c:pt>
                <c:pt idx="29">
                  <c:v>0.57986111111111105</c:v>
                </c:pt>
                <c:pt idx="30">
                  <c:v>0.65625</c:v>
                </c:pt>
                <c:pt idx="31">
                  <c:v>#N/A</c:v>
                </c:pt>
                <c:pt idx="32">
                  <c:v>0.58680555555555558</c:v>
                </c:pt>
                <c:pt idx="33">
                  <c:v>0.62847222222222221</c:v>
                </c:pt>
                <c:pt idx="34">
                  <c:v>0.63888888888888895</c:v>
                </c:pt>
                <c:pt idx="35">
                  <c:v>0.62847222222222221</c:v>
                </c:pt>
                <c:pt idx="36">
                  <c:v>0.58680555555555558</c:v>
                </c:pt>
                <c:pt idx="37">
                  <c:v>0.6645833333333333</c:v>
                </c:pt>
                <c:pt idx="38">
                  <c:v>0.70138888888888884</c:v>
                </c:pt>
                <c:pt idx="39">
                  <c:v>0.59722222222222221</c:v>
                </c:pt>
                <c:pt idx="40">
                  <c:v>#N/A</c:v>
                </c:pt>
                <c:pt idx="41">
                  <c:v>0.63888888888888895</c:v>
                </c:pt>
                <c:pt idx="42">
                  <c:v>0.70833333333333337</c:v>
                </c:pt>
                <c:pt idx="43">
                  <c:v>0.625</c:v>
                </c:pt>
                <c:pt idx="44">
                  <c:v>0.57986111111111105</c:v>
                </c:pt>
                <c:pt idx="45">
                  <c:v>0.48958333333333331</c:v>
                </c:pt>
                <c:pt idx="46">
                  <c:v>0.64930555555555558</c:v>
                </c:pt>
                <c:pt idx="47">
                  <c:v>0.6875</c:v>
                </c:pt>
                <c:pt idx="48">
                  <c:v>0.67708333333333337</c:v>
                </c:pt>
                <c:pt idx="49">
                  <c:v>#N/A</c:v>
                </c:pt>
                <c:pt idx="50">
                  <c:v>#N/A</c:v>
                </c:pt>
                <c:pt idx="51">
                  <c:v>0.61111111111111105</c:v>
                </c:pt>
                <c:pt idx="52">
                  <c:v>0.60416666666666663</c:v>
                </c:pt>
                <c:pt idx="53">
                  <c:v>#N/A</c:v>
                </c:pt>
                <c:pt idx="54">
                  <c:v>0.63541666666666663</c:v>
                </c:pt>
                <c:pt idx="55">
                  <c:v>0.56597222222222221</c:v>
                </c:pt>
                <c:pt idx="56">
                  <c:v>#N/A</c:v>
                </c:pt>
                <c:pt idx="57">
                  <c:v>0.53125</c:v>
                </c:pt>
                <c:pt idx="58">
                  <c:v>0.63541666666666663</c:v>
                </c:pt>
                <c:pt idx="59">
                  <c:v>0.63541666666666663</c:v>
                </c:pt>
                <c:pt idx="60">
                  <c:v>0.64930555555555558</c:v>
                </c:pt>
                <c:pt idx="61">
                  <c:v>0.70833333333333337</c:v>
                </c:pt>
                <c:pt idx="62">
                  <c:v>0.67708333333333337</c:v>
                </c:pt>
                <c:pt idx="63">
                  <c:v>0.625</c:v>
                </c:pt>
                <c:pt idx="64">
                  <c:v>0.66319444444444442</c:v>
                </c:pt>
                <c:pt idx="65">
                  <c:v>0.6875</c:v>
                </c:pt>
                <c:pt idx="66">
                  <c:v>0.63888888888888895</c:v>
                </c:pt>
                <c:pt idx="67">
                  <c:v>0.54166666666666663</c:v>
                </c:pt>
                <c:pt idx="68">
                  <c:v>0.70833333333333337</c:v>
                </c:pt>
                <c:pt idx="69">
                  <c:v>0.64236111111111105</c:v>
                </c:pt>
                <c:pt idx="70">
                  <c:v>0.53472222222222221</c:v>
                </c:pt>
                <c:pt idx="71">
                  <c:v>0.77083333333333337</c:v>
                </c:pt>
                <c:pt idx="72">
                  <c:v>0.51180555555555551</c:v>
                </c:pt>
                <c:pt idx="73">
                  <c:v>0.73958333333333337</c:v>
                </c:pt>
                <c:pt idx="74">
                  <c:v>0.59722222222222221</c:v>
                </c:pt>
                <c:pt idx="75">
                  <c:v>0.70486111111111116</c:v>
                </c:pt>
                <c:pt idx="76">
                  <c:v>#N/A</c:v>
                </c:pt>
                <c:pt idx="77">
                  <c:v>0.6875</c:v>
                </c:pt>
                <c:pt idx="78">
                  <c:v>0.67013888888888884</c:v>
                </c:pt>
                <c:pt idx="79">
                  <c:v>0.65625</c:v>
                </c:pt>
                <c:pt idx="80">
                  <c:v>0.61805555555555558</c:v>
                </c:pt>
                <c:pt idx="81">
                  <c:v>0.65972222222222221</c:v>
                </c:pt>
                <c:pt idx="82">
                  <c:v>0.65625</c:v>
                </c:pt>
                <c:pt idx="83">
                  <c:v>0.67361111111111116</c:v>
                </c:pt>
                <c:pt idx="84">
                  <c:v>0.62152777777777779</c:v>
                </c:pt>
                <c:pt idx="85">
                  <c:v>0.6875</c:v>
                </c:pt>
                <c:pt idx="86">
                  <c:v>0.56944444444444442</c:v>
                </c:pt>
                <c:pt idx="87">
                  <c:v>0.69791666666666663</c:v>
                </c:pt>
                <c:pt idx="88">
                  <c:v>0.4375</c:v>
                </c:pt>
                <c:pt idx="89">
                  <c:v>0.59375</c:v>
                </c:pt>
                <c:pt idx="90">
                  <c:v>0.72569444444444453</c:v>
                </c:pt>
                <c:pt idx="91">
                  <c:v>0.83333333333333337</c:v>
                </c:pt>
                <c:pt idx="92">
                  <c:v>0.6875</c:v>
                </c:pt>
                <c:pt idx="93">
                  <c:v>0.70486111111111116</c:v>
                </c:pt>
                <c:pt idx="94">
                  <c:v>#N/A</c:v>
                </c:pt>
                <c:pt idx="95">
                  <c:v>0.77777777777777779</c:v>
                </c:pt>
                <c:pt idx="96">
                  <c:v>0.55208333333333337</c:v>
                </c:pt>
                <c:pt idx="97">
                  <c:v>0.69444444444444453</c:v>
                </c:pt>
                <c:pt idx="98">
                  <c:v>0.76041666666666663</c:v>
                </c:pt>
                <c:pt idx="99">
                  <c:v>0.75694444444444453</c:v>
                </c:pt>
                <c:pt idx="100">
                  <c:v>0.56597222222222221</c:v>
                </c:pt>
                <c:pt idx="101">
                  <c:v>0.77083333333333337</c:v>
                </c:pt>
                <c:pt idx="102">
                  <c:v>0.625</c:v>
                </c:pt>
                <c:pt idx="103">
                  <c:v>0.68402777777777779</c:v>
                </c:pt>
                <c:pt idx="104">
                  <c:v>0.64930555555555558</c:v>
                </c:pt>
                <c:pt idx="105">
                  <c:v>0.59375</c:v>
                </c:pt>
                <c:pt idx="106">
                  <c:v>0.62152777777777779</c:v>
                </c:pt>
                <c:pt idx="107">
                  <c:v>0.65277777777777779</c:v>
                </c:pt>
                <c:pt idx="108">
                  <c:v>0.73611111111111116</c:v>
                </c:pt>
                <c:pt idx="109">
                  <c:v>0.6875</c:v>
                </c:pt>
                <c:pt idx="110">
                  <c:v>0.75</c:v>
                </c:pt>
                <c:pt idx="111">
                  <c:v>0.66666666666666663</c:v>
                </c:pt>
                <c:pt idx="112">
                  <c:v>0.65277777777777779</c:v>
                </c:pt>
                <c:pt idx="113">
                  <c:v>0.65277777777777779</c:v>
                </c:pt>
                <c:pt idx="114">
                  <c:v>0.59027777777777779</c:v>
                </c:pt>
                <c:pt idx="115">
                  <c:v>0.74652777777777779</c:v>
                </c:pt>
                <c:pt idx="116">
                  <c:v>0.70833333333333337</c:v>
                </c:pt>
                <c:pt idx="117">
                  <c:v>0.57986111111111105</c:v>
                </c:pt>
                <c:pt idx="118">
                  <c:v>0.76736111111111116</c:v>
                </c:pt>
                <c:pt idx="119">
                  <c:v>0.64930555555555558</c:v>
                </c:pt>
                <c:pt idx="120">
                  <c:v>0.80555555555555547</c:v>
                </c:pt>
                <c:pt idx="121">
                  <c:v>0.64583333333333337</c:v>
                </c:pt>
                <c:pt idx="122">
                  <c:v>0.69791666666666663</c:v>
                </c:pt>
                <c:pt idx="123">
                  <c:v>0.72222222222222221</c:v>
                </c:pt>
                <c:pt idx="124">
                  <c:v>0.75694444444444453</c:v>
                </c:pt>
                <c:pt idx="125">
                  <c:v>0.77777777777777779</c:v>
                </c:pt>
                <c:pt idx="126">
                  <c:v>0.64027777777777783</c:v>
                </c:pt>
                <c:pt idx="127">
                  <c:v>0.77777777777777779</c:v>
                </c:pt>
                <c:pt idx="128">
                  <c:v>0.6875</c:v>
                </c:pt>
                <c:pt idx="129">
                  <c:v>0.71527777777777779</c:v>
                </c:pt>
                <c:pt idx="130">
                  <c:v>0.77083333333333337</c:v>
                </c:pt>
                <c:pt idx="131">
                  <c:v>0.63888888888888895</c:v>
                </c:pt>
                <c:pt idx="132">
                  <c:v>0.59375</c:v>
                </c:pt>
                <c:pt idx="133">
                  <c:v>0.69791666666666663</c:v>
                </c:pt>
                <c:pt idx="134">
                  <c:v>0.56944444444444442</c:v>
                </c:pt>
                <c:pt idx="135">
                  <c:v>0.67708333333333337</c:v>
                </c:pt>
                <c:pt idx="136">
                  <c:v>0.60069444444444442</c:v>
                </c:pt>
                <c:pt idx="137">
                  <c:v>0.70138888888888884</c:v>
                </c:pt>
                <c:pt idx="138">
                  <c:v>0.69791666666666663</c:v>
                </c:pt>
                <c:pt idx="139">
                  <c:v>0.58333333333333337</c:v>
                </c:pt>
                <c:pt idx="140">
                  <c:v>0.79166666666666663</c:v>
                </c:pt>
                <c:pt idx="141">
                  <c:v>0.66666666666666663</c:v>
                </c:pt>
                <c:pt idx="142">
                  <c:v>0.57638888888888895</c:v>
                </c:pt>
                <c:pt idx="143">
                  <c:v>0.77083333333333337</c:v>
                </c:pt>
                <c:pt idx="144">
                  <c:v>0.71180555555555547</c:v>
                </c:pt>
                <c:pt idx="145">
                  <c:v>#N/A</c:v>
                </c:pt>
                <c:pt idx="146">
                  <c:v>0.83333333333333337</c:v>
                </c:pt>
                <c:pt idx="147">
                  <c:v>0.81597222222222221</c:v>
                </c:pt>
                <c:pt idx="148">
                  <c:v>0.51388888888888895</c:v>
                </c:pt>
                <c:pt idx="149">
                  <c:v>0.60069444444444442</c:v>
                </c:pt>
                <c:pt idx="150">
                  <c:v>0.77430555555555547</c:v>
                </c:pt>
                <c:pt idx="151">
                  <c:v>0.60416666666666663</c:v>
                </c:pt>
                <c:pt idx="152">
                  <c:v>0.75347222222222221</c:v>
                </c:pt>
                <c:pt idx="153">
                  <c:v>0.72916666666666663</c:v>
                </c:pt>
                <c:pt idx="154">
                  <c:v>0.73263888888888884</c:v>
                </c:pt>
                <c:pt idx="155">
                  <c:v>0.60763888888888895</c:v>
                </c:pt>
                <c:pt idx="156">
                  <c:v>0.67013888888888884</c:v>
                </c:pt>
                <c:pt idx="157">
                  <c:v>0.69097222222222221</c:v>
                </c:pt>
                <c:pt idx="158">
                  <c:v>0.55208333333333337</c:v>
                </c:pt>
                <c:pt idx="159">
                  <c:v>0.79513888888888884</c:v>
                </c:pt>
                <c:pt idx="160">
                  <c:v>0.4861111111111111</c:v>
                </c:pt>
                <c:pt idx="161">
                  <c:v>0.71180555555555547</c:v>
                </c:pt>
                <c:pt idx="162">
                  <c:v>#N/A</c:v>
                </c:pt>
                <c:pt idx="163">
                  <c:v>0.73958333333333337</c:v>
                </c:pt>
                <c:pt idx="164">
                  <c:v>0.65972222222222221</c:v>
                </c:pt>
                <c:pt idx="165">
                  <c:v>0.4861111111111111</c:v>
                </c:pt>
                <c:pt idx="166">
                  <c:v>0.76041666666666663</c:v>
                </c:pt>
                <c:pt idx="167">
                  <c:v>0.5</c:v>
                </c:pt>
                <c:pt idx="168">
                  <c:v>0.66666666666666663</c:v>
                </c:pt>
                <c:pt idx="169">
                  <c:v>0.73958333333333337</c:v>
                </c:pt>
                <c:pt idx="170">
                  <c:v>0.6875</c:v>
                </c:pt>
                <c:pt idx="171">
                  <c:v>0.8125</c:v>
                </c:pt>
                <c:pt idx="172">
                  <c:v>#N/A</c:v>
                </c:pt>
                <c:pt idx="173">
                  <c:v>0.60416666666666663</c:v>
                </c:pt>
                <c:pt idx="174">
                  <c:v>0.59375</c:v>
                </c:pt>
                <c:pt idx="175">
                  <c:v>0.75347222222222221</c:v>
                </c:pt>
                <c:pt idx="176">
                  <c:v>0.76388888888888884</c:v>
                </c:pt>
                <c:pt idx="177">
                  <c:v>0.64583333333333337</c:v>
                </c:pt>
                <c:pt idx="178">
                  <c:v>#N/A</c:v>
                </c:pt>
                <c:pt idx="179">
                  <c:v>0.70833333333333337</c:v>
                </c:pt>
                <c:pt idx="180">
                  <c:v>0.63194444444444442</c:v>
                </c:pt>
                <c:pt idx="181">
                  <c:v>0.73263888888888884</c:v>
                </c:pt>
                <c:pt idx="182">
                  <c:v>0.60416666666666663</c:v>
                </c:pt>
                <c:pt idx="183">
                  <c:v>0.61805555555555558</c:v>
                </c:pt>
                <c:pt idx="184">
                  <c:v>0.61458333333333337</c:v>
                </c:pt>
                <c:pt idx="185">
                  <c:v>0.64236111111111105</c:v>
                </c:pt>
                <c:pt idx="186">
                  <c:v>0.68402777777777779</c:v>
                </c:pt>
                <c:pt idx="187">
                  <c:v>0.77083333333333337</c:v>
                </c:pt>
                <c:pt idx="188">
                  <c:v>0.77430555555555547</c:v>
                </c:pt>
                <c:pt idx="189">
                  <c:v>0.65972222222222221</c:v>
                </c:pt>
                <c:pt idx="190">
                  <c:v>0.77083333333333337</c:v>
                </c:pt>
                <c:pt idx="191">
                  <c:v>0.69097222222222221</c:v>
                </c:pt>
                <c:pt idx="192">
                  <c:v>0.625</c:v>
                </c:pt>
                <c:pt idx="193">
                  <c:v>0.67361111111111116</c:v>
                </c:pt>
                <c:pt idx="194">
                  <c:v>0.70138888888888884</c:v>
                </c:pt>
                <c:pt idx="195">
                  <c:v>0.73611111111111116</c:v>
                </c:pt>
                <c:pt idx="196">
                  <c:v>0.72222222222222221</c:v>
                </c:pt>
                <c:pt idx="197">
                  <c:v>0.77430555555555547</c:v>
                </c:pt>
                <c:pt idx="198">
                  <c:v>0.64583333333333337</c:v>
                </c:pt>
                <c:pt idx="199">
                  <c:v>0.59722222222222221</c:v>
                </c:pt>
                <c:pt idx="200">
                  <c:v>0.59722222222222221</c:v>
                </c:pt>
                <c:pt idx="201">
                  <c:v>0.63749999999999996</c:v>
                </c:pt>
                <c:pt idx="202">
                  <c:v>0.76875000000000004</c:v>
                </c:pt>
                <c:pt idx="203">
                  <c:v>0.66597222222222219</c:v>
                </c:pt>
                <c:pt idx="204">
                  <c:v>0.70972222222222225</c:v>
                </c:pt>
                <c:pt idx="205">
                  <c:v>0.65347222222222223</c:v>
                </c:pt>
                <c:pt idx="206">
                  <c:v>0.69236111111111109</c:v>
                </c:pt>
                <c:pt idx="207">
                  <c:v>0.7</c:v>
                </c:pt>
                <c:pt idx="208">
                  <c:v>0.80902777777777779</c:v>
                </c:pt>
                <c:pt idx="209">
                  <c:v>0.70625000000000004</c:v>
                </c:pt>
                <c:pt idx="210">
                  <c:v>0.77777777777777779</c:v>
                </c:pt>
                <c:pt idx="211">
                  <c:v>0.7583333333333333</c:v>
                </c:pt>
                <c:pt idx="212">
                  <c:v>0.78055555555555556</c:v>
                </c:pt>
                <c:pt idx="213">
                  <c:v>0.7729166666666667</c:v>
                </c:pt>
                <c:pt idx="214">
                  <c:v>0.6381944444444444</c:v>
                </c:pt>
                <c:pt idx="215">
                  <c:v>#N/A</c:v>
                </c:pt>
                <c:pt idx="216">
                  <c:v>0.7583333333333333</c:v>
                </c:pt>
                <c:pt idx="217">
                  <c:v>0.6381944444444444</c:v>
                </c:pt>
                <c:pt idx="218">
                  <c:v>0.57013888888888886</c:v>
                </c:pt>
                <c:pt idx="219">
                  <c:v>0.6875</c:v>
                </c:pt>
                <c:pt idx="220">
                  <c:v>0.78472222222222221</c:v>
                </c:pt>
                <c:pt idx="221">
                  <c:v>0.60486111111111118</c:v>
                </c:pt>
                <c:pt idx="222">
                  <c:v>0.80069444444444438</c:v>
                </c:pt>
                <c:pt idx="223">
                  <c:v>0.7284722222222223</c:v>
                </c:pt>
                <c:pt idx="224">
                  <c:v>0.63402777777777775</c:v>
                </c:pt>
                <c:pt idx="225">
                  <c:v>0.77083333333333337</c:v>
                </c:pt>
                <c:pt idx="226">
                  <c:v>0.62916666666666665</c:v>
                </c:pt>
                <c:pt idx="227">
                  <c:v>0.65277777777777779</c:v>
                </c:pt>
                <c:pt idx="228">
                  <c:v>0.6875</c:v>
                </c:pt>
                <c:pt idx="229">
                  <c:v>0.56527777777777777</c:v>
                </c:pt>
                <c:pt idx="230">
                  <c:v>0.72083333333333333</c:v>
                </c:pt>
                <c:pt idx="231">
                  <c:v>0.51111111111111118</c:v>
                </c:pt>
                <c:pt idx="232">
                  <c:v>0.81805555555555554</c:v>
                </c:pt>
                <c:pt idx="233">
                  <c:v>0.78402777777777777</c:v>
                </c:pt>
                <c:pt idx="234">
                  <c:v>#N/A</c:v>
                </c:pt>
                <c:pt idx="235">
                  <c:v>0.69791666666666663</c:v>
                </c:pt>
                <c:pt idx="236">
                  <c:v>0.72916666666666663</c:v>
                </c:pt>
                <c:pt idx="237">
                  <c:v>#N/A</c:v>
                </c:pt>
                <c:pt idx="238">
                  <c:v>0.64375000000000004</c:v>
                </c:pt>
                <c:pt idx="239">
                  <c:v>0.62152777777777779</c:v>
                </c:pt>
                <c:pt idx="240">
                  <c:v>0.56180555555555556</c:v>
                </c:pt>
                <c:pt idx="241">
                  <c:v>0.67152777777777783</c:v>
                </c:pt>
                <c:pt idx="242">
                  <c:v>0.76111111111111107</c:v>
                </c:pt>
                <c:pt idx="243">
                  <c:v>0.70277777777777783</c:v>
                </c:pt>
                <c:pt idx="244">
                  <c:v>0.71875</c:v>
                </c:pt>
                <c:pt idx="245">
                  <c:v>0.62777777777777777</c:v>
                </c:pt>
                <c:pt idx="246">
                  <c:v>0.8305555555555556</c:v>
                </c:pt>
                <c:pt idx="247">
                  <c:v>0.63124999999999998</c:v>
                </c:pt>
                <c:pt idx="248">
                  <c:v>#N/A</c:v>
                </c:pt>
                <c:pt idx="249">
                  <c:v>0.73263888888888884</c:v>
                </c:pt>
                <c:pt idx="250">
                  <c:v>0.75486111111111109</c:v>
                </c:pt>
                <c:pt idx="251">
                  <c:v>0.65208333333333335</c:v>
                </c:pt>
                <c:pt idx="252">
                  <c:v>0.59722222222222221</c:v>
                </c:pt>
                <c:pt idx="253">
                  <c:v>0.68819444444444444</c:v>
                </c:pt>
                <c:pt idx="254">
                  <c:v>0.74861111111111101</c:v>
                </c:pt>
                <c:pt idx="255">
                  <c:v>0.74375000000000002</c:v>
                </c:pt>
                <c:pt idx="256">
                  <c:v>0.70694444444444438</c:v>
                </c:pt>
                <c:pt idx="257">
                  <c:v>0.6791666666666667</c:v>
                </c:pt>
                <c:pt idx="258">
                  <c:v>0.62222222222222223</c:v>
                </c:pt>
                <c:pt idx="259">
                  <c:v>0.57708333333333328</c:v>
                </c:pt>
                <c:pt idx="260">
                  <c:v>0.61736111111111114</c:v>
                </c:pt>
                <c:pt idx="261">
                  <c:v>0.625</c:v>
                </c:pt>
                <c:pt idx="262">
                  <c:v>0.53194444444444444</c:v>
                </c:pt>
                <c:pt idx="263">
                  <c:v>0.74444444444444446</c:v>
                </c:pt>
                <c:pt idx="264">
                  <c:v>0.62569444444444444</c:v>
                </c:pt>
                <c:pt idx="265">
                  <c:v>0.6645833333333333</c:v>
                </c:pt>
                <c:pt idx="266">
                  <c:v>0.61597222222222225</c:v>
                </c:pt>
                <c:pt idx="267">
                  <c:v>0.5854166666666667</c:v>
                </c:pt>
                <c:pt idx="268">
                  <c:v>0.65694444444444444</c:v>
                </c:pt>
                <c:pt idx="269">
                  <c:v>0.71458333333333324</c:v>
                </c:pt>
                <c:pt idx="270">
                  <c:v>0.75624999999999998</c:v>
                </c:pt>
                <c:pt idx="271">
                  <c:v>0.62430555555555556</c:v>
                </c:pt>
                <c:pt idx="272">
                  <c:v>0.66527777777777775</c:v>
                </c:pt>
                <c:pt idx="273">
                  <c:v>0.68194444444444446</c:v>
                </c:pt>
                <c:pt idx="274">
                  <c:v>0.68472222222222223</c:v>
                </c:pt>
                <c:pt idx="275">
                  <c:v>0.6645833333333333</c:v>
                </c:pt>
                <c:pt idx="276">
                  <c:v>0.64722222222222225</c:v>
                </c:pt>
                <c:pt idx="277">
                  <c:v>0.54236111111111118</c:v>
                </c:pt>
                <c:pt idx="278">
                  <c:v>0.65208333333333335</c:v>
                </c:pt>
                <c:pt idx="279">
                  <c:v>0.70694444444444438</c:v>
                </c:pt>
                <c:pt idx="280">
                  <c:v>0.53472222222222221</c:v>
                </c:pt>
                <c:pt idx="281">
                  <c:v>0.69861111111111107</c:v>
                </c:pt>
                <c:pt idx="282">
                  <c:v>0.62361111111111112</c:v>
                </c:pt>
                <c:pt idx="283">
                  <c:v>0.6645833333333333</c:v>
                </c:pt>
                <c:pt idx="284">
                  <c:v>0.68888888888888899</c:v>
                </c:pt>
                <c:pt idx="285">
                  <c:v>0.77986111111111101</c:v>
                </c:pt>
                <c:pt idx="286">
                  <c:v>0.65277777777777779</c:v>
                </c:pt>
                <c:pt idx="287">
                  <c:v>0.68333333333333324</c:v>
                </c:pt>
                <c:pt idx="288">
                  <c:v>0.67569444444444438</c:v>
                </c:pt>
                <c:pt idx="289">
                  <c:v>0.64583333333333337</c:v>
                </c:pt>
                <c:pt idx="290">
                  <c:v>0.64513888888888882</c:v>
                </c:pt>
                <c:pt idx="291">
                  <c:v>0.62083333333333335</c:v>
                </c:pt>
                <c:pt idx="292">
                  <c:v>0.63611111111111118</c:v>
                </c:pt>
                <c:pt idx="293">
                  <c:v>0.63055555555555554</c:v>
                </c:pt>
                <c:pt idx="294">
                  <c:v>0.58958333333333335</c:v>
                </c:pt>
                <c:pt idx="295">
                  <c:v>0.64722222222222225</c:v>
                </c:pt>
                <c:pt idx="296">
                  <c:v>0.63749999999999996</c:v>
                </c:pt>
                <c:pt idx="297">
                  <c:v>0.59652777777777777</c:v>
                </c:pt>
                <c:pt idx="298">
                  <c:v>0.73611111111111116</c:v>
                </c:pt>
                <c:pt idx="299">
                  <c:v>0.51041666666666663</c:v>
                </c:pt>
                <c:pt idx="300">
                  <c:v>0.62222222222222223</c:v>
                </c:pt>
                <c:pt idx="301">
                  <c:v>0.56597222222222221</c:v>
                </c:pt>
                <c:pt idx="302">
                  <c:v>0.50208333333333333</c:v>
                </c:pt>
                <c:pt idx="303">
                  <c:v>0.63749999999999996</c:v>
                </c:pt>
                <c:pt idx="304">
                  <c:v>0.6777777777777777</c:v>
                </c:pt>
                <c:pt idx="305">
                  <c:v>0.56874999999999998</c:v>
                </c:pt>
                <c:pt idx="306">
                  <c:v>0.62708333333333333</c:v>
                </c:pt>
                <c:pt idx="307">
                  <c:v>0.55833333333333335</c:v>
                </c:pt>
                <c:pt idx="308">
                  <c:v>0.73888888888888893</c:v>
                </c:pt>
                <c:pt idx="309">
                  <c:v>0.66736111111111107</c:v>
                </c:pt>
                <c:pt idx="310">
                  <c:v>#N/A</c:v>
                </c:pt>
                <c:pt idx="311">
                  <c:v>0.61111111111111105</c:v>
                </c:pt>
                <c:pt idx="312">
                  <c:v>0.65069444444444446</c:v>
                </c:pt>
                <c:pt idx="313">
                  <c:v>0.64583333333333337</c:v>
                </c:pt>
                <c:pt idx="314">
                  <c:v>#N/A</c:v>
                </c:pt>
                <c:pt idx="315">
                  <c:v>0.60347222222222219</c:v>
                </c:pt>
                <c:pt idx="316">
                  <c:v>0.62222222222222223</c:v>
                </c:pt>
                <c:pt idx="317">
                  <c:v>#N/A</c:v>
                </c:pt>
                <c:pt idx="318">
                  <c:v>0.63611111111111118</c:v>
                </c:pt>
                <c:pt idx="319">
                  <c:v>0.64375000000000004</c:v>
                </c:pt>
                <c:pt idx="320">
                  <c:v>0.66666666666666663</c:v>
                </c:pt>
                <c:pt idx="321">
                  <c:v>0.63749999999999996</c:v>
                </c:pt>
                <c:pt idx="322">
                  <c:v>0.65</c:v>
                </c:pt>
                <c:pt idx="323">
                  <c:v>#N/A</c:v>
                </c:pt>
                <c:pt idx="324">
                  <c:v>0.60138888888888886</c:v>
                </c:pt>
                <c:pt idx="325">
                  <c:v>#N/A</c:v>
                </c:pt>
                <c:pt idx="326">
                  <c:v>0.67222222222222217</c:v>
                </c:pt>
                <c:pt idx="327">
                  <c:v>0.65625</c:v>
                </c:pt>
                <c:pt idx="328">
                  <c:v>0.57986111111111105</c:v>
                </c:pt>
                <c:pt idx="329">
                  <c:v>0.58888888888888891</c:v>
                </c:pt>
                <c:pt idx="330">
                  <c:v>0.58402777777777781</c:v>
                </c:pt>
                <c:pt idx="331">
                  <c:v>0.625</c:v>
                </c:pt>
                <c:pt idx="332">
                  <c:v>0.7680555555555556</c:v>
                </c:pt>
                <c:pt idx="333">
                  <c:v>0.62013888888888891</c:v>
                </c:pt>
                <c:pt idx="334">
                  <c:v>0.55833333333333335</c:v>
                </c:pt>
                <c:pt idx="335">
                  <c:v>#N/A</c:v>
                </c:pt>
                <c:pt idx="336">
                  <c:v>0.59097222222222223</c:v>
                </c:pt>
                <c:pt idx="337">
                  <c:v>0.52152777777777781</c:v>
                </c:pt>
                <c:pt idx="338">
                  <c:v>0.60486111111111118</c:v>
                </c:pt>
                <c:pt idx="339">
                  <c:v>0.61458333333333337</c:v>
                </c:pt>
                <c:pt idx="340">
                  <c:v>0.62777777777777777</c:v>
                </c:pt>
                <c:pt idx="341">
                  <c:v>#N/A</c:v>
                </c:pt>
                <c:pt idx="342">
                  <c:v>0.56458333333333333</c:v>
                </c:pt>
                <c:pt idx="343">
                  <c:v>0.63680555555555551</c:v>
                </c:pt>
                <c:pt idx="344">
                  <c:v>0.62847222222222221</c:v>
                </c:pt>
                <c:pt idx="345">
                  <c:v>0.65833333333333333</c:v>
                </c:pt>
                <c:pt idx="346">
                  <c:v>0.56597222222222221</c:v>
                </c:pt>
                <c:pt idx="347">
                  <c:v>0.5</c:v>
                </c:pt>
                <c:pt idx="348">
                  <c:v>#N/A</c:v>
                </c:pt>
                <c:pt idx="349">
                  <c:v>0.63472222222222219</c:v>
                </c:pt>
                <c:pt idx="350">
                  <c:v>0.6479166666666667</c:v>
                </c:pt>
                <c:pt idx="351">
                  <c:v>0.64375000000000004</c:v>
                </c:pt>
                <c:pt idx="352">
                  <c:v>#N/A</c:v>
                </c:pt>
                <c:pt idx="353">
                  <c:v>0.51736111111111105</c:v>
                </c:pt>
                <c:pt idx="354">
                  <c:v>#N/A</c:v>
                </c:pt>
                <c:pt idx="355">
                  <c:v>0.65277777777777779</c:v>
                </c:pt>
                <c:pt idx="356">
                  <c:v>0.4375</c:v>
                </c:pt>
                <c:pt idx="357">
                  <c:v>#N/A</c:v>
                </c:pt>
                <c:pt idx="358">
                  <c:v>0.63611111111111118</c:v>
                </c:pt>
                <c:pt idx="359">
                  <c:v>#N/A</c:v>
                </c:pt>
                <c:pt idx="360">
                  <c:v>0.72361111111111109</c:v>
                </c:pt>
                <c:pt idx="361">
                  <c:v>0.6791666666666667</c:v>
                </c:pt>
                <c:pt idx="362">
                  <c:v>#N/A</c:v>
                </c:pt>
                <c:pt idx="363">
                  <c:v>#N/A</c:v>
                </c:pt>
                <c:pt idx="364">
                  <c:v>0.61875000000000002</c:v>
                </c:pt>
              </c:numCache>
            </c:numRef>
          </c:val>
          <c:smooth val="0"/>
        </c:ser>
        <c:ser>
          <c:idx val="1"/>
          <c:order val="1"/>
          <c:tx>
            <c:v>Max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DGD!$BO$4:$BO$368</c:f>
              <c:numCache>
                <c:formatCode>h:mm</c:formatCode>
                <c:ptCount val="365"/>
                <c:pt idx="0">
                  <c:v>#N/A</c:v>
                </c:pt>
                <c:pt idx="1">
                  <c:v>0.375</c:v>
                </c:pt>
                <c:pt idx="2">
                  <c:v>0.43402777777777773</c:v>
                </c:pt>
                <c:pt idx="3">
                  <c:v>0.375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0.28472222222222221</c:v>
                </c:pt>
                <c:pt idx="8">
                  <c:v>0.39930555555555558</c:v>
                </c:pt>
                <c:pt idx="9">
                  <c:v>0.30902777777777779</c:v>
                </c:pt>
                <c:pt idx="10">
                  <c:v>0.39583333333333331</c:v>
                </c:pt>
                <c:pt idx="11">
                  <c:v>0.45833333333333331</c:v>
                </c:pt>
                <c:pt idx="12">
                  <c:v>0.26041666666666669</c:v>
                </c:pt>
                <c:pt idx="13">
                  <c:v>0</c:v>
                </c:pt>
                <c:pt idx="14">
                  <c:v>#N/A</c:v>
                </c:pt>
                <c:pt idx="15">
                  <c:v>#N/A</c:v>
                </c:pt>
                <c:pt idx="16">
                  <c:v>0.36458333333333331</c:v>
                </c:pt>
                <c:pt idx="17">
                  <c:v>0.29166666666666669</c:v>
                </c:pt>
                <c:pt idx="18">
                  <c:v>0.4201388888888889</c:v>
                </c:pt>
                <c:pt idx="19">
                  <c:v>0.41666666666666669</c:v>
                </c:pt>
                <c:pt idx="20">
                  <c:v>0.10416666666666667</c:v>
                </c:pt>
                <c:pt idx="21">
                  <c:v>0.46875</c:v>
                </c:pt>
                <c:pt idx="22">
                  <c:v>0.1875</c:v>
                </c:pt>
                <c:pt idx="23">
                  <c:v>4.1666666666666664E-2</c:v>
                </c:pt>
                <c:pt idx="24">
                  <c:v>#N/A</c:v>
                </c:pt>
                <c:pt idx="25">
                  <c:v>0.30555555555555552</c:v>
                </c:pt>
                <c:pt idx="26">
                  <c:v>0.22222222222222221</c:v>
                </c:pt>
                <c:pt idx="27">
                  <c:v>#N/A</c:v>
                </c:pt>
                <c:pt idx="28">
                  <c:v>7.2916666666666671E-2</c:v>
                </c:pt>
                <c:pt idx="29">
                  <c:v>0.24652777777777779</c:v>
                </c:pt>
                <c:pt idx="30">
                  <c:v>0</c:v>
                </c:pt>
                <c:pt idx="31">
                  <c:v>#N/A</c:v>
                </c:pt>
                <c:pt idx="32">
                  <c:v>0.35416666666666669</c:v>
                </c:pt>
                <c:pt idx="33">
                  <c:v>0.3611111111111111</c:v>
                </c:pt>
                <c:pt idx="34">
                  <c:v>#N/A</c:v>
                </c:pt>
                <c:pt idx="35">
                  <c:v>0.35416666666666669</c:v>
                </c:pt>
                <c:pt idx="36">
                  <c:v>0.22569444444444445</c:v>
                </c:pt>
                <c:pt idx="37">
                  <c:v>#N/A</c:v>
                </c:pt>
                <c:pt idx="38">
                  <c:v>0.41666666666666669</c:v>
                </c:pt>
                <c:pt idx="39">
                  <c:v>0.22916666666666666</c:v>
                </c:pt>
                <c:pt idx="40">
                  <c:v>#N/A</c:v>
                </c:pt>
                <c:pt idx="41">
                  <c:v>#N/A</c:v>
                </c:pt>
                <c:pt idx="42">
                  <c:v>0.22222222222222221</c:v>
                </c:pt>
                <c:pt idx="43">
                  <c:v>0.23958333333333334</c:v>
                </c:pt>
                <c:pt idx="44">
                  <c:v>#N/A</c:v>
                </c:pt>
                <c:pt idx="45">
                  <c:v>#N/A</c:v>
                </c:pt>
                <c:pt idx="46">
                  <c:v>0.3125</c:v>
                </c:pt>
                <c:pt idx="47">
                  <c:v>0.33333333333333331</c:v>
                </c:pt>
                <c:pt idx="48">
                  <c:v>0.35416666666666669</c:v>
                </c:pt>
                <c:pt idx="49">
                  <c:v>#N/A</c:v>
                </c:pt>
                <c:pt idx="50">
                  <c:v>2.7777777777777776E-2</c:v>
                </c:pt>
                <c:pt idx="51">
                  <c:v>0.30208333333333331</c:v>
                </c:pt>
                <c:pt idx="52">
                  <c:v>0.22916666666666666</c:v>
                </c:pt>
                <c:pt idx="53">
                  <c:v>#N/A</c:v>
                </c:pt>
                <c:pt idx="54">
                  <c:v>0.34722222222222227</c:v>
                </c:pt>
                <c:pt idx="55">
                  <c:v>0.33680555555555558</c:v>
                </c:pt>
                <c:pt idx="56">
                  <c:v>0.3125</c:v>
                </c:pt>
                <c:pt idx="57">
                  <c:v>#N/A</c:v>
                </c:pt>
                <c:pt idx="58">
                  <c:v>0.34722222222222227</c:v>
                </c:pt>
                <c:pt idx="59">
                  <c:v>0.2638888888888889</c:v>
                </c:pt>
                <c:pt idx="60">
                  <c:v>0.33333333333333331</c:v>
                </c:pt>
                <c:pt idx="61">
                  <c:v>0.40972222222222227</c:v>
                </c:pt>
                <c:pt idx="62">
                  <c:v>0.15625</c:v>
                </c:pt>
                <c:pt idx="63">
                  <c:v>#N/A</c:v>
                </c:pt>
                <c:pt idx="64">
                  <c:v>3.4722222222222224E-2</c:v>
                </c:pt>
                <c:pt idx="65">
                  <c:v>0.31597222222222221</c:v>
                </c:pt>
                <c:pt idx="66">
                  <c:v>0.34722222222222227</c:v>
                </c:pt>
                <c:pt idx="67">
                  <c:v>0.30208333333333331</c:v>
                </c:pt>
                <c:pt idx="68">
                  <c:v>0.16666666666666666</c:v>
                </c:pt>
                <c:pt idx="69">
                  <c:v>0.26041666666666669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0.375</c:v>
                </c:pt>
                <c:pt idx="74">
                  <c:v>0.33333333333333331</c:v>
                </c:pt>
                <c:pt idx="75">
                  <c:v>0.32291666666666669</c:v>
                </c:pt>
                <c:pt idx="76">
                  <c:v>#N/A</c:v>
                </c:pt>
                <c:pt idx="77">
                  <c:v>0.3298611111111111</c:v>
                </c:pt>
                <c:pt idx="78">
                  <c:v>0.33680555555555558</c:v>
                </c:pt>
                <c:pt idx="79">
                  <c:v>0.27777777777777779</c:v>
                </c:pt>
                <c:pt idx="80">
                  <c:v>0.19791666666666666</c:v>
                </c:pt>
                <c:pt idx="81">
                  <c:v>0.3125</c:v>
                </c:pt>
                <c:pt idx="82">
                  <c:v>0.3611111111111111</c:v>
                </c:pt>
                <c:pt idx="83">
                  <c:v>0.30555555555555552</c:v>
                </c:pt>
                <c:pt idx="84">
                  <c:v>0.28472222222222221</c:v>
                </c:pt>
                <c:pt idx="85">
                  <c:v>0.27083333333333331</c:v>
                </c:pt>
                <c:pt idx="86">
                  <c:v>0.28472222222222221</c:v>
                </c:pt>
                <c:pt idx="87">
                  <c:v>0.28472222222222221</c:v>
                </c:pt>
                <c:pt idx="88">
                  <c:v>#N/A</c:v>
                </c:pt>
                <c:pt idx="89">
                  <c:v>0.32291666666666669</c:v>
                </c:pt>
                <c:pt idx="90">
                  <c:v>0.26041666666666669</c:v>
                </c:pt>
                <c:pt idx="91">
                  <c:v>0.22916666666666666</c:v>
                </c:pt>
                <c:pt idx="92">
                  <c:v>0.32291666666666669</c:v>
                </c:pt>
                <c:pt idx="93">
                  <c:v>0.30555555555555552</c:v>
                </c:pt>
                <c:pt idx="94">
                  <c:v>#N/A</c:v>
                </c:pt>
                <c:pt idx="95">
                  <c:v>6.9444444444444441E-3</c:v>
                </c:pt>
                <c:pt idx="96">
                  <c:v>#N/A</c:v>
                </c:pt>
                <c:pt idx="97">
                  <c:v>0.30208333333333331</c:v>
                </c:pt>
                <c:pt idx="98">
                  <c:v>#N/A</c:v>
                </c:pt>
                <c:pt idx="99">
                  <c:v>0.30902777777777779</c:v>
                </c:pt>
                <c:pt idx="100">
                  <c:v>0.30555555555555552</c:v>
                </c:pt>
                <c:pt idx="101">
                  <c:v>0.28125</c:v>
                </c:pt>
                <c:pt idx="102">
                  <c:v>0.2986111111111111</c:v>
                </c:pt>
                <c:pt idx="103">
                  <c:v>0.27083333333333331</c:v>
                </c:pt>
                <c:pt idx="104">
                  <c:v>0.2673611111111111</c:v>
                </c:pt>
                <c:pt idx="105">
                  <c:v>0.35069444444444442</c:v>
                </c:pt>
                <c:pt idx="106">
                  <c:v>0.29166666666666669</c:v>
                </c:pt>
                <c:pt idx="107">
                  <c:v>0.3125</c:v>
                </c:pt>
                <c:pt idx="108">
                  <c:v>0.30555555555555552</c:v>
                </c:pt>
                <c:pt idx="109">
                  <c:v>0.30208333333333331</c:v>
                </c:pt>
                <c:pt idx="110">
                  <c:v>0.19444444444444445</c:v>
                </c:pt>
                <c:pt idx="111">
                  <c:v>0.2986111111111111</c:v>
                </c:pt>
                <c:pt idx="112">
                  <c:v>0.30208333333333331</c:v>
                </c:pt>
                <c:pt idx="113">
                  <c:v>0.27430555555555552</c:v>
                </c:pt>
                <c:pt idx="114">
                  <c:v>0.20833333333333334</c:v>
                </c:pt>
                <c:pt idx="115">
                  <c:v>0.23611111111111113</c:v>
                </c:pt>
                <c:pt idx="116">
                  <c:v>0.24652777777777779</c:v>
                </c:pt>
                <c:pt idx="117">
                  <c:v>0.17013888888888887</c:v>
                </c:pt>
                <c:pt idx="118">
                  <c:v>0.30902777777777779</c:v>
                </c:pt>
                <c:pt idx="119">
                  <c:v>0.27083333333333331</c:v>
                </c:pt>
                <c:pt idx="120">
                  <c:v>0.28125</c:v>
                </c:pt>
                <c:pt idx="121">
                  <c:v>0.28472222222222221</c:v>
                </c:pt>
                <c:pt idx="122">
                  <c:v>0.27430555555555552</c:v>
                </c:pt>
                <c:pt idx="123">
                  <c:v>0.2951388888888889</c:v>
                </c:pt>
                <c:pt idx="124">
                  <c:v>0.12847222222222224</c:v>
                </c:pt>
                <c:pt idx="125">
                  <c:v>0.29166666666666669</c:v>
                </c:pt>
                <c:pt idx="126">
                  <c:v>0.4513888888888889</c:v>
                </c:pt>
                <c:pt idx="127">
                  <c:v>0.36805555555555558</c:v>
                </c:pt>
                <c:pt idx="128">
                  <c:v>0.27083333333333331</c:v>
                </c:pt>
                <c:pt idx="129">
                  <c:v>0.28472222222222221</c:v>
                </c:pt>
                <c:pt idx="130">
                  <c:v>0.32291666666666669</c:v>
                </c:pt>
                <c:pt idx="131">
                  <c:v>0.28125</c:v>
                </c:pt>
                <c:pt idx="132">
                  <c:v>0.27430555555555552</c:v>
                </c:pt>
                <c:pt idx="133">
                  <c:v>0.26041666666666669</c:v>
                </c:pt>
                <c:pt idx="134">
                  <c:v>0.19444444444444445</c:v>
                </c:pt>
                <c:pt idx="135">
                  <c:v>0.27083333333333331</c:v>
                </c:pt>
                <c:pt idx="136">
                  <c:v>#N/A</c:v>
                </c:pt>
                <c:pt idx="137">
                  <c:v>0.31597222222222221</c:v>
                </c:pt>
                <c:pt idx="138">
                  <c:v>0.28472222222222221</c:v>
                </c:pt>
                <c:pt idx="139">
                  <c:v>0.28125</c:v>
                </c:pt>
                <c:pt idx="140">
                  <c:v>0.27777777777777779</c:v>
                </c:pt>
                <c:pt idx="141">
                  <c:v>0.24305555555555555</c:v>
                </c:pt>
                <c:pt idx="142">
                  <c:v>0.29166666666666669</c:v>
                </c:pt>
                <c:pt idx="143">
                  <c:v>0.23958333333333334</c:v>
                </c:pt>
                <c:pt idx="144">
                  <c:v>0.27777777777777779</c:v>
                </c:pt>
                <c:pt idx="145">
                  <c:v>#N/A</c:v>
                </c:pt>
                <c:pt idx="146">
                  <c:v>0.33680555555555558</c:v>
                </c:pt>
                <c:pt idx="147">
                  <c:v>0.3923611111111111</c:v>
                </c:pt>
                <c:pt idx="148">
                  <c:v>0.125</c:v>
                </c:pt>
                <c:pt idx="149">
                  <c:v>0.92708333333333337</c:v>
                </c:pt>
                <c:pt idx="150">
                  <c:v>0.23611111111111113</c:v>
                </c:pt>
                <c:pt idx="151">
                  <c:v>0.24652777777777779</c:v>
                </c:pt>
                <c:pt idx="152">
                  <c:v>0.26041666666666669</c:v>
                </c:pt>
                <c:pt idx="153">
                  <c:v>0.25347222222222221</c:v>
                </c:pt>
                <c:pt idx="154">
                  <c:v>0.2986111111111111</c:v>
                </c:pt>
                <c:pt idx="155">
                  <c:v>#N/A</c:v>
                </c:pt>
                <c:pt idx="156">
                  <c:v>0.30902777777777779</c:v>
                </c:pt>
                <c:pt idx="157">
                  <c:v>0.24305555555555555</c:v>
                </c:pt>
                <c:pt idx="158">
                  <c:v>0.22916666666666666</c:v>
                </c:pt>
                <c:pt idx="159">
                  <c:v>0.20138888888888887</c:v>
                </c:pt>
                <c:pt idx="160">
                  <c:v>#N/A</c:v>
                </c:pt>
                <c:pt idx="161">
                  <c:v>0.28125</c:v>
                </c:pt>
                <c:pt idx="162">
                  <c:v>#N/A</c:v>
                </c:pt>
                <c:pt idx="163">
                  <c:v>0.28472222222222221</c:v>
                </c:pt>
                <c:pt idx="164">
                  <c:v>0.24305555555555555</c:v>
                </c:pt>
                <c:pt idx="165">
                  <c:v>0.28472222222222221</c:v>
                </c:pt>
                <c:pt idx="166">
                  <c:v>#N/A</c:v>
                </c:pt>
                <c:pt idx="167">
                  <c:v>#N/A</c:v>
                </c:pt>
                <c:pt idx="168">
                  <c:v>3.125E-2</c:v>
                </c:pt>
                <c:pt idx="169">
                  <c:v>0.23611111111111113</c:v>
                </c:pt>
                <c:pt idx="170">
                  <c:v>#N/A</c:v>
                </c:pt>
                <c:pt idx="171">
                  <c:v>0.25</c:v>
                </c:pt>
                <c:pt idx="172">
                  <c:v>#N/A</c:v>
                </c:pt>
                <c:pt idx="173">
                  <c:v>0.23958333333333334</c:v>
                </c:pt>
                <c:pt idx="174">
                  <c:v>0.25</c:v>
                </c:pt>
                <c:pt idx="175">
                  <c:v>0.36805555555555558</c:v>
                </c:pt>
                <c:pt idx="176">
                  <c:v>0.25</c:v>
                </c:pt>
                <c:pt idx="177">
                  <c:v>0.22916666666666666</c:v>
                </c:pt>
                <c:pt idx="178">
                  <c:v>#N/A</c:v>
                </c:pt>
                <c:pt idx="179">
                  <c:v>0</c:v>
                </c:pt>
                <c:pt idx="180">
                  <c:v>0.22916666666666666</c:v>
                </c:pt>
                <c:pt idx="181">
                  <c:v>0.22916666666666666</c:v>
                </c:pt>
                <c:pt idx="182">
                  <c:v>0.26041666666666669</c:v>
                </c:pt>
                <c:pt idx="183">
                  <c:v>0.24305555555555555</c:v>
                </c:pt>
                <c:pt idx="184">
                  <c:v>0.1111111111111111</c:v>
                </c:pt>
                <c:pt idx="185">
                  <c:v>#N/A</c:v>
                </c:pt>
                <c:pt idx="186">
                  <c:v>0.27083333333333331</c:v>
                </c:pt>
                <c:pt idx="187">
                  <c:v>#N/A</c:v>
                </c:pt>
                <c:pt idx="188">
                  <c:v>0.4375</c:v>
                </c:pt>
                <c:pt idx="189">
                  <c:v>0.25694444444444448</c:v>
                </c:pt>
                <c:pt idx="190">
                  <c:v>0.2673611111111111</c:v>
                </c:pt>
                <c:pt idx="191">
                  <c:v>0.26041666666666669</c:v>
                </c:pt>
                <c:pt idx="192">
                  <c:v>0.3298611111111111</c:v>
                </c:pt>
                <c:pt idx="193">
                  <c:v>0.25694444444444448</c:v>
                </c:pt>
                <c:pt idx="194">
                  <c:v>0.3263888888888889</c:v>
                </c:pt>
                <c:pt idx="195">
                  <c:v>0.27777777777777779</c:v>
                </c:pt>
                <c:pt idx="196">
                  <c:v>#N/A</c:v>
                </c:pt>
                <c:pt idx="197">
                  <c:v>0.27430555555555552</c:v>
                </c:pt>
                <c:pt idx="198">
                  <c:v>#N/A</c:v>
                </c:pt>
                <c:pt idx="199">
                  <c:v>0.23958333333333334</c:v>
                </c:pt>
                <c:pt idx="200">
                  <c:v>0.25347222222222221</c:v>
                </c:pt>
                <c:pt idx="201">
                  <c:v>0.33402777777777781</c:v>
                </c:pt>
                <c:pt idx="202">
                  <c:v>0.14722222222222223</c:v>
                </c:pt>
                <c:pt idx="203">
                  <c:v>0.29166666666666669</c:v>
                </c:pt>
                <c:pt idx="204">
                  <c:v>0.28194444444444444</c:v>
                </c:pt>
                <c:pt idx="205">
                  <c:v>0.25208333333333333</c:v>
                </c:pt>
                <c:pt idx="206">
                  <c:v>0.29444444444444445</c:v>
                </c:pt>
                <c:pt idx="207">
                  <c:v>0.3125</c:v>
                </c:pt>
                <c:pt idx="208">
                  <c:v>0.28125</c:v>
                </c:pt>
                <c:pt idx="209">
                  <c:v>0.24861111111111112</c:v>
                </c:pt>
                <c:pt idx="210">
                  <c:v>0.2902777777777778</c:v>
                </c:pt>
                <c:pt idx="211">
                  <c:v>0.28333333333333333</c:v>
                </c:pt>
                <c:pt idx="212">
                  <c:v>0.26666666666666666</c:v>
                </c:pt>
                <c:pt idx="213">
                  <c:v>0.37152777777777773</c:v>
                </c:pt>
                <c:pt idx="214">
                  <c:v>0.32430555555555557</c:v>
                </c:pt>
                <c:pt idx="215">
                  <c:v>#N/A</c:v>
                </c:pt>
                <c:pt idx="216">
                  <c:v>0.30555555555555552</c:v>
                </c:pt>
                <c:pt idx="217">
                  <c:v>0.27430555555555552</c:v>
                </c:pt>
                <c:pt idx="218">
                  <c:v>0.22569444444444445</c:v>
                </c:pt>
                <c:pt idx="219">
                  <c:v>0.2590277777777778</c:v>
                </c:pt>
                <c:pt idx="220">
                  <c:v>0.29166666666666669</c:v>
                </c:pt>
                <c:pt idx="221">
                  <c:v>0.26944444444444443</c:v>
                </c:pt>
                <c:pt idx="222">
                  <c:v>#N/A</c:v>
                </c:pt>
                <c:pt idx="223">
                  <c:v>0.24930555555555556</c:v>
                </c:pt>
                <c:pt idx="224">
                  <c:v>0.37916666666666665</c:v>
                </c:pt>
                <c:pt idx="225">
                  <c:v>0.16250000000000001</c:v>
                </c:pt>
                <c:pt idx="226">
                  <c:v>#N/A</c:v>
                </c:pt>
                <c:pt idx="227">
                  <c:v>0.2638888888888889</c:v>
                </c:pt>
                <c:pt idx="228">
                  <c:v>0.20624999999999999</c:v>
                </c:pt>
                <c:pt idx="229">
                  <c:v>#N/A</c:v>
                </c:pt>
                <c:pt idx="230">
                  <c:v>0.31458333333333333</c:v>
                </c:pt>
                <c:pt idx="231">
                  <c:v>#N/A</c:v>
                </c:pt>
                <c:pt idx="232">
                  <c:v>6.9444444444444434E-2</c:v>
                </c:pt>
                <c:pt idx="233">
                  <c:v>0.27708333333333335</c:v>
                </c:pt>
                <c:pt idx="234">
                  <c:v>#N/A</c:v>
                </c:pt>
                <c:pt idx="235">
                  <c:v>0.36805555555555558</c:v>
                </c:pt>
                <c:pt idx="236">
                  <c:v>#N/A</c:v>
                </c:pt>
                <c:pt idx="237">
                  <c:v>#N/A</c:v>
                </c:pt>
                <c:pt idx="238">
                  <c:v>0.125</c:v>
                </c:pt>
                <c:pt idx="239">
                  <c:v>0.33333333333333331</c:v>
                </c:pt>
                <c:pt idx="240">
                  <c:v>0.30277777777777776</c:v>
                </c:pt>
                <c:pt idx="241">
                  <c:v>0.3430555555555555</c:v>
                </c:pt>
                <c:pt idx="242">
                  <c:v>0.31111111111111112</c:v>
                </c:pt>
                <c:pt idx="243">
                  <c:v>0.31041666666666667</c:v>
                </c:pt>
                <c:pt idx="244">
                  <c:v>0.2986111111111111</c:v>
                </c:pt>
                <c:pt idx="245">
                  <c:v>0.30416666666666664</c:v>
                </c:pt>
                <c:pt idx="246">
                  <c:v>#N/A</c:v>
                </c:pt>
                <c:pt idx="247">
                  <c:v>1.3888888888888888E-2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0.34652777777777777</c:v>
                </c:pt>
                <c:pt idx="252">
                  <c:v>0.28541666666666665</c:v>
                </c:pt>
                <c:pt idx="253">
                  <c:v>0.22708333333333333</c:v>
                </c:pt>
                <c:pt idx="254">
                  <c:v>0.35</c:v>
                </c:pt>
                <c:pt idx="255">
                  <c:v>0.3298611111111111</c:v>
                </c:pt>
                <c:pt idx="256">
                  <c:v>0.31597222222222221</c:v>
                </c:pt>
                <c:pt idx="257">
                  <c:v>0.3520833333333333</c:v>
                </c:pt>
                <c:pt idx="258">
                  <c:v>0.26319444444444445</c:v>
                </c:pt>
                <c:pt idx="259">
                  <c:v>#N/A</c:v>
                </c:pt>
                <c:pt idx="260">
                  <c:v>0.34097222222222223</c:v>
                </c:pt>
                <c:pt idx="261">
                  <c:v>0.3444444444444445</c:v>
                </c:pt>
                <c:pt idx="262">
                  <c:v>#N/A</c:v>
                </c:pt>
                <c:pt idx="263">
                  <c:v>0.35347222222222219</c:v>
                </c:pt>
                <c:pt idx="264">
                  <c:v>0.34930555555555554</c:v>
                </c:pt>
                <c:pt idx="265">
                  <c:v>0.33263888888888887</c:v>
                </c:pt>
                <c:pt idx="266">
                  <c:v>0.38124999999999998</c:v>
                </c:pt>
                <c:pt idx="267">
                  <c:v>0.29166666666666669</c:v>
                </c:pt>
                <c:pt idx="268">
                  <c:v>#N/A</c:v>
                </c:pt>
                <c:pt idx="269">
                  <c:v>0.39513888888888887</c:v>
                </c:pt>
                <c:pt idx="270">
                  <c:v>0.34861111111111115</c:v>
                </c:pt>
                <c:pt idx="271">
                  <c:v>0.28611111111111115</c:v>
                </c:pt>
                <c:pt idx="272">
                  <c:v>0.34583333333333338</c:v>
                </c:pt>
                <c:pt idx="273">
                  <c:v>0.3527777777777778</c:v>
                </c:pt>
                <c:pt idx="274">
                  <c:v>0.35347222222222219</c:v>
                </c:pt>
                <c:pt idx="275">
                  <c:v>#N/A</c:v>
                </c:pt>
                <c:pt idx="276">
                  <c:v>#N/A</c:v>
                </c:pt>
                <c:pt idx="277">
                  <c:v>0.29652777777777778</c:v>
                </c:pt>
                <c:pt idx="278">
                  <c:v>0.11874999999999999</c:v>
                </c:pt>
                <c:pt idx="279">
                  <c:v>#N/A</c:v>
                </c:pt>
                <c:pt idx="280">
                  <c:v>#N/A</c:v>
                </c:pt>
                <c:pt idx="281">
                  <c:v>0.3527777777777778</c:v>
                </c:pt>
                <c:pt idx="282">
                  <c:v>6.458333333333334E-2</c:v>
                </c:pt>
                <c:pt idx="283">
                  <c:v>#N/A</c:v>
                </c:pt>
                <c:pt idx="284">
                  <c:v>0.96875</c:v>
                </c:pt>
                <c:pt idx="285">
                  <c:v>0.3527777777777778</c:v>
                </c:pt>
                <c:pt idx="286">
                  <c:v>0.25416666666666665</c:v>
                </c:pt>
                <c:pt idx="287">
                  <c:v>0.35972222222222222</c:v>
                </c:pt>
                <c:pt idx="288">
                  <c:v>0.37847222222222227</c:v>
                </c:pt>
                <c:pt idx="289">
                  <c:v>0.35347222222222219</c:v>
                </c:pt>
                <c:pt idx="290">
                  <c:v>0.28888888888888892</c:v>
                </c:pt>
                <c:pt idx="291">
                  <c:v>0.34236111111111112</c:v>
                </c:pt>
                <c:pt idx="292">
                  <c:v>0.28194444444444444</c:v>
                </c:pt>
                <c:pt idx="293">
                  <c:v>0.18333333333333335</c:v>
                </c:pt>
                <c:pt idx="294">
                  <c:v>#N/A</c:v>
                </c:pt>
                <c:pt idx="295">
                  <c:v>0.33611111111111108</c:v>
                </c:pt>
                <c:pt idx="296">
                  <c:v>#N/A</c:v>
                </c:pt>
                <c:pt idx="297">
                  <c:v>9.930555555555555E-2</c:v>
                </c:pt>
                <c:pt idx="298">
                  <c:v>#N/A</c:v>
                </c:pt>
                <c:pt idx="299">
                  <c:v>#N/A</c:v>
                </c:pt>
                <c:pt idx="300">
                  <c:v>6.5972222222222224E-2</c:v>
                </c:pt>
                <c:pt idx="301">
                  <c:v>0.27638888888888885</c:v>
                </c:pt>
                <c:pt idx="302">
                  <c:v>#N/A</c:v>
                </c:pt>
                <c:pt idx="303">
                  <c:v>0.16666666666666666</c:v>
                </c:pt>
                <c:pt idx="304">
                  <c:v>0.26527777777777778</c:v>
                </c:pt>
                <c:pt idx="305">
                  <c:v>0.29166666666666669</c:v>
                </c:pt>
                <c:pt idx="306">
                  <c:v>#N/A</c:v>
                </c:pt>
                <c:pt idx="307">
                  <c:v>0.35416666666666669</c:v>
                </c:pt>
                <c:pt idx="308">
                  <c:v>0.33888888888888885</c:v>
                </c:pt>
                <c:pt idx="309">
                  <c:v>2.2916666666666669E-2</c:v>
                </c:pt>
                <c:pt idx="310">
                  <c:v>#N/A</c:v>
                </c:pt>
                <c:pt idx="311">
                  <c:v>0.2722222222222222</c:v>
                </c:pt>
                <c:pt idx="312">
                  <c:v>0.3298611111111111</c:v>
                </c:pt>
                <c:pt idx="313">
                  <c:v>0.3354166666666667</c:v>
                </c:pt>
                <c:pt idx="314">
                  <c:v>#N/A</c:v>
                </c:pt>
                <c:pt idx="315">
                  <c:v>#N/A</c:v>
                </c:pt>
                <c:pt idx="316">
                  <c:v>0.125</c:v>
                </c:pt>
                <c:pt idx="317">
                  <c:v>#N/A</c:v>
                </c:pt>
                <c:pt idx="318">
                  <c:v>0.32916666666666666</c:v>
                </c:pt>
                <c:pt idx="319">
                  <c:v>0.28749999999999998</c:v>
                </c:pt>
                <c:pt idx="320">
                  <c:v>0.30555555555555552</c:v>
                </c:pt>
                <c:pt idx="321">
                  <c:v>0.35347222222222219</c:v>
                </c:pt>
                <c:pt idx="322">
                  <c:v>0.39583333333333331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0.36249999999999999</c:v>
                </c:pt>
                <c:pt idx="327">
                  <c:v>0.27152777777777776</c:v>
                </c:pt>
                <c:pt idx="328">
                  <c:v>0.24861111111111112</c:v>
                </c:pt>
                <c:pt idx="329">
                  <c:v>0.33750000000000002</c:v>
                </c:pt>
                <c:pt idx="330">
                  <c:v>0.36180555555555555</c:v>
                </c:pt>
                <c:pt idx="331">
                  <c:v>0.40277777777777773</c:v>
                </c:pt>
                <c:pt idx="332">
                  <c:v>2.0833333333333333E-3</c:v>
                </c:pt>
                <c:pt idx="333">
                  <c:v>#N/A</c:v>
                </c:pt>
                <c:pt idx="334">
                  <c:v>7.7083333333333337E-2</c:v>
                </c:pt>
                <c:pt idx="335">
                  <c:v>0.3833333333333333</c:v>
                </c:pt>
                <c:pt idx="336">
                  <c:v>0.27083333333333331</c:v>
                </c:pt>
                <c:pt idx="337">
                  <c:v>#N/A</c:v>
                </c:pt>
                <c:pt idx="338">
                  <c:v>1.7361111111111112E-2</c:v>
                </c:pt>
                <c:pt idx="339">
                  <c:v>#N/A</c:v>
                </c:pt>
                <c:pt idx="340">
                  <c:v>5.4166666666666669E-2</c:v>
                </c:pt>
                <c:pt idx="341">
                  <c:v>#N/A</c:v>
                </c:pt>
                <c:pt idx="342">
                  <c:v>#N/A</c:v>
                </c:pt>
                <c:pt idx="343">
                  <c:v>0.3833333333333333</c:v>
                </c:pt>
                <c:pt idx="344">
                  <c:v>#N/A</c:v>
                </c:pt>
                <c:pt idx="345">
                  <c:v>#N/A</c:v>
                </c:pt>
                <c:pt idx="346">
                  <c:v>6.5277777777777782E-2</c:v>
                </c:pt>
                <c:pt idx="347">
                  <c:v>0.39166666666666666</c:v>
                </c:pt>
                <c:pt idx="348">
                  <c:v>#N/A</c:v>
                </c:pt>
                <c:pt idx="349">
                  <c:v>0.3979166666666667</c:v>
                </c:pt>
                <c:pt idx="350">
                  <c:v>0.41666666666666669</c:v>
                </c:pt>
                <c:pt idx="351">
                  <c:v>0.41249999999999998</c:v>
                </c:pt>
                <c:pt idx="352">
                  <c:v>#N/A</c:v>
                </c:pt>
                <c:pt idx="353">
                  <c:v>0</c:v>
                </c:pt>
                <c:pt idx="354">
                  <c:v>0.47638888888888892</c:v>
                </c:pt>
                <c:pt idx="355">
                  <c:v>0.39652777777777781</c:v>
                </c:pt>
                <c:pt idx="356">
                  <c:v>#N/A</c:v>
                </c:pt>
                <c:pt idx="357">
                  <c:v>#N/A</c:v>
                </c:pt>
                <c:pt idx="358">
                  <c:v>8.819444444444445E-2</c:v>
                </c:pt>
                <c:pt idx="359">
                  <c:v>0.40625</c:v>
                </c:pt>
                <c:pt idx="360">
                  <c:v>#N/A</c:v>
                </c:pt>
                <c:pt idx="361">
                  <c:v>0.34375</c:v>
                </c:pt>
                <c:pt idx="362">
                  <c:v>#N/A</c:v>
                </c:pt>
                <c:pt idx="363">
                  <c:v>#N/A</c:v>
                </c:pt>
                <c:pt idx="364">
                  <c:v>2.361111111111111E-2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012160"/>
        <c:axId val="98018432"/>
      </c:lineChart>
      <c:catAx>
        <c:axId val="98012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018432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9801843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012160"/>
        <c:crosses val="autoZero"/>
        <c:crossBetween val="between"/>
        <c:majorUnit val="8.3333333333329998E-2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Smoothed Daily Pressure / hPa </a:t>
            </a:r>
          </a:p>
        </c:rich>
      </c:tx>
      <c:layout>
        <c:manualLayout>
          <c:xMode val="edge"/>
          <c:yMode val="edge"/>
          <c:x val="0.40146878824969401"/>
          <c:y val="5.7803468208092483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883720930232558E-2"/>
          <c:y val="6.7052060971403635E-2"/>
          <c:w val="0.94247246022031828"/>
          <c:h val="0.81040508174058534"/>
        </c:manualLayout>
      </c:layout>
      <c:lineChart>
        <c:grouping val="standard"/>
        <c:varyColors val="0"/>
        <c:ser>
          <c:idx val="2"/>
          <c:order val="0"/>
          <c:tx>
            <c:v>Mean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'5-DGD'!$R$4:$R$75</c:f>
              <c:numCache>
                <c:formatCode>0</c:formatCode>
                <c:ptCount val="72"/>
                <c:pt idx="0">
                  <c:v>1018.1</c:v>
                </c:pt>
                <c:pt idx="1">
                  <c:v>1003.2000009999999</c:v>
                </c:pt>
                <c:pt idx="2">
                  <c:v>1011.4</c:v>
                </c:pt>
                <c:pt idx="3">
                  <c:v>1026.5</c:v>
                </c:pt>
                <c:pt idx="4">
                  <c:v>1031.3000010000001</c:v>
                </c:pt>
                <c:pt idx="5">
                  <c:v>1021.6666666666666</c:v>
                </c:pt>
                <c:pt idx="6">
                  <c:v>1021</c:v>
                </c:pt>
                <c:pt idx="7">
                  <c:v>1017.3</c:v>
                </c:pt>
                <c:pt idx="8">
                  <c:v>1003.7</c:v>
                </c:pt>
                <c:pt idx="9">
                  <c:v>1007.8</c:v>
                </c:pt>
                <c:pt idx="10">
                  <c:v>1017.8</c:v>
                </c:pt>
                <c:pt idx="11">
                  <c:v>1021.6666666666666</c:v>
                </c:pt>
                <c:pt idx="12">
                  <c:v>1034.3</c:v>
                </c:pt>
                <c:pt idx="13">
                  <c:v>1021.6</c:v>
                </c:pt>
                <c:pt idx="14">
                  <c:v>1009.8</c:v>
                </c:pt>
                <c:pt idx="15">
                  <c:v>1023.3</c:v>
                </c:pt>
                <c:pt idx="16">
                  <c:v>1033.4000000000001</c:v>
                </c:pt>
                <c:pt idx="17">
                  <c:v>1013.75</c:v>
                </c:pt>
                <c:pt idx="18">
                  <c:v>1017.2</c:v>
                </c:pt>
                <c:pt idx="19">
                  <c:v>1026.0999999999999</c:v>
                </c:pt>
                <c:pt idx="20">
                  <c:v>1023</c:v>
                </c:pt>
                <c:pt idx="21">
                  <c:v>1019</c:v>
                </c:pt>
                <c:pt idx="22">
                  <c:v>1015.6</c:v>
                </c:pt>
                <c:pt idx="23">
                  <c:v>1018.2</c:v>
                </c:pt>
                <c:pt idx="24">
                  <c:v>1016.4</c:v>
                </c:pt>
                <c:pt idx="25">
                  <c:v>1017</c:v>
                </c:pt>
                <c:pt idx="26">
                  <c:v>1021.3</c:v>
                </c:pt>
                <c:pt idx="27">
                  <c:v>1018.3</c:v>
                </c:pt>
                <c:pt idx="28">
                  <c:v>1019.8</c:v>
                </c:pt>
                <c:pt idx="29">
                  <c:v>1013.6666666666666</c:v>
                </c:pt>
                <c:pt idx="30">
                  <c:v>1025.5000001000001</c:v>
                </c:pt>
                <c:pt idx="31">
                  <c:v>1008.5</c:v>
                </c:pt>
                <c:pt idx="32">
                  <c:v>1014.6</c:v>
                </c:pt>
                <c:pt idx="33">
                  <c:v>1007.1</c:v>
                </c:pt>
                <c:pt idx="34">
                  <c:v>1015.5</c:v>
                </c:pt>
                <c:pt idx="35">
                  <c:v>1019.2</c:v>
                </c:pt>
                <c:pt idx="36">
                  <c:v>1018.2</c:v>
                </c:pt>
                <c:pt idx="37">
                  <c:v>1008.8</c:v>
                </c:pt>
                <c:pt idx="38">
                  <c:v>1018</c:v>
                </c:pt>
                <c:pt idx="39">
                  <c:v>1001.7</c:v>
                </c:pt>
                <c:pt idx="40">
                  <c:v>1012.5</c:v>
                </c:pt>
                <c:pt idx="41">
                  <c:v>1019.8333333333334</c:v>
                </c:pt>
                <c:pt idx="42">
                  <c:v>1012.6</c:v>
                </c:pt>
                <c:pt idx="43">
                  <c:v>1011.2</c:v>
                </c:pt>
                <c:pt idx="44">
                  <c:v>1010.4</c:v>
                </c:pt>
                <c:pt idx="45">
                  <c:v>1016.7</c:v>
                </c:pt>
                <c:pt idx="46">
                  <c:v>1014.2</c:v>
                </c:pt>
                <c:pt idx="47">
                  <c:v>1013.5833333333334</c:v>
                </c:pt>
                <c:pt idx="48">
                  <c:v>1010.2</c:v>
                </c:pt>
                <c:pt idx="49">
                  <c:v>1008.4</c:v>
                </c:pt>
                <c:pt idx="50">
                  <c:v>1012.1</c:v>
                </c:pt>
                <c:pt idx="51">
                  <c:v>1011.1</c:v>
                </c:pt>
                <c:pt idx="52">
                  <c:v>1017.2</c:v>
                </c:pt>
                <c:pt idx="53">
                  <c:v>1024.5</c:v>
                </c:pt>
                <c:pt idx="54">
                  <c:v>1020.4</c:v>
                </c:pt>
                <c:pt idx="55">
                  <c:v>1016.5</c:v>
                </c:pt>
                <c:pt idx="56">
                  <c:v>1025</c:v>
                </c:pt>
                <c:pt idx="57">
                  <c:v>1018.3</c:v>
                </c:pt>
                <c:pt idx="58">
                  <c:v>1008</c:v>
                </c:pt>
                <c:pt idx="59">
                  <c:v>1013.9166666666666</c:v>
                </c:pt>
                <c:pt idx="60">
                  <c:v>1002.6</c:v>
                </c:pt>
                <c:pt idx="61">
                  <c:v>1018.1</c:v>
                </c:pt>
                <c:pt idx="62">
                  <c:v>1022.2001</c:v>
                </c:pt>
                <c:pt idx="63">
                  <c:v>1017.7</c:v>
                </c:pt>
                <c:pt idx="64">
                  <c:v>1022.4</c:v>
                </c:pt>
                <c:pt idx="65">
                  <c:v>1018.4</c:v>
                </c:pt>
                <c:pt idx="66">
                  <c:v>1004.9</c:v>
                </c:pt>
                <c:pt idx="67">
                  <c:v>1010.7</c:v>
                </c:pt>
                <c:pt idx="68">
                  <c:v>997.1</c:v>
                </c:pt>
                <c:pt idx="69">
                  <c:v>1009.2</c:v>
                </c:pt>
                <c:pt idx="70">
                  <c:v>1023</c:v>
                </c:pt>
                <c:pt idx="71">
                  <c:v>1021.6666666666666</c:v>
                </c:pt>
              </c:numCache>
            </c:numRef>
          </c:val>
          <c:smooth val="1"/>
        </c:ser>
        <c:ser>
          <c:idx val="4"/>
          <c:order val="1"/>
          <c:tx>
            <c:v>MSLP</c:v>
          </c:tx>
          <c:spPr>
            <a:ln w="25400">
              <a:solidFill>
                <a:srgbClr val="CC99FF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Daily!$CN$4:$CN$75</c:f>
              <c:numCache>
                <c:formatCode>General</c:formatCode>
                <c:ptCount val="72"/>
                <c:pt idx="0">
                  <c:v>1013.25</c:v>
                </c:pt>
                <c:pt idx="1">
                  <c:v>1013.25</c:v>
                </c:pt>
                <c:pt idx="2">
                  <c:v>1013.25</c:v>
                </c:pt>
                <c:pt idx="3">
                  <c:v>1013.25</c:v>
                </c:pt>
                <c:pt idx="4">
                  <c:v>1013.25</c:v>
                </c:pt>
                <c:pt idx="5">
                  <c:v>1013.25</c:v>
                </c:pt>
                <c:pt idx="6">
                  <c:v>1013.25</c:v>
                </c:pt>
                <c:pt idx="7">
                  <c:v>1013.25</c:v>
                </c:pt>
                <c:pt idx="8">
                  <c:v>1013.25</c:v>
                </c:pt>
                <c:pt idx="9">
                  <c:v>1013.25</c:v>
                </c:pt>
                <c:pt idx="10">
                  <c:v>1013.25</c:v>
                </c:pt>
                <c:pt idx="11">
                  <c:v>1013.25</c:v>
                </c:pt>
                <c:pt idx="12">
                  <c:v>1013.25</c:v>
                </c:pt>
                <c:pt idx="13">
                  <c:v>1013.25</c:v>
                </c:pt>
                <c:pt idx="14">
                  <c:v>1013.25</c:v>
                </c:pt>
                <c:pt idx="15">
                  <c:v>1013.25</c:v>
                </c:pt>
                <c:pt idx="16">
                  <c:v>1013.25</c:v>
                </c:pt>
                <c:pt idx="17">
                  <c:v>1013.25</c:v>
                </c:pt>
                <c:pt idx="18">
                  <c:v>1013.25</c:v>
                </c:pt>
                <c:pt idx="19">
                  <c:v>1013.25</c:v>
                </c:pt>
                <c:pt idx="20">
                  <c:v>1013.25</c:v>
                </c:pt>
                <c:pt idx="21">
                  <c:v>1013.25</c:v>
                </c:pt>
                <c:pt idx="22">
                  <c:v>1013.25</c:v>
                </c:pt>
                <c:pt idx="23">
                  <c:v>1013.25</c:v>
                </c:pt>
                <c:pt idx="24">
                  <c:v>1013.25</c:v>
                </c:pt>
                <c:pt idx="25">
                  <c:v>1013.25</c:v>
                </c:pt>
                <c:pt idx="26">
                  <c:v>1013.25</c:v>
                </c:pt>
                <c:pt idx="27">
                  <c:v>1013.25</c:v>
                </c:pt>
                <c:pt idx="28">
                  <c:v>1013.25</c:v>
                </c:pt>
                <c:pt idx="29">
                  <c:v>1013.25</c:v>
                </c:pt>
                <c:pt idx="30">
                  <c:v>1013.25</c:v>
                </c:pt>
                <c:pt idx="31">
                  <c:v>1013.25</c:v>
                </c:pt>
                <c:pt idx="32">
                  <c:v>1013.25</c:v>
                </c:pt>
                <c:pt idx="33">
                  <c:v>1013.25</c:v>
                </c:pt>
                <c:pt idx="34">
                  <c:v>1013.25</c:v>
                </c:pt>
                <c:pt idx="35">
                  <c:v>1013.25</c:v>
                </c:pt>
                <c:pt idx="36">
                  <c:v>1013.25</c:v>
                </c:pt>
                <c:pt idx="37">
                  <c:v>1013.25</c:v>
                </c:pt>
                <c:pt idx="38">
                  <c:v>1013.25</c:v>
                </c:pt>
                <c:pt idx="39">
                  <c:v>1013.25</c:v>
                </c:pt>
                <c:pt idx="40">
                  <c:v>1013.25</c:v>
                </c:pt>
                <c:pt idx="41">
                  <c:v>1013.25</c:v>
                </c:pt>
                <c:pt idx="42">
                  <c:v>1013.25</c:v>
                </c:pt>
                <c:pt idx="43">
                  <c:v>1013.25</c:v>
                </c:pt>
                <c:pt idx="44">
                  <c:v>1013.25</c:v>
                </c:pt>
                <c:pt idx="45">
                  <c:v>1013.25</c:v>
                </c:pt>
                <c:pt idx="46">
                  <c:v>1013.25</c:v>
                </c:pt>
                <c:pt idx="47">
                  <c:v>1013.25</c:v>
                </c:pt>
                <c:pt idx="48">
                  <c:v>1013.25</c:v>
                </c:pt>
                <c:pt idx="49">
                  <c:v>1013.25</c:v>
                </c:pt>
                <c:pt idx="50">
                  <c:v>1013.25</c:v>
                </c:pt>
                <c:pt idx="51">
                  <c:v>1013.25</c:v>
                </c:pt>
                <c:pt idx="52">
                  <c:v>1013.25</c:v>
                </c:pt>
                <c:pt idx="53">
                  <c:v>1013.25</c:v>
                </c:pt>
                <c:pt idx="54">
                  <c:v>1013.25</c:v>
                </c:pt>
                <c:pt idx="55">
                  <c:v>1013.25</c:v>
                </c:pt>
                <c:pt idx="56">
                  <c:v>1013.25</c:v>
                </c:pt>
                <c:pt idx="57">
                  <c:v>1013.25</c:v>
                </c:pt>
                <c:pt idx="58">
                  <c:v>1013.25</c:v>
                </c:pt>
                <c:pt idx="59">
                  <c:v>1013.25</c:v>
                </c:pt>
                <c:pt idx="60">
                  <c:v>1013.25</c:v>
                </c:pt>
                <c:pt idx="61">
                  <c:v>1013.25</c:v>
                </c:pt>
                <c:pt idx="62">
                  <c:v>1013.25</c:v>
                </c:pt>
                <c:pt idx="63">
                  <c:v>1013.25</c:v>
                </c:pt>
                <c:pt idx="64">
                  <c:v>1013.25</c:v>
                </c:pt>
                <c:pt idx="65">
                  <c:v>1013.25</c:v>
                </c:pt>
                <c:pt idx="66">
                  <c:v>1013.25</c:v>
                </c:pt>
                <c:pt idx="67">
                  <c:v>1013.25</c:v>
                </c:pt>
                <c:pt idx="68">
                  <c:v>1013.25</c:v>
                </c:pt>
                <c:pt idx="69">
                  <c:v>1013.25</c:v>
                </c:pt>
                <c:pt idx="70">
                  <c:v>1013.25</c:v>
                </c:pt>
                <c:pt idx="71">
                  <c:v>1013.25</c:v>
                </c:pt>
              </c:numCache>
            </c:numRef>
          </c:val>
          <c:smooth val="0"/>
        </c:ser>
        <c:ser>
          <c:idx val="3"/>
          <c:order val="3"/>
          <c:tx>
            <c:v>Max</c:v>
          </c:tx>
          <c:spPr>
            <a:ln w="38100">
              <a:solidFill>
                <a:srgbClr val="00CCFF"/>
              </a:solidFill>
              <a:prstDash val="solid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'5-DGD'!$Q$4:$Q$75</c:f>
              <c:numCache>
                <c:formatCode>0</c:formatCode>
                <c:ptCount val="72"/>
                <c:pt idx="0">
                  <c:v>1022</c:v>
                </c:pt>
                <c:pt idx="1">
                  <c:v>1009.400002</c:v>
                </c:pt>
                <c:pt idx="2">
                  <c:v>1015.4</c:v>
                </c:pt>
                <c:pt idx="3">
                  <c:v>1029</c:v>
                </c:pt>
                <c:pt idx="4">
                  <c:v>1034.6000019999999</c:v>
                </c:pt>
                <c:pt idx="5">
                  <c:v>1023.8333333333334</c:v>
                </c:pt>
                <c:pt idx="6">
                  <c:v>1023.8</c:v>
                </c:pt>
                <c:pt idx="7">
                  <c:v>1019.6</c:v>
                </c:pt>
                <c:pt idx="8">
                  <c:v>1006.6</c:v>
                </c:pt>
                <c:pt idx="9">
                  <c:v>1010.8</c:v>
                </c:pt>
                <c:pt idx="10">
                  <c:v>1020.8</c:v>
                </c:pt>
                <c:pt idx="11">
                  <c:v>1025.6666666666667</c:v>
                </c:pt>
                <c:pt idx="12">
                  <c:v>1035.8</c:v>
                </c:pt>
                <c:pt idx="13">
                  <c:v>1024.4000000000001</c:v>
                </c:pt>
                <c:pt idx="14">
                  <c:v>1014</c:v>
                </c:pt>
                <c:pt idx="15">
                  <c:v>1026</c:v>
                </c:pt>
                <c:pt idx="16">
                  <c:v>1036.5999999999999</c:v>
                </c:pt>
                <c:pt idx="17">
                  <c:v>1015.6666666666666</c:v>
                </c:pt>
                <c:pt idx="18">
                  <c:v>1019.6</c:v>
                </c:pt>
                <c:pt idx="19">
                  <c:v>1027.5999999999999</c:v>
                </c:pt>
                <c:pt idx="20">
                  <c:v>1025.2</c:v>
                </c:pt>
                <c:pt idx="21">
                  <c:v>1021.2</c:v>
                </c:pt>
                <c:pt idx="22">
                  <c:v>1018</c:v>
                </c:pt>
                <c:pt idx="23">
                  <c:v>1020.4</c:v>
                </c:pt>
                <c:pt idx="24">
                  <c:v>1018.2</c:v>
                </c:pt>
                <c:pt idx="25">
                  <c:v>1019.4</c:v>
                </c:pt>
                <c:pt idx="26">
                  <c:v>1023.2</c:v>
                </c:pt>
                <c:pt idx="27">
                  <c:v>1020.4</c:v>
                </c:pt>
                <c:pt idx="28">
                  <c:v>1024.8</c:v>
                </c:pt>
                <c:pt idx="29">
                  <c:v>1017.1666666666666</c:v>
                </c:pt>
                <c:pt idx="30">
                  <c:v>1028.8000002000001</c:v>
                </c:pt>
                <c:pt idx="31">
                  <c:v>1010.4</c:v>
                </c:pt>
                <c:pt idx="32">
                  <c:v>1017.6</c:v>
                </c:pt>
                <c:pt idx="33">
                  <c:v>1011.4</c:v>
                </c:pt>
                <c:pt idx="34">
                  <c:v>1017.6</c:v>
                </c:pt>
                <c:pt idx="35">
                  <c:v>1021.6</c:v>
                </c:pt>
                <c:pt idx="36">
                  <c:v>1020.4</c:v>
                </c:pt>
                <c:pt idx="37">
                  <c:v>1010.8</c:v>
                </c:pt>
                <c:pt idx="38">
                  <c:v>1019.6</c:v>
                </c:pt>
                <c:pt idx="39">
                  <c:v>1005.2</c:v>
                </c:pt>
                <c:pt idx="40">
                  <c:v>1014.4</c:v>
                </c:pt>
                <c:pt idx="41">
                  <c:v>1022</c:v>
                </c:pt>
                <c:pt idx="42">
                  <c:v>1014.2</c:v>
                </c:pt>
                <c:pt idx="43">
                  <c:v>1016</c:v>
                </c:pt>
                <c:pt idx="44">
                  <c:v>1013</c:v>
                </c:pt>
                <c:pt idx="45">
                  <c:v>1018.6</c:v>
                </c:pt>
                <c:pt idx="46">
                  <c:v>1016.6</c:v>
                </c:pt>
                <c:pt idx="47">
                  <c:v>1015.5</c:v>
                </c:pt>
                <c:pt idx="48">
                  <c:v>1012</c:v>
                </c:pt>
                <c:pt idx="49">
                  <c:v>1010.8</c:v>
                </c:pt>
                <c:pt idx="50">
                  <c:v>1014.6</c:v>
                </c:pt>
                <c:pt idx="51">
                  <c:v>1014.2</c:v>
                </c:pt>
                <c:pt idx="52">
                  <c:v>1018.4</c:v>
                </c:pt>
                <c:pt idx="53">
                  <c:v>1026.8</c:v>
                </c:pt>
                <c:pt idx="54">
                  <c:v>1022.8</c:v>
                </c:pt>
                <c:pt idx="55">
                  <c:v>1019</c:v>
                </c:pt>
                <c:pt idx="56">
                  <c:v>1027.5999999999999</c:v>
                </c:pt>
                <c:pt idx="57">
                  <c:v>1022</c:v>
                </c:pt>
                <c:pt idx="58">
                  <c:v>1012</c:v>
                </c:pt>
                <c:pt idx="59">
                  <c:v>1017.5</c:v>
                </c:pt>
                <c:pt idx="60">
                  <c:v>1008.2</c:v>
                </c:pt>
                <c:pt idx="61">
                  <c:v>1020.8</c:v>
                </c:pt>
                <c:pt idx="62">
                  <c:v>1025.0001999999999</c:v>
                </c:pt>
                <c:pt idx="63">
                  <c:v>1019.2</c:v>
                </c:pt>
                <c:pt idx="64">
                  <c:v>1025.8</c:v>
                </c:pt>
                <c:pt idx="65">
                  <c:v>1025</c:v>
                </c:pt>
                <c:pt idx="66">
                  <c:v>1008</c:v>
                </c:pt>
                <c:pt idx="67">
                  <c:v>1015.8</c:v>
                </c:pt>
                <c:pt idx="68">
                  <c:v>1003.6</c:v>
                </c:pt>
                <c:pt idx="69">
                  <c:v>1015</c:v>
                </c:pt>
                <c:pt idx="70">
                  <c:v>1027.2</c:v>
                </c:pt>
                <c:pt idx="71">
                  <c:v>1025.3333333333333</c:v>
                </c:pt>
              </c:numCache>
            </c:numRef>
          </c:val>
          <c:smooth val="1"/>
        </c:ser>
        <c:ser>
          <c:idx val="5"/>
          <c:order val="4"/>
          <c:tx>
            <c:v>Min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'5-DGD'!$P$4:$P$75</c:f>
              <c:numCache>
                <c:formatCode>0</c:formatCode>
                <c:ptCount val="72"/>
                <c:pt idx="0">
                  <c:v>1014.2</c:v>
                </c:pt>
                <c:pt idx="1">
                  <c:v>997</c:v>
                </c:pt>
                <c:pt idx="2">
                  <c:v>1007.4</c:v>
                </c:pt>
                <c:pt idx="3">
                  <c:v>1024</c:v>
                </c:pt>
                <c:pt idx="4">
                  <c:v>1028</c:v>
                </c:pt>
                <c:pt idx="5">
                  <c:v>1019.5</c:v>
                </c:pt>
                <c:pt idx="6">
                  <c:v>1018.2</c:v>
                </c:pt>
                <c:pt idx="7">
                  <c:v>1015</c:v>
                </c:pt>
                <c:pt idx="8">
                  <c:v>1000.8</c:v>
                </c:pt>
                <c:pt idx="9">
                  <c:v>1004.8</c:v>
                </c:pt>
                <c:pt idx="10">
                  <c:v>1014.8</c:v>
                </c:pt>
                <c:pt idx="11">
                  <c:v>1017.6666666666666</c:v>
                </c:pt>
                <c:pt idx="12">
                  <c:v>1032.8</c:v>
                </c:pt>
                <c:pt idx="13">
                  <c:v>1018.8</c:v>
                </c:pt>
                <c:pt idx="14">
                  <c:v>1005.6</c:v>
                </c:pt>
                <c:pt idx="15">
                  <c:v>1020.6</c:v>
                </c:pt>
                <c:pt idx="16">
                  <c:v>1030.2</c:v>
                </c:pt>
                <c:pt idx="17">
                  <c:v>1011.8333333333334</c:v>
                </c:pt>
                <c:pt idx="18">
                  <c:v>1014.8</c:v>
                </c:pt>
                <c:pt idx="19">
                  <c:v>1024.5999999999999</c:v>
                </c:pt>
                <c:pt idx="20">
                  <c:v>1020.8</c:v>
                </c:pt>
                <c:pt idx="21">
                  <c:v>1016.8</c:v>
                </c:pt>
                <c:pt idx="22">
                  <c:v>1013.2</c:v>
                </c:pt>
                <c:pt idx="23">
                  <c:v>1016</c:v>
                </c:pt>
                <c:pt idx="24">
                  <c:v>1014.6</c:v>
                </c:pt>
                <c:pt idx="25">
                  <c:v>1014.6</c:v>
                </c:pt>
                <c:pt idx="26">
                  <c:v>1019.4</c:v>
                </c:pt>
                <c:pt idx="27">
                  <c:v>1016.2</c:v>
                </c:pt>
                <c:pt idx="28">
                  <c:v>1014.8</c:v>
                </c:pt>
                <c:pt idx="29">
                  <c:v>1010.1666666666666</c:v>
                </c:pt>
                <c:pt idx="30">
                  <c:v>1022.2</c:v>
                </c:pt>
                <c:pt idx="31">
                  <c:v>1006.6</c:v>
                </c:pt>
                <c:pt idx="32">
                  <c:v>1011.6</c:v>
                </c:pt>
                <c:pt idx="33">
                  <c:v>1002.8</c:v>
                </c:pt>
                <c:pt idx="34">
                  <c:v>1013.4</c:v>
                </c:pt>
                <c:pt idx="35">
                  <c:v>1016.8</c:v>
                </c:pt>
                <c:pt idx="36">
                  <c:v>1016</c:v>
                </c:pt>
                <c:pt idx="37">
                  <c:v>1006.8</c:v>
                </c:pt>
                <c:pt idx="38">
                  <c:v>1016.4</c:v>
                </c:pt>
                <c:pt idx="39">
                  <c:v>998.2</c:v>
                </c:pt>
                <c:pt idx="40">
                  <c:v>1010.6</c:v>
                </c:pt>
                <c:pt idx="41">
                  <c:v>1017.6666666666666</c:v>
                </c:pt>
                <c:pt idx="42">
                  <c:v>1011</c:v>
                </c:pt>
                <c:pt idx="43">
                  <c:v>1006.4</c:v>
                </c:pt>
                <c:pt idx="44">
                  <c:v>1007.8</c:v>
                </c:pt>
                <c:pt idx="45">
                  <c:v>1014.8</c:v>
                </c:pt>
                <c:pt idx="46">
                  <c:v>1011.8</c:v>
                </c:pt>
                <c:pt idx="47">
                  <c:v>1011.6666666666666</c:v>
                </c:pt>
                <c:pt idx="48">
                  <c:v>1008.4</c:v>
                </c:pt>
                <c:pt idx="49">
                  <c:v>1006</c:v>
                </c:pt>
                <c:pt idx="50">
                  <c:v>1009.6</c:v>
                </c:pt>
                <c:pt idx="51">
                  <c:v>1008</c:v>
                </c:pt>
                <c:pt idx="52">
                  <c:v>1016</c:v>
                </c:pt>
                <c:pt idx="53">
                  <c:v>1022.2</c:v>
                </c:pt>
                <c:pt idx="54">
                  <c:v>1018</c:v>
                </c:pt>
                <c:pt idx="55">
                  <c:v>1014</c:v>
                </c:pt>
                <c:pt idx="56">
                  <c:v>1022.4</c:v>
                </c:pt>
                <c:pt idx="57">
                  <c:v>1014.6</c:v>
                </c:pt>
                <c:pt idx="58">
                  <c:v>1004</c:v>
                </c:pt>
                <c:pt idx="59">
                  <c:v>1010.3333333333334</c:v>
                </c:pt>
                <c:pt idx="60">
                  <c:v>997</c:v>
                </c:pt>
                <c:pt idx="61">
                  <c:v>1015.4</c:v>
                </c:pt>
                <c:pt idx="62">
                  <c:v>1019.4</c:v>
                </c:pt>
                <c:pt idx="63">
                  <c:v>1016.2</c:v>
                </c:pt>
                <c:pt idx="64">
                  <c:v>1019</c:v>
                </c:pt>
                <c:pt idx="65">
                  <c:v>1011.8</c:v>
                </c:pt>
                <c:pt idx="66">
                  <c:v>1001.8</c:v>
                </c:pt>
                <c:pt idx="67">
                  <c:v>1005.6</c:v>
                </c:pt>
                <c:pt idx="68">
                  <c:v>990.6</c:v>
                </c:pt>
                <c:pt idx="69">
                  <c:v>1003.4</c:v>
                </c:pt>
                <c:pt idx="70">
                  <c:v>1018.8</c:v>
                </c:pt>
                <c:pt idx="71">
                  <c:v>1018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09312"/>
        <c:axId val="98110848"/>
      </c:lineChart>
      <c:lineChart>
        <c:grouping val="standard"/>
        <c:varyColors val="0"/>
        <c:ser>
          <c:idx val="1"/>
          <c:order val="2"/>
          <c:tx>
            <c:v>Rainfall</c:v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'5-DGD'!$Z$4:$Z$75</c:f>
              <c:numCache>
                <c:formatCode>0.0</c:formatCode>
                <c:ptCount val="72"/>
                <c:pt idx="0">
                  <c:v>0.9</c:v>
                </c:pt>
                <c:pt idx="1">
                  <c:v>23.1</c:v>
                </c:pt>
                <c:pt idx="2">
                  <c:v>21.6</c:v>
                </c:pt>
                <c:pt idx="3">
                  <c:v>25.200000000000003</c:v>
                </c:pt>
                <c:pt idx="4">
                  <c:v>1.7</c:v>
                </c:pt>
                <c:pt idx="5">
                  <c:v>0.5</c:v>
                </c:pt>
                <c:pt idx="6">
                  <c:v>0.30000000000000004</c:v>
                </c:pt>
                <c:pt idx="7">
                  <c:v>12.4</c:v>
                </c:pt>
                <c:pt idx="8">
                  <c:v>8.1999999999999993</c:v>
                </c:pt>
                <c:pt idx="9">
                  <c:v>11.2</c:v>
                </c:pt>
                <c:pt idx="10">
                  <c:v>4.0999999999999996</c:v>
                </c:pt>
                <c:pt idx="11">
                  <c:v>8</c:v>
                </c:pt>
                <c:pt idx="12">
                  <c:v>0.1</c:v>
                </c:pt>
                <c:pt idx="13">
                  <c:v>0</c:v>
                </c:pt>
                <c:pt idx="14">
                  <c:v>0.9</c:v>
                </c:pt>
                <c:pt idx="15">
                  <c:v>4.4000000000000004</c:v>
                </c:pt>
                <c:pt idx="16">
                  <c:v>0</c:v>
                </c:pt>
                <c:pt idx="17">
                  <c:v>5.7</c:v>
                </c:pt>
                <c:pt idx="18">
                  <c:v>1.4</c:v>
                </c:pt>
                <c:pt idx="19">
                  <c:v>0</c:v>
                </c:pt>
                <c:pt idx="20">
                  <c:v>0.3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4.0999999999999996</c:v>
                </c:pt>
                <c:pt idx="26">
                  <c:v>0</c:v>
                </c:pt>
                <c:pt idx="27">
                  <c:v>3</c:v>
                </c:pt>
                <c:pt idx="28">
                  <c:v>1.2000000000000002</c:v>
                </c:pt>
                <c:pt idx="29">
                  <c:v>15.799999999999999</c:v>
                </c:pt>
                <c:pt idx="30">
                  <c:v>7.1</c:v>
                </c:pt>
                <c:pt idx="31">
                  <c:v>22.4</c:v>
                </c:pt>
                <c:pt idx="32">
                  <c:v>11.2</c:v>
                </c:pt>
                <c:pt idx="33">
                  <c:v>26.4</c:v>
                </c:pt>
                <c:pt idx="34">
                  <c:v>11.899999999999999</c:v>
                </c:pt>
                <c:pt idx="35">
                  <c:v>8.6</c:v>
                </c:pt>
                <c:pt idx="36">
                  <c:v>4.5999999999999996</c:v>
                </c:pt>
                <c:pt idx="37">
                  <c:v>9.5</c:v>
                </c:pt>
                <c:pt idx="38">
                  <c:v>0</c:v>
                </c:pt>
                <c:pt idx="39">
                  <c:v>32.6</c:v>
                </c:pt>
                <c:pt idx="40">
                  <c:v>6</c:v>
                </c:pt>
                <c:pt idx="41">
                  <c:v>0</c:v>
                </c:pt>
                <c:pt idx="42">
                  <c:v>11.9</c:v>
                </c:pt>
                <c:pt idx="43">
                  <c:v>5.3</c:v>
                </c:pt>
                <c:pt idx="44">
                  <c:v>6.6</c:v>
                </c:pt>
                <c:pt idx="45">
                  <c:v>20</c:v>
                </c:pt>
                <c:pt idx="46">
                  <c:v>19.600000000000001</c:v>
                </c:pt>
                <c:pt idx="47">
                  <c:v>9.6</c:v>
                </c:pt>
                <c:pt idx="48">
                  <c:v>4.0999999999999996</c:v>
                </c:pt>
                <c:pt idx="49">
                  <c:v>26.6</c:v>
                </c:pt>
                <c:pt idx="50">
                  <c:v>4.2</c:v>
                </c:pt>
                <c:pt idx="51">
                  <c:v>3.1</c:v>
                </c:pt>
                <c:pt idx="52">
                  <c:v>0.8</c:v>
                </c:pt>
                <c:pt idx="53">
                  <c:v>3.3</c:v>
                </c:pt>
                <c:pt idx="54">
                  <c:v>0.1</c:v>
                </c:pt>
                <c:pt idx="55">
                  <c:v>5.7</c:v>
                </c:pt>
                <c:pt idx="56">
                  <c:v>0</c:v>
                </c:pt>
                <c:pt idx="57">
                  <c:v>3.3</c:v>
                </c:pt>
                <c:pt idx="58">
                  <c:v>2.5</c:v>
                </c:pt>
                <c:pt idx="59">
                  <c:v>3.9000000000000004</c:v>
                </c:pt>
                <c:pt idx="60">
                  <c:v>21.4</c:v>
                </c:pt>
                <c:pt idx="61">
                  <c:v>2.2000000000000002</c:v>
                </c:pt>
                <c:pt idx="62">
                  <c:v>0</c:v>
                </c:pt>
                <c:pt idx="63">
                  <c:v>0</c:v>
                </c:pt>
                <c:pt idx="64">
                  <c:v>0.5</c:v>
                </c:pt>
                <c:pt idx="65">
                  <c:v>1.1000000000000001</c:v>
                </c:pt>
                <c:pt idx="66">
                  <c:v>7.1999999999999993</c:v>
                </c:pt>
                <c:pt idx="67">
                  <c:v>1.1000000000000001</c:v>
                </c:pt>
                <c:pt idx="68">
                  <c:v>22.1</c:v>
                </c:pt>
                <c:pt idx="69">
                  <c:v>11.3</c:v>
                </c:pt>
                <c:pt idx="70">
                  <c:v>6.1</c:v>
                </c:pt>
                <c:pt idx="71">
                  <c:v>8.4</c:v>
                </c:pt>
              </c:numCache>
            </c:numRef>
          </c:val>
          <c:smooth val="1"/>
        </c:ser>
        <c:ser>
          <c:idx val="6"/>
          <c:order val="5"/>
          <c:tx>
            <c:v>Pressure Range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'5-DGD'!$S$4:$S$75</c:f>
              <c:numCache>
                <c:formatCode>0</c:formatCode>
                <c:ptCount val="72"/>
                <c:pt idx="0">
                  <c:v>7.8</c:v>
                </c:pt>
                <c:pt idx="1">
                  <c:v>12.400001999999995</c:v>
                </c:pt>
                <c:pt idx="2">
                  <c:v>8</c:v>
                </c:pt>
                <c:pt idx="3">
                  <c:v>5</c:v>
                </c:pt>
                <c:pt idx="4">
                  <c:v>6.6000019999999946</c:v>
                </c:pt>
                <c:pt idx="5">
                  <c:v>4.333333333333333</c:v>
                </c:pt>
                <c:pt idx="6">
                  <c:v>5.6</c:v>
                </c:pt>
                <c:pt idx="7">
                  <c:v>4.5999999999999996</c:v>
                </c:pt>
                <c:pt idx="8">
                  <c:v>5.8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3</c:v>
                </c:pt>
                <c:pt idx="13">
                  <c:v>5.6</c:v>
                </c:pt>
                <c:pt idx="14">
                  <c:v>8.4</c:v>
                </c:pt>
                <c:pt idx="15">
                  <c:v>5.4</c:v>
                </c:pt>
                <c:pt idx="16">
                  <c:v>6.4</c:v>
                </c:pt>
                <c:pt idx="17">
                  <c:v>3.8333333333333335</c:v>
                </c:pt>
                <c:pt idx="18">
                  <c:v>4.8</c:v>
                </c:pt>
                <c:pt idx="19">
                  <c:v>3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4.8</c:v>
                </c:pt>
                <c:pt idx="23">
                  <c:v>4.4000000000000004</c:v>
                </c:pt>
                <c:pt idx="24">
                  <c:v>3.6</c:v>
                </c:pt>
                <c:pt idx="25">
                  <c:v>4.8</c:v>
                </c:pt>
                <c:pt idx="26">
                  <c:v>3.8</c:v>
                </c:pt>
                <c:pt idx="27">
                  <c:v>4.2</c:v>
                </c:pt>
                <c:pt idx="28">
                  <c:v>10</c:v>
                </c:pt>
                <c:pt idx="29">
                  <c:v>7</c:v>
                </c:pt>
                <c:pt idx="30">
                  <c:v>6.6000002000000224</c:v>
                </c:pt>
                <c:pt idx="31">
                  <c:v>3.8</c:v>
                </c:pt>
                <c:pt idx="32">
                  <c:v>6</c:v>
                </c:pt>
                <c:pt idx="33">
                  <c:v>8.6</c:v>
                </c:pt>
                <c:pt idx="34">
                  <c:v>4.2</c:v>
                </c:pt>
                <c:pt idx="35">
                  <c:v>4.8</c:v>
                </c:pt>
                <c:pt idx="36">
                  <c:v>4.4000000000000004</c:v>
                </c:pt>
                <c:pt idx="37">
                  <c:v>4</c:v>
                </c:pt>
                <c:pt idx="38">
                  <c:v>3.2</c:v>
                </c:pt>
                <c:pt idx="39">
                  <c:v>7</c:v>
                </c:pt>
                <c:pt idx="40">
                  <c:v>3.8</c:v>
                </c:pt>
                <c:pt idx="41">
                  <c:v>4.333333333333333</c:v>
                </c:pt>
                <c:pt idx="42">
                  <c:v>3.2</c:v>
                </c:pt>
                <c:pt idx="43">
                  <c:v>9.6</c:v>
                </c:pt>
                <c:pt idx="44">
                  <c:v>5.2</c:v>
                </c:pt>
                <c:pt idx="45">
                  <c:v>3.8</c:v>
                </c:pt>
                <c:pt idx="46">
                  <c:v>4.8</c:v>
                </c:pt>
                <c:pt idx="47">
                  <c:v>3.8333333333333335</c:v>
                </c:pt>
                <c:pt idx="48">
                  <c:v>3.6</c:v>
                </c:pt>
                <c:pt idx="49">
                  <c:v>4.8</c:v>
                </c:pt>
                <c:pt idx="50">
                  <c:v>5</c:v>
                </c:pt>
                <c:pt idx="51">
                  <c:v>6.2</c:v>
                </c:pt>
                <c:pt idx="52">
                  <c:v>2.4</c:v>
                </c:pt>
                <c:pt idx="53">
                  <c:v>4.5999999999999996</c:v>
                </c:pt>
                <c:pt idx="54">
                  <c:v>4.8</c:v>
                </c:pt>
                <c:pt idx="55">
                  <c:v>5</c:v>
                </c:pt>
                <c:pt idx="56">
                  <c:v>5.2</c:v>
                </c:pt>
                <c:pt idx="57">
                  <c:v>7.4</c:v>
                </c:pt>
                <c:pt idx="58">
                  <c:v>8</c:v>
                </c:pt>
                <c:pt idx="59">
                  <c:v>7.166666666666667</c:v>
                </c:pt>
                <c:pt idx="60">
                  <c:v>11.2</c:v>
                </c:pt>
                <c:pt idx="61">
                  <c:v>5.4</c:v>
                </c:pt>
                <c:pt idx="62">
                  <c:v>5.6001999999999956</c:v>
                </c:pt>
                <c:pt idx="63">
                  <c:v>3</c:v>
                </c:pt>
                <c:pt idx="64">
                  <c:v>6.8</c:v>
                </c:pt>
                <c:pt idx="65">
                  <c:v>13.2</c:v>
                </c:pt>
                <c:pt idx="66">
                  <c:v>6.2</c:v>
                </c:pt>
                <c:pt idx="67">
                  <c:v>10.199999999999999</c:v>
                </c:pt>
                <c:pt idx="68">
                  <c:v>13</c:v>
                </c:pt>
                <c:pt idx="69">
                  <c:v>11.6</c:v>
                </c:pt>
                <c:pt idx="70">
                  <c:v>8.4</c:v>
                </c:pt>
                <c:pt idx="71">
                  <c:v>7.333333333333333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12640"/>
        <c:axId val="98114176"/>
      </c:lineChart>
      <c:catAx>
        <c:axId val="981093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98110848"/>
        <c:crossesAt val="-5"/>
        <c:auto val="0"/>
        <c:lblAlgn val="ctr"/>
        <c:lblOffset val="100"/>
        <c:tickMarkSkip val="1"/>
        <c:noMultiLvlLbl val="0"/>
      </c:catAx>
      <c:valAx>
        <c:axId val="98110848"/>
        <c:scaling>
          <c:orientation val="minMax"/>
          <c:max val="1040"/>
          <c:min val="9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109312"/>
        <c:crosses val="autoZero"/>
        <c:crossBetween val="between"/>
        <c:majorUnit val="5"/>
      </c:valAx>
      <c:catAx>
        <c:axId val="9811264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114176"/>
        <c:crosses val="max"/>
        <c:auto val="1"/>
        <c:lblAlgn val="ctr"/>
        <c:lblOffset val="100"/>
        <c:tickLblSkip val="1"/>
        <c:tickMarkSkip val="1"/>
        <c:noMultiLvlLbl val="0"/>
      </c:catAx>
      <c:valAx>
        <c:axId val="98114176"/>
        <c:scaling>
          <c:orientation val="minMax"/>
          <c:max val="120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112640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7209302325581395"/>
          <c:y val="6.7052023121387277E-2"/>
          <c:w val="0.66523867809057524"/>
          <c:h val="0.1364161849710982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Mean Pressure / hPa</a:t>
            </a:r>
          </a:p>
        </c:rich>
      </c:tx>
      <c:layout>
        <c:manualLayout>
          <c:xMode val="edge"/>
          <c:yMode val="edge"/>
          <c:x val="0.42837852025253598"/>
          <c:y val="6.4184852374839542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513526219886976E-2"/>
          <c:y val="6.0333761232349167E-2"/>
          <c:w val="0.95878410010560733"/>
          <c:h val="0.87548138639281126"/>
        </c:manualLayout>
      </c:layout>
      <c:lineChart>
        <c:grouping val="standard"/>
        <c:varyColors val="0"/>
        <c:ser>
          <c:idx val="2"/>
          <c:order val="0"/>
          <c:tx>
            <c:v>Mean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666699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DGD!$R$4:$R$368</c:f>
              <c:numCache>
                <c:formatCode>0</c:formatCode>
                <c:ptCount val="365"/>
                <c:pt idx="0">
                  <c:v>1025</c:v>
                </c:pt>
                <c:pt idx="1">
                  <c:v>1028</c:v>
                </c:pt>
                <c:pt idx="2">
                  <c:v>1022.5</c:v>
                </c:pt>
                <c:pt idx="3">
                  <c:v>1013.5</c:v>
                </c:pt>
                <c:pt idx="4">
                  <c:v>1001.5</c:v>
                </c:pt>
                <c:pt idx="5">
                  <c:v>998</c:v>
                </c:pt>
                <c:pt idx="6">
                  <c:v>1000.000005</c:v>
                </c:pt>
                <c:pt idx="7">
                  <c:v>996.5</c:v>
                </c:pt>
                <c:pt idx="8">
                  <c:v>1011.5</c:v>
                </c:pt>
                <c:pt idx="9">
                  <c:v>1010</c:v>
                </c:pt>
                <c:pt idx="10">
                  <c:v>1007</c:v>
                </c:pt>
                <c:pt idx="11">
                  <c:v>1013</c:v>
                </c:pt>
                <c:pt idx="12">
                  <c:v>1010</c:v>
                </c:pt>
                <c:pt idx="13">
                  <c:v>1011.5</c:v>
                </c:pt>
                <c:pt idx="14">
                  <c:v>1015.5</c:v>
                </c:pt>
                <c:pt idx="15">
                  <c:v>1017</c:v>
                </c:pt>
                <c:pt idx="16">
                  <c:v>1018.5</c:v>
                </c:pt>
                <c:pt idx="17">
                  <c:v>1026.5</c:v>
                </c:pt>
                <c:pt idx="18">
                  <c:v>1034</c:v>
                </c:pt>
                <c:pt idx="19">
                  <c:v>1036.5</c:v>
                </c:pt>
                <c:pt idx="20">
                  <c:v>1039.0000049999999</c:v>
                </c:pt>
                <c:pt idx="21">
                  <c:v>1037.5</c:v>
                </c:pt>
                <c:pt idx="22">
                  <c:v>1034</c:v>
                </c:pt>
                <c:pt idx="23">
                  <c:v>1029</c:v>
                </c:pt>
                <c:pt idx="24">
                  <c:v>1017</c:v>
                </c:pt>
                <c:pt idx="25">
                  <c:v>1013</c:v>
                </c:pt>
                <c:pt idx="26">
                  <c:v>1021.5</c:v>
                </c:pt>
                <c:pt idx="27">
                  <c:v>1023.5</c:v>
                </c:pt>
                <c:pt idx="28">
                  <c:v>1023</c:v>
                </c:pt>
                <c:pt idx="29">
                  <c:v>1023.5</c:v>
                </c:pt>
                <c:pt idx="30">
                  <c:v>1025.5</c:v>
                </c:pt>
                <c:pt idx="31">
                  <c:v>1026</c:v>
                </c:pt>
                <c:pt idx="32">
                  <c:v>1024</c:v>
                </c:pt>
                <c:pt idx="33">
                  <c:v>1021.5</c:v>
                </c:pt>
                <c:pt idx="34">
                  <c:v>1016</c:v>
                </c:pt>
                <c:pt idx="35">
                  <c:v>1017.5</c:v>
                </c:pt>
                <c:pt idx="36">
                  <c:v>1019.5</c:v>
                </c:pt>
                <c:pt idx="37">
                  <c:v>1014.5</c:v>
                </c:pt>
                <c:pt idx="38">
                  <c:v>1022</c:v>
                </c:pt>
                <c:pt idx="39">
                  <c:v>1018</c:v>
                </c:pt>
                <c:pt idx="40">
                  <c:v>1012.5</c:v>
                </c:pt>
                <c:pt idx="41">
                  <c:v>1011</c:v>
                </c:pt>
                <c:pt idx="42">
                  <c:v>1011</c:v>
                </c:pt>
                <c:pt idx="43">
                  <c:v>1003</c:v>
                </c:pt>
                <c:pt idx="44">
                  <c:v>1000</c:v>
                </c:pt>
                <c:pt idx="45">
                  <c:v>993.5</c:v>
                </c:pt>
                <c:pt idx="46">
                  <c:v>995.5</c:v>
                </c:pt>
                <c:pt idx="47">
                  <c:v>1005.5</c:v>
                </c:pt>
                <c:pt idx="48">
                  <c:v>1012.5</c:v>
                </c:pt>
                <c:pt idx="49">
                  <c:v>1011</c:v>
                </c:pt>
                <c:pt idx="50">
                  <c:v>1014.5</c:v>
                </c:pt>
                <c:pt idx="51">
                  <c:v>1014</c:v>
                </c:pt>
                <c:pt idx="52">
                  <c:v>1016.5</c:v>
                </c:pt>
                <c:pt idx="53">
                  <c:v>1016.5</c:v>
                </c:pt>
                <c:pt idx="54">
                  <c:v>1020.5</c:v>
                </c:pt>
                <c:pt idx="55">
                  <c:v>1021.5</c:v>
                </c:pt>
                <c:pt idx="56">
                  <c:v>1013.5</c:v>
                </c:pt>
                <c:pt idx="57">
                  <c:v>1021.5</c:v>
                </c:pt>
                <c:pt idx="58">
                  <c:v>1030</c:v>
                </c:pt>
                <c:pt idx="59">
                  <c:v>1037</c:v>
                </c:pt>
                <c:pt idx="60">
                  <c:v>1036.5</c:v>
                </c:pt>
                <c:pt idx="61">
                  <c:v>1034.5</c:v>
                </c:pt>
                <c:pt idx="62">
                  <c:v>1033</c:v>
                </c:pt>
                <c:pt idx="63">
                  <c:v>1030.5</c:v>
                </c:pt>
                <c:pt idx="64">
                  <c:v>1032</c:v>
                </c:pt>
                <c:pt idx="65">
                  <c:v>1028.5</c:v>
                </c:pt>
                <c:pt idx="66">
                  <c:v>1020</c:v>
                </c:pt>
                <c:pt idx="67">
                  <c:v>1015.5</c:v>
                </c:pt>
                <c:pt idx="68">
                  <c:v>1012</c:v>
                </c:pt>
                <c:pt idx="69">
                  <c:v>1013</c:v>
                </c:pt>
                <c:pt idx="70">
                  <c:v>1004</c:v>
                </c:pt>
                <c:pt idx="71">
                  <c:v>1003.5</c:v>
                </c:pt>
                <c:pt idx="72">
                  <c:v>1013.5</c:v>
                </c:pt>
                <c:pt idx="73">
                  <c:v>1015</c:v>
                </c:pt>
                <c:pt idx="74">
                  <c:v>1012.5</c:v>
                </c:pt>
                <c:pt idx="75">
                  <c:v>1015.5</c:v>
                </c:pt>
                <c:pt idx="76">
                  <c:v>1024</c:v>
                </c:pt>
                <c:pt idx="77">
                  <c:v>1032.5</c:v>
                </c:pt>
                <c:pt idx="78">
                  <c:v>1032</c:v>
                </c:pt>
                <c:pt idx="79">
                  <c:v>1034.5</c:v>
                </c:pt>
                <c:pt idx="80">
                  <c:v>1038</c:v>
                </c:pt>
                <c:pt idx="81">
                  <c:v>1040</c:v>
                </c:pt>
                <c:pt idx="82">
                  <c:v>1032.5</c:v>
                </c:pt>
                <c:pt idx="83">
                  <c:v>1022</c:v>
                </c:pt>
                <c:pt idx="84">
                  <c:v>1015.5</c:v>
                </c:pt>
                <c:pt idx="85">
                  <c:v>1014</c:v>
                </c:pt>
                <c:pt idx="86">
                  <c:v>1016.5</c:v>
                </c:pt>
                <c:pt idx="87">
                  <c:v>1013.5</c:v>
                </c:pt>
                <c:pt idx="88">
                  <c:v>1011</c:v>
                </c:pt>
                <c:pt idx="89">
                  <c:v>1012</c:v>
                </c:pt>
                <c:pt idx="90">
                  <c:v>1017</c:v>
                </c:pt>
                <c:pt idx="91">
                  <c:v>1011.5</c:v>
                </c:pt>
                <c:pt idx="92">
                  <c:v>1015</c:v>
                </c:pt>
                <c:pt idx="93">
                  <c:v>1020.5</c:v>
                </c:pt>
                <c:pt idx="94">
                  <c:v>1022</c:v>
                </c:pt>
                <c:pt idx="95">
                  <c:v>1025.5</c:v>
                </c:pt>
                <c:pt idx="96">
                  <c:v>1027</c:v>
                </c:pt>
                <c:pt idx="97">
                  <c:v>1027.5</c:v>
                </c:pt>
                <c:pt idx="98">
                  <c:v>1026</c:v>
                </c:pt>
                <c:pt idx="99">
                  <c:v>1024.5</c:v>
                </c:pt>
                <c:pt idx="100">
                  <c:v>1023</c:v>
                </c:pt>
                <c:pt idx="101">
                  <c:v>1028</c:v>
                </c:pt>
                <c:pt idx="102">
                  <c:v>1024.5</c:v>
                </c:pt>
                <c:pt idx="103">
                  <c:v>1019</c:v>
                </c:pt>
                <c:pt idx="104">
                  <c:v>1020.5</c:v>
                </c:pt>
                <c:pt idx="105">
                  <c:v>1022.5</c:v>
                </c:pt>
                <c:pt idx="106">
                  <c:v>1025</c:v>
                </c:pt>
                <c:pt idx="107">
                  <c:v>1018.5</c:v>
                </c:pt>
                <c:pt idx="108">
                  <c:v>1014</c:v>
                </c:pt>
                <c:pt idx="109">
                  <c:v>1015</c:v>
                </c:pt>
                <c:pt idx="110">
                  <c:v>1013.5</c:v>
                </c:pt>
                <c:pt idx="111">
                  <c:v>1009.5</c:v>
                </c:pt>
                <c:pt idx="112">
                  <c:v>1012.5</c:v>
                </c:pt>
                <c:pt idx="113">
                  <c:v>1019</c:v>
                </c:pt>
                <c:pt idx="114">
                  <c:v>1023.5</c:v>
                </c:pt>
                <c:pt idx="115">
                  <c:v>1025</c:v>
                </c:pt>
                <c:pt idx="116">
                  <c:v>1024.5</c:v>
                </c:pt>
                <c:pt idx="117">
                  <c:v>1020</c:v>
                </c:pt>
                <c:pt idx="118">
                  <c:v>1013</c:v>
                </c:pt>
                <c:pt idx="119">
                  <c:v>1008.5</c:v>
                </c:pt>
                <c:pt idx="120">
                  <c:v>1010.5</c:v>
                </c:pt>
                <c:pt idx="121">
                  <c:v>1012.5</c:v>
                </c:pt>
                <c:pt idx="122">
                  <c:v>1017.5</c:v>
                </c:pt>
                <c:pt idx="123">
                  <c:v>1021.5</c:v>
                </c:pt>
                <c:pt idx="124">
                  <c:v>1020</c:v>
                </c:pt>
                <c:pt idx="125">
                  <c:v>1015</c:v>
                </c:pt>
                <c:pt idx="126">
                  <c:v>1011</c:v>
                </c:pt>
                <c:pt idx="127">
                  <c:v>1014</c:v>
                </c:pt>
                <c:pt idx="128">
                  <c:v>1021</c:v>
                </c:pt>
                <c:pt idx="129">
                  <c:v>1024</c:v>
                </c:pt>
                <c:pt idx="130">
                  <c:v>1022.5</c:v>
                </c:pt>
                <c:pt idx="131">
                  <c:v>1020.5</c:v>
                </c:pt>
                <c:pt idx="132">
                  <c:v>1019.5</c:v>
                </c:pt>
                <c:pt idx="133">
                  <c:v>1020</c:v>
                </c:pt>
                <c:pt idx="134">
                  <c:v>1024</c:v>
                </c:pt>
                <c:pt idx="135">
                  <c:v>1022.5</c:v>
                </c:pt>
                <c:pt idx="136">
                  <c:v>1019</c:v>
                </c:pt>
                <c:pt idx="137">
                  <c:v>1014.5</c:v>
                </c:pt>
                <c:pt idx="138">
                  <c:v>1017</c:v>
                </c:pt>
                <c:pt idx="139">
                  <c:v>1018.5</c:v>
                </c:pt>
                <c:pt idx="140">
                  <c:v>1018</c:v>
                </c:pt>
                <c:pt idx="141">
                  <c:v>1017</c:v>
                </c:pt>
                <c:pt idx="142">
                  <c:v>1019.5</c:v>
                </c:pt>
                <c:pt idx="143">
                  <c:v>1024.5</c:v>
                </c:pt>
                <c:pt idx="144">
                  <c:v>1020</c:v>
                </c:pt>
                <c:pt idx="145">
                  <c:v>1009</c:v>
                </c:pt>
                <c:pt idx="146">
                  <c:v>1015.5</c:v>
                </c:pt>
                <c:pt idx="147">
                  <c:v>1015</c:v>
                </c:pt>
                <c:pt idx="148">
                  <c:v>1012.5</c:v>
                </c:pt>
                <c:pt idx="149">
                  <c:v>1010.5</c:v>
                </c:pt>
                <c:pt idx="150">
                  <c:v>1019.5</c:v>
                </c:pt>
                <c:pt idx="151">
                  <c:v>1029.5</c:v>
                </c:pt>
                <c:pt idx="152">
                  <c:v>1032.5000005000002</c:v>
                </c:pt>
                <c:pt idx="153">
                  <c:v>1030.5</c:v>
                </c:pt>
                <c:pt idx="154">
                  <c:v>1022.5</c:v>
                </c:pt>
                <c:pt idx="155">
                  <c:v>1012.5</c:v>
                </c:pt>
                <c:pt idx="156">
                  <c:v>1006.5</c:v>
                </c:pt>
                <c:pt idx="157">
                  <c:v>1003.5</c:v>
                </c:pt>
                <c:pt idx="158">
                  <c:v>1006.5</c:v>
                </c:pt>
                <c:pt idx="159">
                  <c:v>1012</c:v>
                </c:pt>
                <c:pt idx="160">
                  <c:v>1014</c:v>
                </c:pt>
                <c:pt idx="161">
                  <c:v>1016</c:v>
                </c:pt>
                <c:pt idx="162">
                  <c:v>1013</c:v>
                </c:pt>
                <c:pt idx="163">
                  <c:v>1012.5</c:v>
                </c:pt>
                <c:pt idx="164">
                  <c:v>1017.5</c:v>
                </c:pt>
                <c:pt idx="165">
                  <c:v>1014</c:v>
                </c:pt>
                <c:pt idx="166">
                  <c:v>1011</c:v>
                </c:pt>
                <c:pt idx="167">
                  <c:v>1003</c:v>
                </c:pt>
                <c:pt idx="168">
                  <c:v>1000.5</c:v>
                </c:pt>
                <c:pt idx="169">
                  <c:v>1009.5</c:v>
                </c:pt>
                <c:pt idx="170">
                  <c:v>1011.5</c:v>
                </c:pt>
                <c:pt idx="171">
                  <c:v>1010</c:v>
                </c:pt>
                <c:pt idx="172">
                  <c:v>1009</c:v>
                </c:pt>
                <c:pt idx="173">
                  <c:v>1015.5</c:v>
                </c:pt>
                <c:pt idx="174">
                  <c:v>1022</c:v>
                </c:pt>
                <c:pt idx="175">
                  <c:v>1021</c:v>
                </c:pt>
                <c:pt idx="176">
                  <c:v>1020</c:v>
                </c:pt>
                <c:pt idx="177">
                  <c:v>1014.5</c:v>
                </c:pt>
                <c:pt idx="178">
                  <c:v>1015.5</c:v>
                </c:pt>
                <c:pt idx="179">
                  <c:v>1021</c:v>
                </c:pt>
                <c:pt idx="180">
                  <c:v>1025</c:v>
                </c:pt>
                <c:pt idx="181">
                  <c:v>1025</c:v>
                </c:pt>
                <c:pt idx="182">
                  <c:v>1020.5</c:v>
                </c:pt>
                <c:pt idx="183">
                  <c:v>1017</c:v>
                </c:pt>
                <c:pt idx="184">
                  <c:v>1017</c:v>
                </c:pt>
                <c:pt idx="185">
                  <c:v>1011.5</c:v>
                </c:pt>
                <c:pt idx="186">
                  <c:v>1005.5</c:v>
                </c:pt>
                <c:pt idx="187">
                  <c:v>1004</c:v>
                </c:pt>
                <c:pt idx="188">
                  <c:v>1005</c:v>
                </c:pt>
                <c:pt idx="189">
                  <c:v>1011.5</c:v>
                </c:pt>
                <c:pt idx="190">
                  <c:v>1018</c:v>
                </c:pt>
                <c:pt idx="191">
                  <c:v>1019</c:v>
                </c:pt>
                <c:pt idx="192">
                  <c:v>1018.5</c:v>
                </c:pt>
                <c:pt idx="193">
                  <c:v>1019</c:v>
                </c:pt>
                <c:pt idx="194">
                  <c:v>1018.5</c:v>
                </c:pt>
                <c:pt idx="195">
                  <c:v>1015</c:v>
                </c:pt>
                <c:pt idx="196">
                  <c:v>1003.5</c:v>
                </c:pt>
                <c:pt idx="197">
                  <c:v>994.5</c:v>
                </c:pt>
                <c:pt idx="198">
                  <c:v>997.5</c:v>
                </c:pt>
                <c:pt idx="199">
                  <c:v>1004</c:v>
                </c:pt>
                <c:pt idx="200">
                  <c:v>1009</c:v>
                </c:pt>
                <c:pt idx="201">
                  <c:v>1013</c:v>
                </c:pt>
                <c:pt idx="202">
                  <c:v>1016</c:v>
                </c:pt>
                <c:pt idx="203">
                  <c:v>1013.5</c:v>
                </c:pt>
                <c:pt idx="204">
                  <c:v>1010</c:v>
                </c:pt>
                <c:pt idx="205">
                  <c:v>1010</c:v>
                </c:pt>
                <c:pt idx="206">
                  <c:v>1015.5</c:v>
                </c:pt>
                <c:pt idx="207">
                  <c:v>1020.5</c:v>
                </c:pt>
                <c:pt idx="208">
                  <c:v>1022</c:v>
                </c:pt>
                <c:pt idx="209">
                  <c:v>1023.5</c:v>
                </c:pt>
                <c:pt idx="210">
                  <c:v>1021.5</c:v>
                </c:pt>
                <c:pt idx="211">
                  <c:v>1016</c:v>
                </c:pt>
                <c:pt idx="212">
                  <c:v>1013</c:v>
                </c:pt>
                <c:pt idx="213">
                  <c:v>1014</c:v>
                </c:pt>
                <c:pt idx="214">
                  <c:v>1014.5</c:v>
                </c:pt>
                <c:pt idx="215">
                  <c:v>1010.5</c:v>
                </c:pt>
                <c:pt idx="216">
                  <c:v>1011</c:v>
                </c:pt>
                <c:pt idx="217">
                  <c:v>1004.5</c:v>
                </c:pt>
                <c:pt idx="218">
                  <c:v>1002</c:v>
                </c:pt>
                <c:pt idx="219">
                  <c:v>1007.5</c:v>
                </c:pt>
                <c:pt idx="220">
                  <c:v>1020.5</c:v>
                </c:pt>
                <c:pt idx="221">
                  <c:v>1021.5</c:v>
                </c:pt>
                <c:pt idx="222">
                  <c:v>1012</c:v>
                </c:pt>
                <c:pt idx="223">
                  <c:v>1010</c:v>
                </c:pt>
                <c:pt idx="224">
                  <c:v>1007.5</c:v>
                </c:pt>
                <c:pt idx="225">
                  <c:v>1008</c:v>
                </c:pt>
                <c:pt idx="226">
                  <c:v>1014.5</c:v>
                </c:pt>
                <c:pt idx="227">
                  <c:v>1016.5</c:v>
                </c:pt>
                <c:pt idx="228">
                  <c:v>1017</c:v>
                </c:pt>
                <c:pt idx="229">
                  <c:v>1015</c:v>
                </c:pt>
                <c:pt idx="230">
                  <c:v>1017.5</c:v>
                </c:pt>
                <c:pt idx="231">
                  <c:v>1017.5</c:v>
                </c:pt>
                <c:pt idx="232">
                  <c:v>1014.5</c:v>
                </c:pt>
                <c:pt idx="233">
                  <c:v>1018.5</c:v>
                </c:pt>
                <c:pt idx="234">
                  <c:v>1014.5</c:v>
                </c:pt>
                <c:pt idx="235">
                  <c:v>1013</c:v>
                </c:pt>
                <c:pt idx="236">
                  <c:v>1010.5</c:v>
                </c:pt>
                <c:pt idx="237">
                  <c:v>1005</c:v>
                </c:pt>
                <c:pt idx="238">
                  <c:v>1011.5</c:v>
                </c:pt>
                <c:pt idx="239">
                  <c:v>1015.5</c:v>
                </c:pt>
                <c:pt idx="240">
                  <c:v>1017</c:v>
                </c:pt>
                <c:pt idx="241">
                  <c:v>1017</c:v>
                </c:pt>
                <c:pt idx="242">
                  <c:v>1015.5</c:v>
                </c:pt>
                <c:pt idx="243">
                  <c:v>1014</c:v>
                </c:pt>
                <c:pt idx="244">
                  <c:v>1011</c:v>
                </c:pt>
                <c:pt idx="245">
                  <c:v>1008.5</c:v>
                </c:pt>
                <c:pt idx="246">
                  <c:v>1006</c:v>
                </c:pt>
                <c:pt idx="247">
                  <c:v>1011.5</c:v>
                </c:pt>
                <c:pt idx="248">
                  <c:v>1008</c:v>
                </c:pt>
                <c:pt idx="249">
                  <c:v>1009.5</c:v>
                </c:pt>
                <c:pt idx="250">
                  <c:v>1009.5</c:v>
                </c:pt>
                <c:pt idx="251">
                  <c:v>1009</c:v>
                </c:pt>
                <c:pt idx="252">
                  <c:v>1006</c:v>
                </c:pt>
                <c:pt idx="253">
                  <c:v>1005</c:v>
                </c:pt>
                <c:pt idx="254">
                  <c:v>1005</c:v>
                </c:pt>
                <c:pt idx="255">
                  <c:v>1012.5</c:v>
                </c:pt>
                <c:pt idx="256">
                  <c:v>1018</c:v>
                </c:pt>
                <c:pt idx="257">
                  <c:v>1020</c:v>
                </c:pt>
                <c:pt idx="258">
                  <c:v>1014</c:v>
                </c:pt>
                <c:pt idx="259">
                  <c:v>1006.5</c:v>
                </c:pt>
                <c:pt idx="260">
                  <c:v>1005.5</c:v>
                </c:pt>
                <c:pt idx="261">
                  <c:v>1012.5</c:v>
                </c:pt>
                <c:pt idx="262">
                  <c:v>1017</c:v>
                </c:pt>
                <c:pt idx="263">
                  <c:v>1017</c:v>
                </c:pt>
                <c:pt idx="264">
                  <c:v>1019.5</c:v>
                </c:pt>
                <c:pt idx="265">
                  <c:v>1018</c:v>
                </c:pt>
                <c:pt idx="266">
                  <c:v>1015</c:v>
                </c:pt>
                <c:pt idx="267">
                  <c:v>1016.5</c:v>
                </c:pt>
                <c:pt idx="268">
                  <c:v>1021</c:v>
                </c:pt>
                <c:pt idx="269">
                  <c:v>1028</c:v>
                </c:pt>
                <c:pt idx="270">
                  <c:v>1026.5</c:v>
                </c:pt>
                <c:pt idx="271">
                  <c:v>1024</c:v>
                </c:pt>
                <c:pt idx="272">
                  <c:v>1023</c:v>
                </c:pt>
                <c:pt idx="273">
                  <c:v>1025</c:v>
                </c:pt>
                <c:pt idx="274">
                  <c:v>1023.5</c:v>
                </c:pt>
                <c:pt idx="275">
                  <c:v>1019</c:v>
                </c:pt>
                <c:pt idx="276">
                  <c:v>1019.5</c:v>
                </c:pt>
                <c:pt idx="277">
                  <c:v>1015</c:v>
                </c:pt>
                <c:pt idx="278">
                  <c:v>1009</c:v>
                </c:pt>
                <c:pt idx="279">
                  <c:v>1016.5</c:v>
                </c:pt>
                <c:pt idx="280">
                  <c:v>1021.5</c:v>
                </c:pt>
                <c:pt idx="281">
                  <c:v>1018</c:v>
                </c:pt>
                <c:pt idx="282">
                  <c:v>1017.5</c:v>
                </c:pt>
                <c:pt idx="283">
                  <c:v>1019</c:v>
                </c:pt>
                <c:pt idx="284">
                  <c:v>1021.5</c:v>
                </c:pt>
                <c:pt idx="285">
                  <c:v>1028.5</c:v>
                </c:pt>
                <c:pt idx="286">
                  <c:v>1030.5</c:v>
                </c:pt>
                <c:pt idx="287">
                  <c:v>1025.5</c:v>
                </c:pt>
                <c:pt idx="288">
                  <c:v>1023</c:v>
                </c:pt>
                <c:pt idx="289">
                  <c:v>1015.5</c:v>
                </c:pt>
                <c:pt idx="290">
                  <c:v>1009</c:v>
                </c:pt>
                <c:pt idx="291">
                  <c:v>1018</c:v>
                </c:pt>
                <c:pt idx="292">
                  <c:v>1026</c:v>
                </c:pt>
                <c:pt idx="293">
                  <c:v>1024.5</c:v>
                </c:pt>
                <c:pt idx="294">
                  <c:v>1015.5</c:v>
                </c:pt>
                <c:pt idx="295">
                  <c:v>1006.5</c:v>
                </c:pt>
                <c:pt idx="296">
                  <c:v>997.5</c:v>
                </c:pt>
                <c:pt idx="297">
                  <c:v>996</c:v>
                </c:pt>
                <c:pt idx="298">
                  <c:v>1004</c:v>
                </c:pt>
                <c:pt idx="299">
                  <c:v>1009</c:v>
                </c:pt>
                <c:pt idx="300">
                  <c:v>1018.5</c:v>
                </c:pt>
                <c:pt idx="301">
                  <c:v>1021</c:v>
                </c:pt>
                <c:pt idx="302">
                  <c:v>1018</c:v>
                </c:pt>
                <c:pt idx="303">
                  <c:v>1013</c:v>
                </c:pt>
                <c:pt idx="304">
                  <c:v>1009.5</c:v>
                </c:pt>
                <c:pt idx="305">
                  <c:v>1004</c:v>
                </c:pt>
                <c:pt idx="306">
                  <c:v>993.5</c:v>
                </c:pt>
                <c:pt idx="307">
                  <c:v>996</c:v>
                </c:pt>
                <c:pt idx="308">
                  <c:v>1010</c:v>
                </c:pt>
                <c:pt idx="309">
                  <c:v>1021.5</c:v>
                </c:pt>
                <c:pt idx="310">
                  <c:v>1020.5</c:v>
                </c:pt>
                <c:pt idx="311">
                  <c:v>1014.5</c:v>
                </c:pt>
                <c:pt idx="312">
                  <c:v>1016</c:v>
                </c:pt>
                <c:pt idx="313">
                  <c:v>1018</c:v>
                </c:pt>
                <c:pt idx="314">
                  <c:v>1017</c:v>
                </c:pt>
                <c:pt idx="315">
                  <c:v>1024</c:v>
                </c:pt>
                <c:pt idx="316">
                  <c:v>1028.0005000000001</c:v>
                </c:pt>
                <c:pt idx="317">
                  <c:v>1023.5</c:v>
                </c:pt>
                <c:pt idx="318">
                  <c:v>1018.5</c:v>
                </c:pt>
                <c:pt idx="319">
                  <c:v>1017</c:v>
                </c:pt>
                <c:pt idx="320">
                  <c:v>1018</c:v>
                </c:pt>
                <c:pt idx="321">
                  <c:v>1017.5</c:v>
                </c:pt>
                <c:pt idx="322">
                  <c:v>1017.5</c:v>
                </c:pt>
                <c:pt idx="323">
                  <c:v>1018.5</c:v>
                </c:pt>
                <c:pt idx="324">
                  <c:v>1015.5</c:v>
                </c:pt>
                <c:pt idx="325">
                  <c:v>1019.5</c:v>
                </c:pt>
                <c:pt idx="326">
                  <c:v>1026.5</c:v>
                </c:pt>
                <c:pt idx="327">
                  <c:v>1025.5</c:v>
                </c:pt>
                <c:pt idx="328">
                  <c:v>1025</c:v>
                </c:pt>
                <c:pt idx="329">
                  <c:v>1024.5</c:v>
                </c:pt>
                <c:pt idx="330">
                  <c:v>1021.5</c:v>
                </c:pt>
                <c:pt idx="331">
                  <c:v>1021</c:v>
                </c:pt>
                <c:pt idx="332">
                  <c:v>1009</c:v>
                </c:pt>
                <c:pt idx="333">
                  <c:v>1016</c:v>
                </c:pt>
                <c:pt idx="334">
                  <c:v>1007</c:v>
                </c:pt>
                <c:pt idx="335">
                  <c:v>1010</c:v>
                </c:pt>
                <c:pt idx="336">
                  <c:v>1003</c:v>
                </c:pt>
                <c:pt idx="337">
                  <c:v>1000</c:v>
                </c:pt>
                <c:pt idx="338">
                  <c:v>1004.5</c:v>
                </c:pt>
                <c:pt idx="339">
                  <c:v>1007</c:v>
                </c:pt>
                <c:pt idx="340">
                  <c:v>1011</c:v>
                </c:pt>
                <c:pt idx="341">
                  <c:v>1010.5</c:v>
                </c:pt>
                <c:pt idx="342">
                  <c:v>1010</c:v>
                </c:pt>
                <c:pt idx="343">
                  <c:v>1015</c:v>
                </c:pt>
                <c:pt idx="344">
                  <c:v>1008.5</c:v>
                </c:pt>
                <c:pt idx="345">
                  <c:v>998</c:v>
                </c:pt>
                <c:pt idx="346">
                  <c:v>990</c:v>
                </c:pt>
                <c:pt idx="347">
                  <c:v>994.5</c:v>
                </c:pt>
                <c:pt idx="348">
                  <c:v>994.5</c:v>
                </c:pt>
                <c:pt idx="349">
                  <c:v>991.5</c:v>
                </c:pt>
                <c:pt idx="350">
                  <c:v>1008.5</c:v>
                </c:pt>
                <c:pt idx="351">
                  <c:v>1016.5</c:v>
                </c:pt>
                <c:pt idx="352">
                  <c:v>1014</c:v>
                </c:pt>
                <c:pt idx="353">
                  <c:v>1015.5</c:v>
                </c:pt>
                <c:pt idx="354">
                  <c:v>1018.5</c:v>
                </c:pt>
                <c:pt idx="355">
                  <c:v>1024.5</c:v>
                </c:pt>
                <c:pt idx="356">
                  <c:v>1016</c:v>
                </c:pt>
                <c:pt idx="357">
                  <c:v>1027</c:v>
                </c:pt>
                <c:pt idx="358">
                  <c:v>1029</c:v>
                </c:pt>
                <c:pt idx="359">
                  <c:v>1032.5</c:v>
                </c:pt>
                <c:pt idx="360">
                  <c:v>1031</c:v>
                </c:pt>
                <c:pt idx="361">
                  <c:v>1023</c:v>
                </c:pt>
                <c:pt idx="362">
                  <c:v>1019.5</c:v>
                </c:pt>
                <c:pt idx="363">
                  <c:v>1014.5</c:v>
                </c:pt>
                <c:pt idx="364">
                  <c:v>1009.5</c:v>
                </c:pt>
              </c:numCache>
            </c:numRef>
          </c:val>
          <c:smooth val="0"/>
        </c:ser>
        <c:ser>
          <c:idx val="0"/>
          <c:order val="1"/>
          <c:tx>
            <c:v>MSLP</c:v>
          </c:tx>
          <c:spPr>
            <a:ln w="12700">
              <a:solidFill>
                <a:srgbClr val="CC99FF"/>
              </a:solidFill>
              <a:prstDash val="lgDash"/>
            </a:ln>
          </c:spPr>
          <c:marker>
            <c:symbol val="none"/>
          </c:marker>
          <c:val>
            <c:numRef>
              <c:f>DGD!$BI$4:$BI$368</c:f>
              <c:numCache>
                <c:formatCode>General</c:formatCode>
                <c:ptCount val="365"/>
                <c:pt idx="0">
                  <c:v>1013.25</c:v>
                </c:pt>
                <c:pt idx="1">
                  <c:v>1013.25</c:v>
                </c:pt>
                <c:pt idx="2">
                  <c:v>1013.25</c:v>
                </c:pt>
                <c:pt idx="3">
                  <c:v>1013.25</c:v>
                </c:pt>
                <c:pt idx="4">
                  <c:v>1013.25</c:v>
                </c:pt>
                <c:pt idx="5">
                  <c:v>1013.25</c:v>
                </c:pt>
                <c:pt idx="6">
                  <c:v>1013.25</c:v>
                </c:pt>
                <c:pt idx="7">
                  <c:v>1013.25</c:v>
                </c:pt>
                <c:pt idx="8">
                  <c:v>1013.25</c:v>
                </c:pt>
                <c:pt idx="9">
                  <c:v>1013.25</c:v>
                </c:pt>
                <c:pt idx="10">
                  <c:v>1013.25</c:v>
                </c:pt>
                <c:pt idx="11">
                  <c:v>1013.25</c:v>
                </c:pt>
                <c:pt idx="12">
                  <c:v>1013.25</c:v>
                </c:pt>
                <c:pt idx="13">
                  <c:v>1013.25</c:v>
                </c:pt>
                <c:pt idx="14">
                  <c:v>1013.25</c:v>
                </c:pt>
                <c:pt idx="15">
                  <c:v>1013.25</c:v>
                </c:pt>
                <c:pt idx="16">
                  <c:v>1013.25</c:v>
                </c:pt>
                <c:pt idx="17">
                  <c:v>1013.25</c:v>
                </c:pt>
                <c:pt idx="18">
                  <c:v>1013.25</c:v>
                </c:pt>
                <c:pt idx="19">
                  <c:v>1013.25</c:v>
                </c:pt>
                <c:pt idx="20">
                  <c:v>1013.25</c:v>
                </c:pt>
                <c:pt idx="21">
                  <c:v>1013.25</c:v>
                </c:pt>
                <c:pt idx="22">
                  <c:v>1013.25</c:v>
                </c:pt>
                <c:pt idx="23">
                  <c:v>1013.25</c:v>
                </c:pt>
                <c:pt idx="24">
                  <c:v>1013.25</c:v>
                </c:pt>
                <c:pt idx="25">
                  <c:v>1013.25</c:v>
                </c:pt>
                <c:pt idx="26">
                  <c:v>1013.25</c:v>
                </c:pt>
                <c:pt idx="27">
                  <c:v>1013.25</c:v>
                </c:pt>
                <c:pt idx="28">
                  <c:v>1013.25</c:v>
                </c:pt>
                <c:pt idx="29">
                  <c:v>1013.25</c:v>
                </c:pt>
                <c:pt idx="30">
                  <c:v>1013.25</c:v>
                </c:pt>
                <c:pt idx="31">
                  <c:v>1013.25</c:v>
                </c:pt>
                <c:pt idx="32">
                  <c:v>1013.25</c:v>
                </c:pt>
                <c:pt idx="33">
                  <c:v>1013.25</c:v>
                </c:pt>
                <c:pt idx="34">
                  <c:v>1013.25</c:v>
                </c:pt>
                <c:pt idx="35">
                  <c:v>1013.25</c:v>
                </c:pt>
                <c:pt idx="36">
                  <c:v>1013.25</c:v>
                </c:pt>
                <c:pt idx="37">
                  <c:v>1013.25</c:v>
                </c:pt>
                <c:pt idx="38">
                  <c:v>1013.25</c:v>
                </c:pt>
                <c:pt idx="39">
                  <c:v>1013.25</c:v>
                </c:pt>
                <c:pt idx="40">
                  <c:v>1013.25</c:v>
                </c:pt>
                <c:pt idx="41">
                  <c:v>1013.25</c:v>
                </c:pt>
                <c:pt idx="42">
                  <c:v>1013.25</c:v>
                </c:pt>
                <c:pt idx="43">
                  <c:v>1013.25</c:v>
                </c:pt>
                <c:pt idx="44">
                  <c:v>1013.25</c:v>
                </c:pt>
                <c:pt idx="45">
                  <c:v>1013.25</c:v>
                </c:pt>
                <c:pt idx="46">
                  <c:v>1013.25</c:v>
                </c:pt>
                <c:pt idx="47">
                  <c:v>1013.25</c:v>
                </c:pt>
                <c:pt idx="48">
                  <c:v>1013.25</c:v>
                </c:pt>
                <c:pt idx="49">
                  <c:v>1013.25</c:v>
                </c:pt>
                <c:pt idx="50">
                  <c:v>1013.25</c:v>
                </c:pt>
                <c:pt idx="51">
                  <c:v>1013.25</c:v>
                </c:pt>
                <c:pt idx="52">
                  <c:v>1013.25</c:v>
                </c:pt>
                <c:pt idx="53">
                  <c:v>1013.25</c:v>
                </c:pt>
                <c:pt idx="54">
                  <c:v>1013.25</c:v>
                </c:pt>
                <c:pt idx="55">
                  <c:v>1013.25</c:v>
                </c:pt>
                <c:pt idx="56">
                  <c:v>1013.25</c:v>
                </c:pt>
                <c:pt idx="57">
                  <c:v>1013.25</c:v>
                </c:pt>
                <c:pt idx="58">
                  <c:v>1013.25</c:v>
                </c:pt>
                <c:pt idx="59">
                  <c:v>1013.25</c:v>
                </c:pt>
                <c:pt idx="60">
                  <c:v>1013.25</c:v>
                </c:pt>
                <c:pt idx="61">
                  <c:v>1013.25</c:v>
                </c:pt>
                <c:pt idx="62">
                  <c:v>1013.25</c:v>
                </c:pt>
                <c:pt idx="63">
                  <c:v>1013.25</c:v>
                </c:pt>
                <c:pt idx="64">
                  <c:v>1013.25</c:v>
                </c:pt>
                <c:pt idx="65">
                  <c:v>1013.25</c:v>
                </c:pt>
                <c:pt idx="66">
                  <c:v>1013.25</c:v>
                </c:pt>
                <c:pt idx="67">
                  <c:v>1013.25</c:v>
                </c:pt>
                <c:pt idx="68">
                  <c:v>1013.25</c:v>
                </c:pt>
                <c:pt idx="69">
                  <c:v>1013.25</c:v>
                </c:pt>
                <c:pt idx="70">
                  <c:v>1013.25</c:v>
                </c:pt>
                <c:pt idx="71">
                  <c:v>1013.25</c:v>
                </c:pt>
                <c:pt idx="72">
                  <c:v>1013.25</c:v>
                </c:pt>
                <c:pt idx="73">
                  <c:v>1013.25</c:v>
                </c:pt>
                <c:pt idx="74">
                  <c:v>1013.25</c:v>
                </c:pt>
                <c:pt idx="75">
                  <c:v>1013.25</c:v>
                </c:pt>
                <c:pt idx="76">
                  <c:v>1013.25</c:v>
                </c:pt>
                <c:pt idx="77">
                  <c:v>1013.25</c:v>
                </c:pt>
                <c:pt idx="78">
                  <c:v>1013.25</c:v>
                </c:pt>
                <c:pt idx="79">
                  <c:v>1013.25</c:v>
                </c:pt>
                <c:pt idx="80">
                  <c:v>1013.25</c:v>
                </c:pt>
                <c:pt idx="81">
                  <c:v>1013.25</c:v>
                </c:pt>
                <c:pt idx="82">
                  <c:v>1013.25</c:v>
                </c:pt>
                <c:pt idx="83">
                  <c:v>1013.25</c:v>
                </c:pt>
                <c:pt idx="84">
                  <c:v>1013.25</c:v>
                </c:pt>
                <c:pt idx="85">
                  <c:v>1013.25</c:v>
                </c:pt>
                <c:pt idx="86">
                  <c:v>1013.25</c:v>
                </c:pt>
                <c:pt idx="87">
                  <c:v>1013.25</c:v>
                </c:pt>
                <c:pt idx="88">
                  <c:v>1013.25</c:v>
                </c:pt>
                <c:pt idx="89">
                  <c:v>1013.25</c:v>
                </c:pt>
                <c:pt idx="90">
                  <c:v>1013.25</c:v>
                </c:pt>
                <c:pt idx="91">
                  <c:v>1013.25</c:v>
                </c:pt>
                <c:pt idx="92">
                  <c:v>1013.25</c:v>
                </c:pt>
                <c:pt idx="93">
                  <c:v>1013.25</c:v>
                </c:pt>
                <c:pt idx="94">
                  <c:v>1013.25</c:v>
                </c:pt>
                <c:pt idx="95">
                  <c:v>1013.25</c:v>
                </c:pt>
                <c:pt idx="96">
                  <c:v>1013.25</c:v>
                </c:pt>
                <c:pt idx="97">
                  <c:v>1013.25</c:v>
                </c:pt>
                <c:pt idx="98">
                  <c:v>1013.25</c:v>
                </c:pt>
                <c:pt idx="99">
                  <c:v>1013.25</c:v>
                </c:pt>
                <c:pt idx="100">
                  <c:v>1013.25</c:v>
                </c:pt>
                <c:pt idx="101">
                  <c:v>1013.25</c:v>
                </c:pt>
                <c:pt idx="102">
                  <c:v>1013.25</c:v>
                </c:pt>
                <c:pt idx="103">
                  <c:v>1013.25</c:v>
                </c:pt>
                <c:pt idx="104">
                  <c:v>1013.25</c:v>
                </c:pt>
                <c:pt idx="105">
                  <c:v>1013.25</c:v>
                </c:pt>
                <c:pt idx="106">
                  <c:v>1013.25</c:v>
                </c:pt>
                <c:pt idx="107">
                  <c:v>1013.25</c:v>
                </c:pt>
                <c:pt idx="108">
                  <c:v>1013.25</c:v>
                </c:pt>
                <c:pt idx="109">
                  <c:v>1013.25</c:v>
                </c:pt>
                <c:pt idx="110">
                  <c:v>1013.25</c:v>
                </c:pt>
                <c:pt idx="111">
                  <c:v>1013.25</c:v>
                </c:pt>
                <c:pt idx="112">
                  <c:v>1013.25</c:v>
                </c:pt>
                <c:pt idx="113">
                  <c:v>1013.25</c:v>
                </c:pt>
                <c:pt idx="114">
                  <c:v>1013.25</c:v>
                </c:pt>
                <c:pt idx="115">
                  <c:v>1013.25</c:v>
                </c:pt>
                <c:pt idx="116">
                  <c:v>1013.25</c:v>
                </c:pt>
                <c:pt idx="117">
                  <c:v>1013.25</c:v>
                </c:pt>
                <c:pt idx="118">
                  <c:v>1013.25</c:v>
                </c:pt>
                <c:pt idx="119">
                  <c:v>1013.25</c:v>
                </c:pt>
                <c:pt idx="120">
                  <c:v>1013.25</c:v>
                </c:pt>
                <c:pt idx="121">
                  <c:v>1013.25</c:v>
                </c:pt>
                <c:pt idx="122">
                  <c:v>1013.25</c:v>
                </c:pt>
                <c:pt idx="123">
                  <c:v>1013.25</c:v>
                </c:pt>
                <c:pt idx="124">
                  <c:v>1013.25</c:v>
                </c:pt>
                <c:pt idx="125">
                  <c:v>1013.25</c:v>
                </c:pt>
                <c:pt idx="126">
                  <c:v>1013.25</c:v>
                </c:pt>
                <c:pt idx="127">
                  <c:v>1013.25</c:v>
                </c:pt>
                <c:pt idx="128">
                  <c:v>1013.25</c:v>
                </c:pt>
                <c:pt idx="129">
                  <c:v>1013.25</c:v>
                </c:pt>
                <c:pt idx="130">
                  <c:v>1013.25</c:v>
                </c:pt>
                <c:pt idx="131">
                  <c:v>1013.25</c:v>
                </c:pt>
                <c:pt idx="132">
                  <c:v>1013.25</c:v>
                </c:pt>
                <c:pt idx="133">
                  <c:v>1013.25</c:v>
                </c:pt>
                <c:pt idx="134">
                  <c:v>1013.25</c:v>
                </c:pt>
                <c:pt idx="135">
                  <c:v>1013.25</c:v>
                </c:pt>
                <c:pt idx="136">
                  <c:v>1013.25</c:v>
                </c:pt>
                <c:pt idx="137">
                  <c:v>1013.25</c:v>
                </c:pt>
                <c:pt idx="138">
                  <c:v>1013.25</c:v>
                </c:pt>
                <c:pt idx="139">
                  <c:v>1013.25</c:v>
                </c:pt>
                <c:pt idx="140">
                  <c:v>1013.25</c:v>
                </c:pt>
                <c:pt idx="141">
                  <c:v>1013.25</c:v>
                </c:pt>
                <c:pt idx="142">
                  <c:v>1013.25</c:v>
                </c:pt>
                <c:pt idx="143">
                  <c:v>1013.25</c:v>
                </c:pt>
                <c:pt idx="144">
                  <c:v>1013.25</c:v>
                </c:pt>
                <c:pt idx="145">
                  <c:v>1013.25</c:v>
                </c:pt>
                <c:pt idx="146">
                  <c:v>1013.25</c:v>
                </c:pt>
                <c:pt idx="147">
                  <c:v>1013.25</c:v>
                </c:pt>
                <c:pt idx="148">
                  <c:v>1013.25</c:v>
                </c:pt>
                <c:pt idx="149">
                  <c:v>1013.25</c:v>
                </c:pt>
                <c:pt idx="150">
                  <c:v>1013.25</c:v>
                </c:pt>
                <c:pt idx="151">
                  <c:v>1013.25</c:v>
                </c:pt>
                <c:pt idx="152">
                  <c:v>1013.25</c:v>
                </c:pt>
                <c:pt idx="153">
                  <c:v>1013.25</c:v>
                </c:pt>
                <c:pt idx="154">
                  <c:v>1013.25</c:v>
                </c:pt>
                <c:pt idx="155">
                  <c:v>1013.25</c:v>
                </c:pt>
                <c:pt idx="156">
                  <c:v>1013.25</c:v>
                </c:pt>
                <c:pt idx="157">
                  <c:v>1013.25</c:v>
                </c:pt>
                <c:pt idx="158">
                  <c:v>1013.25</c:v>
                </c:pt>
                <c:pt idx="159">
                  <c:v>1013.25</c:v>
                </c:pt>
                <c:pt idx="160">
                  <c:v>1013.25</c:v>
                </c:pt>
                <c:pt idx="161">
                  <c:v>1013.25</c:v>
                </c:pt>
                <c:pt idx="162">
                  <c:v>1013.25</c:v>
                </c:pt>
                <c:pt idx="163">
                  <c:v>1013.25</c:v>
                </c:pt>
                <c:pt idx="164">
                  <c:v>1013.25</c:v>
                </c:pt>
                <c:pt idx="165">
                  <c:v>1013.25</c:v>
                </c:pt>
                <c:pt idx="166">
                  <c:v>1013.25</c:v>
                </c:pt>
                <c:pt idx="167">
                  <c:v>1013.25</c:v>
                </c:pt>
                <c:pt idx="168">
                  <c:v>1013.25</c:v>
                </c:pt>
                <c:pt idx="169">
                  <c:v>1013.25</c:v>
                </c:pt>
                <c:pt idx="170">
                  <c:v>1013.25</c:v>
                </c:pt>
                <c:pt idx="171">
                  <c:v>1013.25</c:v>
                </c:pt>
                <c:pt idx="172">
                  <c:v>1013.25</c:v>
                </c:pt>
                <c:pt idx="173">
                  <c:v>1013.25</c:v>
                </c:pt>
                <c:pt idx="174">
                  <c:v>1013.25</c:v>
                </c:pt>
                <c:pt idx="175">
                  <c:v>1013.25</c:v>
                </c:pt>
                <c:pt idx="176">
                  <c:v>1013.25</c:v>
                </c:pt>
                <c:pt idx="177">
                  <c:v>1013.25</c:v>
                </c:pt>
                <c:pt idx="178">
                  <c:v>1013.25</c:v>
                </c:pt>
                <c:pt idx="179">
                  <c:v>1013.25</c:v>
                </c:pt>
                <c:pt idx="180">
                  <c:v>1013.25</c:v>
                </c:pt>
                <c:pt idx="181">
                  <c:v>1013.25</c:v>
                </c:pt>
                <c:pt idx="182">
                  <c:v>1013.25</c:v>
                </c:pt>
                <c:pt idx="183">
                  <c:v>1013.25</c:v>
                </c:pt>
                <c:pt idx="184">
                  <c:v>1013.25</c:v>
                </c:pt>
                <c:pt idx="185">
                  <c:v>1013.25</c:v>
                </c:pt>
                <c:pt idx="186">
                  <c:v>1013.25</c:v>
                </c:pt>
                <c:pt idx="187">
                  <c:v>1013.25</c:v>
                </c:pt>
                <c:pt idx="188">
                  <c:v>1013.25</c:v>
                </c:pt>
                <c:pt idx="189">
                  <c:v>1013.25</c:v>
                </c:pt>
                <c:pt idx="190">
                  <c:v>1013.25</c:v>
                </c:pt>
                <c:pt idx="191">
                  <c:v>1013.25</c:v>
                </c:pt>
                <c:pt idx="192">
                  <c:v>1013.25</c:v>
                </c:pt>
                <c:pt idx="193">
                  <c:v>1013.25</c:v>
                </c:pt>
                <c:pt idx="194">
                  <c:v>1013.25</c:v>
                </c:pt>
                <c:pt idx="195">
                  <c:v>1013.25</c:v>
                </c:pt>
                <c:pt idx="196">
                  <c:v>1013.25</c:v>
                </c:pt>
                <c:pt idx="197">
                  <c:v>1013.25</c:v>
                </c:pt>
                <c:pt idx="198">
                  <c:v>1013.25</c:v>
                </c:pt>
                <c:pt idx="199">
                  <c:v>1013.25</c:v>
                </c:pt>
                <c:pt idx="200">
                  <c:v>1013.25</c:v>
                </c:pt>
                <c:pt idx="201">
                  <c:v>1013.25</c:v>
                </c:pt>
                <c:pt idx="202">
                  <c:v>1013.25</c:v>
                </c:pt>
                <c:pt idx="203">
                  <c:v>1013.25</c:v>
                </c:pt>
                <c:pt idx="204">
                  <c:v>1013.25</c:v>
                </c:pt>
                <c:pt idx="205">
                  <c:v>1013.25</c:v>
                </c:pt>
                <c:pt idx="206">
                  <c:v>1013.25</c:v>
                </c:pt>
                <c:pt idx="207">
                  <c:v>1013.25</c:v>
                </c:pt>
                <c:pt idx="208">
                  <c:v>1013.25</c:v>
                </c:pt>
                <c:pt idx="209">
                  <c:v>1013.25</c:v>
                </c:pt>
                <c:pt idx="210">
                  <c:v>1013.25</c:v>
                </c:pt>
                <c:pt idx="211">
                  <c:v>1013.25</c:v>
                </c:pt>
                <c:pt idx="212">
                  <c:v>1013.25</c:v>
                </c:pt>
                <c:pt idx="213">
                  <c:v>1013.25</c:v>
                </c:pt>
                <c:pt idx="214">
                  <c:v>1013.25</c:v>
                </c:pt>
                <c:pt idx="215">
                  <c:v>1013.25</c:v>
                </c:pt>
                <c:pt idx="216">
                  <c:v>1013.25</c:v>
                </c:pt>
                <c:pt idx="217">
                  <c:v>1013.25</c:v>
                </c:pt>
                <c:pt idx="218">
                  <c:v>1013.25</c:v>
                </c:pt>
                <c:pt idx="219">
                  <c:v>1013.25</c:v>
                </c:pt>
                <c:pt idx="220">
                  <c:v>1013.25</c:v>
                </c:pt>
                <c:pt idx="221">
                  <c:v>1013.25</c:v>
                </c:pt>
                <c:pt idx="222">
                  <c:v>1013.25</c:v>
                </c:pt>
                <c:pt idx="223">
                  <c:v>1013.25</c:v>
                </c:pt>
                <c:pt idx="224">
                  <c:v>1013.25</c:v>
                </c:pt>
                <c:pt idx="225">
                  <c:v>1013.25</c:v>
                </c:pt>
                <c:pt idx="226">
                  <c:v>1013.25</c:v>
                </c:pt>
                <c:pt idx="227">
                  <c:v>1013.25</c:v>
                </c:pt>
                <c:pt idx="228">
                  <c:v>1013.25</c:v>
                </c:pt>
                <c:pt idx="229">
                  <c:v>1013.25</c:v>
                </c:pt>
                <c:pt idx="230">
                  <c:v>1013.25</c:v>
                </c:pt>
                <c:pt idx="231">
                  <c:v>1013.25</c:v>
                </c:pt>
                <c:pt idx="232">
                  <c:v>1013.25</c:v>
                </c:pt>
                <c:pt idx="233">
                  <c:v>1013.25</c:v>
                </c:pt>
                <c:pt idx="234">
                  <c:v>1013.25</c:v>
                </c:pt>
                <c:pt idx="235">
                  <c:v>1013.25</c:v>
                </c:pt>
                <c:pt idx="236">
                  <c:v>1013.25</c:v>
                </c:pt>
                <c:pt idx="237">
                  <c:v>1013.25</c:v>
                </c:pt>
                <c:pt idx="238">
                  <c:v>1013.25</c:v>
                </c:pt>
                <c:pt idx="239">
                  <c:v>1013.25</c:v>
                </c:pt>
                <c:pt idx="240">
                  <c:v>1013.25</c:v>
                </c:pt>
                <c:pt idx="241">
                  <c:v>1013.25</c:v>
                </c:pt>
                <c:pt idx="242">
                  <c:v>1013.25</c:v>
                </c:pt>
                <c:pt idx="243">
                  <c:v>1013.25</c:v>
                </c:pt>
                <c:pt idx="244">
                  <c:v>1013.25</c:v>
                </c:pt>
                <c:pt idx="245">
                  <c:v>1013.25</c:v>
                </c:pt>
                <c:pt idx="246">
                  <c:v>1013.25</c:v>
                </c:pt>
                <c:pt idx="247">
                  <c:v>1013.25</c:v>
                </c:pt>
                <c:pt idx="248">
                  <c:v>1013.25</c:v>
                </c:pt>
                <c:pt idx="249">
                  <c:v>1013.25</c:v>
                </c:pt>
                <c:pt idx="250">
                  <c:v>1013.25</c:v>
                </c:pt>
                <c:pt idx="251">
                  <c:v>1013.25</c:v>
                </c:pt>
                <c:pt idx="252">
                  <c:v>1013.25</c:v>
                </c:pt>
                <c:pt idx="253">
                  <c:v>1013.25</c:v>
                </c:pt>
                <c:pt idx="254">
                  <c:v>1013.25</c:v>
                </c:pt>
                <c:pt idx="255">
                  <c:v>1013.25</c:v>
                </c:pt>
                <c:pt idx="256">
                  <c:v>1013.25</c:v>
                </c:pt>
                <c:pt idx="257">
                  <c:v>1013.25</c:v>
                </c:pt>
                <c:pt idx="258">
                  <c:v>1013.25</c:v>
                </c:pt>
                <c:pt idx="259">
                  <c:v>1013.25</c:v>
                </c:pt>
                <c:pt idx="260">
                  <c:v>1013.25</c:v>
                </c:pt>
                <c:pt idx="261">
                  <c:v>1013.25</c:v>
                </c:pt>
                <c:pt idx="262">
                  <c:v>1013.25</c:v>
                </c:pt>
                <c:pt idx="263">
                  <c:v>1013.25</c:v>
                </c:pt>
                <c:pt idx="264">
                  <c:v>1013.25</c:v>
                </c:pt>
                <c:pt idx="265">
                  <c:v>1013.25</c:v>
                </c:pt>
                <c:pt idx="266">
                  <c:v>1013.25</c:v>
                </c:pt>
                <c:pt idx="267">
                  <c:v>1013.25</c:v>
                </c:pt>
                <c:pt idx="268">
                  <c:v>1013.25</c:v>
                </c:pt>
                <c:pt idx="269">
                  <c:v>1013.25</c:v>
                </c:pt>
                <c:pt idx="270">
                  <c:v>1013.25</c:v>
                </c:pt>
                <c:pt idx="271">
                  <c:v>1013.25</c:v>
                </c:pt>
                <c:pt idx="272">
                  <c:v>1013.25</c:v>
                </c:pt>
                <c:pt idx="273">
                  <c:v>1013.25</c:v>
                </c:pt>
                <c:pt idx="274">
                  <c:v>1013.25</c:v>
                </c:pt>
                <c:pt idx="275">
                  <c:v>1013.25</c:v>
                </c:pt>
                <c:pt idx="276">
                  <c:v>1013.25</c:v>
                </c:pt>
                <c:pt idx="277">
                  <c:v>1013.25</c:v>
                </c:pt>
                <c:pt idx="278">
                  <c:v>1013.25</c:v>
                </c:pt>
                <c:pt idx="279">
                  <c:v>1013.25</c:v>
                </c:pt>
                <c:pt idx="280">
                  <c:v>1013.25</c:v>
                </c:pt>
                <c:pt idx="281">
                  <c:v>1013.25</c:v>
                </c:pt>
                <c:pt idx="282">
                  <c:v>1013.25</c:v>
                </c:pt>
                <c:pt idx="283">
                  <c:v>1013.25</c:v>
                </c:pt>
                <c:pt idx="284">
                  <c:v>1013.25</c:v>
                </c:pt>
                <c:pt idx="285">
                  <c:v>1013.25</c:v>
                </c:pt>
                <c:pt idx="286">
                  <c:v>1013.25</c:v>
                </c:pt>
                <c:pt idx="287">
                  <c:v>1013.25</c:v>
                </c:pt>
                <c:pt idx="288">
                  <c:v>1013.25</c:v>
                </c:pt>
                <c:pt idx="289">
                  <c:v>1013.25</c:v>
                </c:pt>
                <c:pt idx="290">
                  <c:v>1013.25</c:v>
                </c:pt>
                <c:pt idx="291">
                  <c:v>1013.25</c:v>
                </c:pt>
                <c:pt idx="292">
                  <c:v>1013.25</c:v>
                </c:pt>
                <c:pt idx="293">
                  <c:v>1013.25</c:v>
                </c:pt>
                <c:pt idx="294">
                  <c:v>1013.25</c:v>
                </c:pt>
                <c:pt idx="295">
                  <c:v>1013.25</c:v>
                </c:pt>
                <c:pt idx="296">
                  <c:v>1013.25</c:v>
                </c:pt>
                <c:pt idx="297">
                  <c:v>1013.25</c:v>
                </c:pt>
                <c:pt idx="298">
                  <c:v>1013.25</c:v>
                </c:pt>
                <c:pt idx="299">
                  <c:v>1013.25</c:v>
                </c:pt>
                <c:pt idx="300">
                  <c:v>1013.25</c:v>
                </c:pt>
                <c:pt idx="301">
                  <c:v>1013.25</c:v>
                </c:pt>
                <c:pt idx="302">
                  <c:v>1013.25</c:v>
                </c:pt>
                <c:pt idx="303">
                  <c:v>1013.25</c:v>
                </c:pt>
                <c:pt idx="304">
                  <c:v>1013.25</c:v>
                </c:pt>
                <c:pt idx="305">
                  <c:v>1013.25</c:v>
                </c:pt>
                <c:pt idx="306">
                  <c:v>1013.25</c:v>
                </c:pt>
                <c:pt idx="307">
                  <c:v>1013.25</c:v>
                </c:pt>
                <c:pt idx="308">
                  <c:v>1013.25</c:v>
                </c:pt>
                <c:pt idx="309">
                  <c:v>1013.25</c:v>
                </c:pt>
                <c:pt idx="310">
                  <c:v>1013.25</c:v>
                </c:pt>
                <c:pt idx="311">
                  <c:v>1013.25</c:v>
                </c:pt>
                <c:pt idx="312">
                  <c:v>1013.25</c:v>
                </c:pt>
                <c:pt idx="313">
                  <c:v>1013.25</c:v>
                </c:pt>
                <c:pt idx="314">
                  <c:v>1013.25</c:v>
                </c:pt>
                <c:pt idx="315">
                  <c:v>1013.25</c:v>
                </c:pt>
                <c:pt idx="316">
                  <c:v>1013.25</c:v>
                </c:pt>
                <c:pt idx="317">
                  <c:v>1013.25</c:v>
                </c:pt>
                <c:pt idx="318">
                  <c:v>1013.25</c:v>
                </c:pt>
                <c:pt idx="319">
                  <c:v>1013.25</c:v>
                </c:pt>
                <c:pt idx="320">
                  <c:v>1013.25</c:v>
                </c:pt>
                <c:pt idx="321">
                  <c:v>1013.25</c:v>
                </c:pt>
                <c:pt idx="322">
                  <c:v>1013.25</c:v>
                </c:pt>
                <c:pt idx="323">
                  <c:v>1013.25</c:v>
                </c:pt>
                <c:pt idx="324">
                  <c:v>1013.25</c:v>
                </c:pt>
                <c:pt idx="325">
                  <c:v>1013.25</c:v>
                </c:pt>
                <c:pt idx="326">
                  <c:v>1013.25</c:v>
                </c:pt>
                <c:pt idx="327">
                  <c:v>1013.25</c:v>
                </c:pt>
                <c:pt idx="328">
                  <c:v>1013.25</c:v>
                </c:pt>
                <c:pt idx="329">
                  <c:v>1013.25</c:v>
                </c:pt>
                <c:pt idx="330">
                  <c:v>1013.25</c:v>
                </c:pt>
                <c:pt idx="331">
                  <c:v>1013.25</c:v>
                </c:pt>
                <c:pt idx="332">
                  <c:v>1013.25</c:v>
                </c:pt>
                <c:pt idx="333">
                  <c:v>1013.25</c:v>
                </c:pt>
                <c:pt idx="334">
                  <c:v>1013.25</c:v>
                </c:pt>
                <c:pt idx="335">
                  <c:v>1013.25</c:v>
                </c:pt>
                <c:pt idx="336">
                  <c:v>1013.25</c:v>
                </c:pt>
                <c:pt idx="337">
                  <c:v>1013.25</c:v>
                </c:pt>
                <c:pt idx="338">
                  <c:v>1013.25</c:v>
                </c:pt>
                <c:pt idx="339">
                  <c:v>1013.25</c:v>
                </c:pt>
                <c:pt idx="340">
                  <c:v>1013.25</c:v>
                </c:pt>
                <c:pt idx="341">
                  <c:v>1013.25</c:v>
                </c:pt>
                <c:pt idx="342">
                  <c:v>1013.25</c:v>
                </c:pt>
                <c:pt idx="343">
                  <c:v>1013.25</c:v>
                </c:pt>
                <c:pt idx="344">
                  <c:v>1013.25</c:v>
                </c:pt>
                <c:pt idx="345">
                  <c:v>1013.25</c:v>
                </c:pt>
                <c:pt idx="346">
                  <c:v>1013.25</c:v>
                </c:pt>
                <c:pt idx="347">
                  <c:v>1013.25</c:v>
                </c:pt>
                <c:pt idx="348">
                  <c:v>1013.25</c:v>
                </c:pt>
                <c:pt idx="349">
                  <c:v>1013.25</c:v>
                </c:pt>
                <c:pt idx="350">
                  <c:v>1013.25</c:v>
                </c:pt>
                <c:pt idx="351">
                  <c:v>1013.25</c:v>
                </c:pt>
                <c:pt idx="352">
                  <c:v>1013.25</c:v>
                </c:pt>
                <c:pt idx="353">
                  <c:v>1013.25</c:v>
                </c:pt>
                <c:pt idx="354">
                  <c:v>1013.25</c:v>
                </c:pt>
                <c:pt idx="355">
                  <c:v>1013.25</c:v>
                </c:pt>
                <c:pt idx="356">
                  <c:v>1013.25</c:v>
                </c:pt>
                <c:pt idx="357">
                  <c:v>1013.25</c:v>
                </c:pt>
                <c:pt idx="358">
                  <c:v>1013.25</c:v>
                </c:pt>
                <c:pt idx="359">
                  <c:v>1013.25</c:v>
                </c:pt>
                <c:pt idx="360">
                  <c:v>1013.25</c:v>
                </c:pt>
                <c:pt idx="361">
                  <c:v>1013.25</c:v>
                </c:pt>
                <c:pt idx="362">
                  <c:v>1013.25</c:v>
                </c:pt>
                <c:pt idx="363">
                  <c:v>1013.25</c:v>
                </c:pt>
                <c:pt idx="364">
                  <c:v>1013.25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39520"/>
        <c:axId val="98145408"/>
      </c:lineChart>
      <c:catAx>
        <c:axId val="98139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145408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98145408"/>
        <c:scaling>
          <c:orientation val="minMax"/>
          <c:max val="1040"/>
          <c:min val="97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139520"/>
        <c:crosses val="autoZero"/>
        <c:crossBetween val="between"/>
        <c:majorUnit val="10"/>
      </c:valAx>
      <c:spPr>
        <a:solidFill>
          <a:srgbClr val="969696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277027736397815"/>
          <c:y val="6.290115532734275E-2"/>
          <c:w val="0.40945960133361708"/>
          <c:h val="0.106546854942233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5-Day Rainfall Totals</a:t>
            </a:r>
          </a:p>
        </c:rich>
      </c:tx>
      <c:layout>
        <c:manualLayout>
          <c:xMode val="edge"/>
          <c:yMode val="edge"/>
          <c:x val="0.4743592307371835"/>
          <c:y val="2.11267605633802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809538004579949E-2"/>
          <c:y val="7.981229805363535E-2"/>
          <c:w val="0.97374905428987235"/>
          <c:h val="0.7852121676159125"/>
        </c:manualLayout>
      </c:layout>
      <c:barChart>
        <c:barDir val="col"/>
        <c:grouping val="clustered"/>
        <c:varyColors val="0"/>
        <c:ser>
          <c:idx val="2"/>
          <c:order val="0"/>
          <c:tx>
            <c:v>Rainfall</c:v>
          </c:tx>
          <c:spPr>
            <a:solidFill>
              <a:srgbClr val="3366FF"/>
            </a:solidFill>
            <a:ln w="3175">
              <a:solidFill>
                <a:srgbClr val="0000FF"/>
              </a:solidFill>
              <a:prstDash val="solid"/>
            </a:ln>
          </c:spPr>
          <c:invertIfNegative val="0"/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'5-DGD'!$Z$4:$Z$75</c:f>
              <c:numCache>
                <c:formatCode>0.0</c:formatCode>
                <c:ptCount val="72"/>
                <c:pt idx="0">
                  <c:v>0.9</c:v>
                </c:pt>
                <c:pt idx="1">
                  <c:v>23.1</c:v>
                </c:pt>
                <c:pt idx="2">
                  <c:v>21.6</c:v>
                </c:pt>
                <c:pt idx="3">
                  <c:v>25.200000000000003</c:v>
                </c:pt>
                <c:pt idx="4">
                  <c:v>1.7</c:v>
                </c:pt>
                <c:pt idx="5">
                  <c:v>0.5</c:v>
                </c:pt>
                <c:pt idx="6">
                  <c:v>0.30000000000000004</c:v>
                </c:pt>
                <c:pt idx="7">
                  <c:v>12.4</c:v>
                </c:pt>
                <c:pt idx="8">
                  <c:v>8.1999999999999993</c:v>
                </c:pt>
                <c:pt idx="9">
                  <c:v>11.2</c:v>
                </c:pt>
                <c:pt idx="10">
                  <c:v>4.0999999999999996</c:v>
                </c:pt>
                <c:pt idx="11">
                  <c:v>8</c:v>
                </c:pt>
                <c:pt idx="12">
                  <c:v>0.1</c:v>
                </c:pt>
                <c:pt idx="13">
                  <c:v>0</c:v>
                </c:pt>
                <c:pt idx="14">
                  <c:v>0.9</c:v>
                </c:pt>
                <c:pt idx="15">
                  <c:v>4.4000000000000004</c:v>
                </c:pt>
                <c:pt idx="16">
                  <c:v>0</c:v>
                </c:pt>
                <c:pt idx="17">
                  <c:v>5.7</c:v>
                </c:pt>
                <c:pt idx="18">
                  <c:v>1.4</c:v>
                </c:pt>
                <c:pt idx="19">
                  <c:v>0</c:v>
                </c:pt>
                <c:pt idx="20">
                  <c:v>0.3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4.0999999999999996</c:v>
                </c:pt>
                <c:pt idx="26">
                  <c:v>0</c:v>
                </c:pt>
                <c:pt idx="27">
                  <c:v>3</c:v>
                </c:pt>
                <c:pt idx="28">
                  <c:v>1.2000000000000002</c:v>
                </c:pt>
                <c:pt idx="29">
                  <c:v>15.799999999999999</c:v>
                </c:pt>
                <c:pt idx="30">
                  <c:v>7.1</c:v>
                </c:pt>
                <c:pt idx="31">
                  <c:v>22.4</c:v>
                </c:pt>
                <c:pt idx="32">
                  <c:v>11.2</c:v>
                </c:pt>
                <c:pt idx="33">
                  <c:v>26.4</c:v>
                </c:pt>
                <c:pt idx="34">
                  <c:v>11.899999999999999</c:v>
                </c:pt>
                <c:pt idx="35">
                  <c:v>8.6</c:v>
                </c:pt>
                <c:pt idx="36">
                  <c:v>4.5999999999999996</c:v>
                </c:pt>
                <c:pt idx="37">
                  <c:v>9.5</c:v>
                </c:pt>
                <c:pt idx="38">
                  <c:v>0</c:v>
                </c:pt>
                <c:pt idx="39">
                  <c:v>32.6</c:v>
                </c:pt>
                <c:pt idx="40">
                  <c:v>6</c:v>
                </c:pt>
                <c:pt idx="41">
                  <c:v>0</c:v>
                </c:pt>
                <c:pt idx="42">
                  <c:v>11.9</c:v>
                </c:pt>
                <c:pt idx="43">
                  <c:v>5.3</c:v>
                </c:pt>
                <c:pt idx="44">
                  <c:v>6.6</c:v>
                </c:pt>
                <c:pt idx="45">
                  <c:v>20</c:v>
                </c:pt>
                <c:pt idx="46">
                  <c:v>19.600000000000001</c:v>
                </c:pt>
                <c:pt idx="47">
                  <c:v>9.6</c:v>
                </c:pt>
                <c:pt idx="48">
                  <c:v>4.0999999999999996</c:v>
                </c:pt>
                <c:pt idx="49">
                  <c:v>26.6</c:v>
                </c:pt>
                <c:pt idx="50">
                  <c:v>4.2</c:v>
                </c:pt>
                <c:pt idx="51">
                  <c:v>3.1</c:v>
                </c:pt>
                <c:pt idx="52">
                  <c:v>0.8</c:v>
                </c:pt>
                <c:pt idx="53">
                  <c:v>3.3</c:v>
                </c:pt>
                <c:pt idx="54">
                  <c:v>0.1</c:v>
                </c:pt>
                <c:pt idx="55">
                  <c:v>5.7</c:v>
                </c:pt>
                <c:pt idx="56">
                  <c:v>0</c:v>
                </c:pt>
                <c:pt idx="57">
                  <c:v>3.3</c:v>
                </c:pt>
                <c:pt idx="58">
                  <c:v>2.5</c:v>
                </c:pt>
                <c:pt idx="59">
                  <c:v>3.9000000000000004</c:v>
                </c:pt>
                <c:pt idx="60">
                  <c:v>21.4</c:v>
                </c:pt>
                <c:pt idx="61">
                  <c:v>2.2000000000000002</c:v>
                </c:pt>
                <c:pt idx="62">
                  <c:v>0</c:v>
                </c:pt>
                <c:pt idx="63">
                  <c:v>0</c:v>
                </c:pt>
                <c:pt idx="64">
                  <c:v>0.5</c:v>
                </c:pt>
                <c:pt idx="65">
                  <c:v>1.1000000000000001</c:v>
                </c:pt>
                <c:pt idx="66">
                  <c:v>7.1999999999999993</c:v>
                </c:pt>
                <c:pt idx="67">
                  <c:v>1.1000000000000001</c:v>
                </c:pt>
                <c:pt idx="68">
                  <c:v>22.1</c:v>
                </c:pt>
                <c:pt idx="69">
                  <c:v>11.3</c:v>
                </c:pt>
                <c:pt idx="70">
                  <c:v>6.1</c:v>
                </c:pt>
                <c:pt idx="71">
                  <c:v>8.4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"/>
        <c:axId val="98153600"/>
        <c:axId val="98155136"/>
      </c:barChart>
      <c:catAx>
        <c:axId val="98153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1551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8155136"/>
        <c:scaling>
          <c:orientation val="minMax"/>
          <c:max val="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153600"/>
        <c:crosses val="autoZero"/>
        <c:crossBetween val="between"/>
        <c:majorUnit val="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Smoothed Cumulative Rain / mm</a:t>
            </a:r>
          </a:p>
        </c:rich>
      </c:tx>
      <c:layout>
        <c:manualLayout>
          <c:xMode val="edge"/>
          <c:yMode val="edge"/>
          <c:x val="0.40956468424279585"/>
          <c:y val="2.0857473928157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29797670141016E-2"/>
          <c:y val="9.0382387022016217E-2"/>
          <c:w val="0.94114040465971793"/>
          <c:h val="0.79374275782155268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'5-DGD'!$BG$4:$BG$75</c:f>
              <c:numCache>
                <c:formatCode>0</c:formatCode>
                <c:ptCount val="72"/>
                <c:pt idx="0">
                  <c:v>0.9</c:v>
                </c:pt>
                <c:pt idx="1">
                  <c:v>24</c:v>
                </c:pt>
                <c:pt idx="2">
                  <c:v>45.6</c:v>
                </c:pt>
                <c:pt idx="3">
                  <c:v>70.800000000000011</c:v>
                </c:pt>
                <c:pt idx="4">
                  <c:v>72.500000000000014</c:v>
                </c:pt>
                <c:pt idx="5">
                  <c:v>73.000000000000014</c:v>
                </c:pt>
                <c:pt idx="6">
                  <c:v>73.300000000000011</c:v>
                </c:pt>
                <c:pt idx="7">
                  <c:v>85.700000000000017</c:v>
                </c:pt>
                <c:pt idx="8">
                  <c:v>93.90000000000002</c:v>
                </c:pt>
                <c:pt idx="9">
                  <c:v>105.10000000000002</c:v>
                </c:pt>
                <c:pt idx="10">
                  <c:v>109.20000000000002</c:v>
                </c:pt>
                <c:pt idx="11">
                  <c:v>117.20000000000002</c:v>
                </c:pt>
                <c:pt idx="12">
                  <c:v>117.30000000000001</c:v>
                </c:pt>
                <c:pt idx="13" formatCode="0.0">
                  <c:v>117.30000000000001</c:v>
                </c:pt>
                <c:pt idx="14" formatCode="0.0">
                  <c:v>118.20000000000002</c:v>
                </c:pt>
                <c:pt idx="15" formatCode="0.0">
                  <c:v>122.60000000000002</c:v>
                </c:pt>
                <c:pt idx="16" formatCode="0.0">
                  <c:v>122.60000000000002</c:v>
                </c:pt>
                <c:pt idx="17" formatCode="0.0">
                  <c:v>128.30000000000001</c:v>
                </c:pt>
                <c:pt idx="18" formatCode="0.0">
                  <c:v>129.70000000000002</c:v>
                </c:pt>
                <c:pt idx="19" formatCode="0.0">
                  <c:v>129.70000000000002</c:v>
                </c:pt>
                <c:pt idx="20" formatCode="0.0">
                  <c:v>130.00000000000003</c:v>
                </c:pt>
                <c:pt idx="21" formatCode="0.0">
                  <c:v>130.00000000000003</c:v>
                </c:pt>
                <c:pt idx="22" formatCode="0.0">
                  <c:v>130.10000000000002</c:v>
                </c:pt>
                <c:pt idx="23" formatCode="0.0">
                  <c:v>130.10000000000002</c:v>
                </c:pt>
                <c:pt idx="24" formatCode="0.0">
                  <c:v>130.10000000000002</c:v>
                </c:pt>
                <c:pt idx="25" formatCode="0.0">
                  <c:v>134.20000000000002</c:v>
                </c:pt>
                <c:pt idx="26" formatCode="0.0">
                  <c:v>134.20000000000002</c:v>
                </c:pt>
                <c:pt idx="27" formatCode="0.0">
                  <c:v>137.20000000000002</c:v>
                </c:pt>
                <c:pt idx="28" formatCode="0.0">
                  <c:v>138.4</c:v>
                </c:pt>
                <c:pt idx="29" formatCode="0.0">
                  <c:v>154.20000000000002</c:v>
                </c:pt>
                <c:pt idx="30" formatCode="0.0">
                  <c:v>161.30000000000001</c:v>
                </c:pt>
                <c:pt idx="31" formatCode="0.0">
                  <c:v>183.70000000000002</c:v>
                </c:pt>
                <c:pt idx="32" formatCode="0.0">
                  <c:v>194.9</c:v>
                </c:pt>
                <c:pt idx="33" formatCode="0.0">
                  <c:v>221.3</c:v>
                </c:pt>
                <c:pt idx="34" formatCode="0.0">
                  <c:v>233.20000000000002</c:v>
                </c:pt>
                <c:pt idx="35" formatCode="0.0">
                  <c:v>241.8</c:v>
                </c:pt>
                <c:pt idx="36" formatCode="0.0">
                  <c:v>246.4</c:v>
                </c:pt>
                <c:pt idx="37" formatCode="0.0">
                  <c:v>255.9</c:v>
                </c:pt>
                <c:pt idx="38" formatCode="0.0">
                  <c:v>255.9</c:v>
                </c:pt>
                <c:pt idx="39" formatCode="0.0">
                  <c:v>288.5</c:v>
                </c:pt>
                <c:pt idx="40" formatCode="0.0">
                  <c:v>294.5</c:v>
                </c:pt>
                <c:pt idx="41" formatCode="0.0">
                  <c:v>294.5</c:v>
                </c:pt>
                <c:pt idx="42" formatCode="0.0">
                  <c:v>306.39999999999998</c:v>
                </c:pt>
                <c:pt idx="43" formatCode="0.0">
                  <c:v>311.7</c:v>
                </c:pt>
                <c:pt idx="44" formatCode="0.0">
                  <c:v>318.3</c:v>
                </c:pt>
                <c:pt idx="45" formatCode="0.0">
                  <c:v>338.3</c:v>
                </c:pt>
                <c:pt idx="46" formatCode="0.0">
                  <c:v>357.90000000000003</c:v>
                </c:pt>
                <c:pt idx="47" formatCode="0.0">
                  <c:v>367.50000000000006</c:v>
                </c:pt>
                <c:pt idx="48" formatCode="0.0">
                  <c:v>371.60000000000008</c:v>
                </c:pt>
                <c:pt idx="49" formatCode="0.0">
                  <c:v>398.2000000000001</c:v>
                </c:pt>
                <c:pt idx="50" formatCode="0.0">
                  <c:v>402.40000000000009</c:v>
                </c:pt>
                <c:pt idx="51" formatCode="0.0">
                  <c:v>405.50000000000011</c:v>
                </c:pt>
                <c:pt idx="52" formatCode="0.0">
                  <c:v>406.30000000000013</c:v>
                </c:pt>
                <c:pt idx="53" formatCode="0.0">
                  <c:v>409.60000000000014</c:v>
                </c:pt>
                <c:pt idx="54" formatCode="0.0">
                  <c:v>409.70000000000016</c:v>
                </c:pt>
                <c:pt idx="55" formatCode="0.0">
                  <c:v>415.40000000000015</c:v>
                </c:pt>
                <c:pt idx="56" formatCode="0.0">
                  <c:v>415.40000000000015</c:v>
                </c:pt>
                <c:pt idx="57" formatCode="0.0">
                  <c:v>418.70000000000016</c:v>
                </c:pt>
                <c:pt idx="58" formatCode="0.0">
                  <c:v>421.20000000000016</c:v>
                </c:pt>
                <c:pt idx="59" formatCode="0.0">
                  <c:v>425.10000000000014</c:v>
                </c:pt>
                <c:pt idx="60" formatCode="0.0">
                  <c:v>446.50000000000011</c:v>
                </c:pt>
                <c:pt idx="61" formatCode="0.0">
                  <c:v>448.7000000000001</c:v>
                </c:pt>
                <c:pt idx="62" formatCode="0.0">
                  <c:v>448.7000000000001</c:v>
                </c:pt>
                <c:pt idx="63" formatCode="0.0">
                  <c:v>448.7000000000001</c:v>
                </c:pt>
                <c:pt idx="64" formatCode="0.0">
                  <c:v>449.2000000000001</c:v>
                </c:pt>
                <c:pt idx="65" formatCode="0.0">
                  <c:v>450.30000000000013</c:v>
                </c:pt>
                <c:pt idx="66" formatCode="0.0">
                  <c:v>457.50000000000011</c:v>
                </c:pt>
                <c:pt idx="67" formatCode="0.0">
                  <c:v>458.60000000000014</c:v>
                </c:pt>
                <c:pt idx="68" formatCode="0.0">
                  <c:v>480.70000000000016</c:v>
                </c:pt>
                <c:pt idx="69" formatCode="0.0">
                  <c:v>492.00000000000017</c:v>
                </c:pt>
                <c:pt idx="70" formatCode="0.0">
                  <c:v>498.10000000000019</c:v>
                </c:pt>
                <c:pt idx="71" formatCode="0.0">
                  <c:v>506.50000000000017</c:v>
                </c:pt>
              </c:numCache>
            </c:numRef>
          </c:val>
          <c:smooth val="1"/>
        </c:ser>
        <c:ser>
          <c:idx val="2"/>
          <c:order val="1"/>
          <c:tx>
            <c:v>E (Cumulative Rain)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v>E (Cumulative)</c:v>
          </c:tx>
          <c:spPr>
            <a:ln w="25400">
              <a:solidFill>
                <a:srgbClr val="00CCFF"/>
              </a:solidFill>
              <a:prstDash val="lgDash"/>
            </a:ln>
          </c:spPr>
          <c:marker>
            <c:symbol val="none"/>
          </c:marker>
          <c:val>
            <c:numRef>
              <c:f>'5-DGD'!$CN$4:$CN$75</c:f>
              <c:numCache>
                <c:formatCode>0.0</c:formatCode>
                <c:ptCount val="72"/>
                <c:pt idx="0">
                  <c:v>9.7499999999999929</c:v>
                </c:pt>
                <c:pt idx="1">
                  <c:v>19.499999999999986</c:v>
                </c:pt>
                <c:pt idx="2">
                  <c:v>29.249999999999979</c:v>
                </c:pt>
                <c:pt idx="3">
                  <c:v>38.999999999999972</c:v>
                </c:pt>
                <c:pt idx="4">
                  <c:v>48.749999999999964</c:v>
                </c:pt>
                <c:pt idx="5">
                  <c:v>58.499999999999957</c:v>
                </c:pt>
                <c:pt idx="6">
                  <c:v>68.249999999999943</c:v>
                </c:pt>
                <c:pt idx="7">
                  <c:v>77.999999999999943</c:v>
                </c:pt>
                <c:pt idx="8">
                  <c:v>87.749999999999943</c:v>
                </c:pt>
                <c:pt idx="9">
                  <c:v>97.499999999999929</c:v>
                </c:pt>
                <c:pt idx="10">
                  <c:v>107.24999999999991</c:v>
                </c:pt>
                <c:pt idx="11">
                  <c:v>116.99999999999991</c:v>
                </c:pt>
                <c:pt idx="12">
                  <c:v>126.74999999999991</c:v>
                </c:pt>
                <c:pt idx="13">
                  <c:v>136.49999999999989</c:v>
                </c:pt>
                <c:pt idx="14">
                  <c:v>146.24999999999989</c:v>
                </c:pt>
                <c:pt idx="15">
                  <c:v>155.99999999999989</c:v>
                </c:pt>
                <c:pt idx="16">
                  <c:v>165.74999999999989</c:v>
                </c:pt>
                <c:pt idx="17">
                  <c:v>175.49999999999989</c:v>
                </c:pt>
                <c:pt idx="18">
                  <c:v>185.24999999999986</c:v>
                </c:pt>
                <c:pt idx="19">
                  <c:v>194.99999999999986</c:v>
                </c:pt>
                <c:pt idx="20">
                  <c:v>204.74999999999986</c:v>
                </c:pt>
                <c:pt idx="21">
                  <c:v>214.49999999999983</c:v>
                </c:pt>
                <c:pt idx="22">
                  <c:v>224.24999999999983</c:v>
                </c:pt>
                <c:pt idx="23">
                  <c:v>233.99999999999983</c:v>
                </c:pt>
                <c:pt idx="24">
                  <c:v>243.74999999999983</c:v>
                </c:pt>
                <c:pt idx="25">
                  <c:v>253.49999999999983</c:v>
                </c:pt>
                <c:pt idx="26">
                  <c:v>263.24999999999983</c:v>
                </c:pt>
                <c:pt idx="27">
                  <c:v>272.99999999999977</c:v>
                </c:pt>
                <c:pt idx="28">
                  <c:v>282.74999999999977</c:v>
                </c:pt>
                <c:pt idx="29">
                  <c:v>292.49999999999977</c:v>
                </c:pt>
                <c:pt idx="30">
                  <c:v>302.24999999999977</c:v>
                </c:pt>
                <c:pt idx="31">
                  <c:v>311.99999999999977</c:v>
                </c:pt>
                <c:pt idx="32">
                  <c:v>321.74999999999977</c:v>
                </c:pt>
                <c:pt idx="33">
                  <c:v>331.49999999999977</c:v>
                </c:pt>
                <c:pt idx="34">
                  <c:v>341.24999999999977</c:v>
                </c:pt>
                <c:pt idx="35">
                  <c:v>350.99999999999977</c:v>
                </c:pt>
                <c:pt idx="36">
                  <c:v>360.74999999999972</c:v>
                </c:pt>
                <c:pt idx="37">
                  <c:v>370.49999999999972</c:v>
                </c:pt>
                <c:pt idx="38">
                  <c:v>380.24999999999972</c:v>
                </c:pt>
                <c:pt idx="39">
                  <c:v>389.99999999999972</c:v>
                </c:pt>
                <c:pt idx="40">
                  <c:v>399.74999999999972</c:v>
                </c:pt>
                <c:pt idx="41">
                  <c:v>409.49999999999972</c:v>
                </c:pt>
                <c:pt idx="42">
                  <c:v>419.24999999999972</c:v>
                </c:pt>
                <c:pt idx="43">
                  <c:v>428.99999999999966</c:v>
                </c:pt>
                <c:pt idx="44">
                  <c:v>438.74999999999966</c:v>
                </c:pt>
                <c:pt idx="45">
                  <c:v>448.49999999999966</c:v>
                </c:pt>
                <c:pt idx="46">
                  <c:v>458.24999999999966</c:v>
                </c:pt>
                <c:pt idx="47">
                  <c:v>467.99999999999966</c:v>
                </c:pt>
                <c:pt idx="48">
                  <c:v>477.74999999999966</c:v>
                </c:pt>
                <c:pt idx="49">
                  <c:v>487.49999999999966</c:v>
                </c:pt>
                <c:pt idx="50">
                  <c:v>497.24999999999966</c:v>
                </c:pt>
                <c:pt idx="51">
                  <c:v>506.99999999999966</c:v>
                </c:pt>
                <c:pt idx="52">
                  <c:v>516.74999999999966</c:v>
                </c:pt>
                <c:pt idx="53">
                  <c:v>526.49999999999966</c:v>
                </c:pt>
                <c:pt idx="54">
                  <c:v>536.24999999999966</c:v>
                </c:pt>
                <c:pt idx="55">
                  <c:v>545.99999999999955</c:v>
                </c:pt>
                <c:pt idx="56">
                  <c:v>555.74999999999955</c:v>
                </c:pt>
                <c:pt idx="57">
                  <c:v>565.49999999999955</c:v>
                </c:pt>
                <c:pt idx="58">
                  <c:v>575.24999999999955</c:v>
                </c:pt>
                <c:pt idx="59">
                  <c:v>584.99999999999955</c:v>
                </c:pt>
                <c:pt idx="60">
                  <c:v>594.74999999999955</c:v>
                </c:pt>
                <c:pt idx="61">
                  <c:v>604.49999999999955</c:v>
                </c:pt>
                <c:pt idx="62">
                  <c:v>614.24999999999955</c:v>
                </c:pt>
                <c:pt idx="63">
                  <c:v>623.99999999999955</c:v>
                </c:pt>
                <c:pt idx="64">
                  <c:v>633.74999999999955</c:v>
                </c:pt>
                <c:pt idx="65">
                  <c:v>643.49999999999955</c:v>
                </c:pt>
                <c:pt idx="66">
                  <c:v>653.24999999999955</c:v>
                </c:pt>
                <c:pt idx="67">
                  <c:v>662.99999999999955</c:v>
                </c:pt>
                <c:pt idx="68">
                  <c:v>672.74999999999955</c:v>
                </c:pt>
                <c:pt idx="69">
                  <c:v>682.49999999999955</c:v>
                </c:pt>
                <c:pt idx="70">
                  <c:v>692.24999999999955</c:v>
                </c:pt>
                <c:pt idx="71">
                  <c:v>701.99999999999955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53440"/>
        <c:axId val="98267520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'5-DGD'!$BH$4:$BH$75</c:f>
              <c:numCache>
                <c:formatCode>0%</c:formatCode>
                <c:ptCount val="72"/>
                <c:pt idx="0">
                  <c:v>9.2307692307692382E-2</c:v>
                </c:pt>
                <c:pt idx="1">
                  <c:v>1.2307692307692317</c:v>
                </c:pt>
                <c:pt idx="2">
                  <c:v>1.5589743589743601</c:v>
                </c:pt>
                <c:pt idx="3">
                  <c:v>1.8153846153846169</c:v>
                </c:pt>
                <c:pt idx="4">
                  <c:v>1.4871794871794886</c:v>
                </c:pt>
                <c:pt idx="5">
                  <c:v>1.247863247863249</c:v>
                </c:pt>
                <c:pt idx="6">
                  <c:v>1.0739926739926751</c:v>
                </c:pt>
                <c:pt idx="7">
                  <c:v>1.0987179487179497</c:v>
                </c:pt>
                <c:pt idx="8">
                  <c:v>1.0700854700854709</c:v>
                </c:pt>
                <c:pt idx="9">
                  <c:v>1.077948717948719</c:v>
                </c:pt>
                <c:pt idx="10">
                  <c:v>1.0181818181818192</c:v>
                </c:pt>
                <c:pt idx="11">
                  <c:v>1.0017094017094026</c:v>
                </c:pt>
                <c:pt idx="12">
                  <c:v>0.92544378698224927</c:v>
                </c:pt>
                <c:pt idx="13">
                  <c:v>0.85934065934066017</c:v>
                </c:pt>
                <c:pt idx="14">
                  <c:v>0.80820512820512891</c:v>
                </c:pt>
                <c:pt idx="15">
                  <c:v>0.78589743589743666</c:v>
                </c:pt>
                <c:pt idx="16">
                  <c:v>0.7396681749622932</c:v>
                </c:pt>
                <c:pt idx="17">
                  <c:v>0.73105413105413164</c:v>
                </c:pt>
                <c:pt idx="18">
                  <c:v>0.70013495276653237</c:v>
                </c:pt>
                <c:pt idx="19">
                  <c:v>0.6651282051282057</c:v>
                </c:pt>
                <c:pt idx="20">
                  <c:v>0.63492063492063555</c:v>
                </c:pt>
                <c:pt idx="21">
                  <c:v>0.60606060606060663</c:v>
                </c:pt>
                <c:pt idx="22">
                  <c:v>0.58015607580825024</c:v>
                </c:pt>
                <c:pt idx="23">
                  <c:v>0.55598290598290645</c:v>
                </c:pt>
                <c:pt idx="24">
                  <c:v>0.53374358974359026</c:v>
                </c:pt>
                <c:pt idx="25">
                  <c:v>0.52938856015779134</c:v>
                </c:pt>
                <c:pt idx="26">
                  <c:v>0.50978157644824351</c:v>
                </c:pt>
                <c:pt idx="27">
                  <c:v>0.502564102564103</c:v>
                </c:pt>
                <c:pt idx="28">
                  <c:v>0.48947833775420024</c:v>
                </c:pt>
                <c:pt idx="29">
                  <c:v>0.52717948717948759</c:v>
                </c:pt>
                <c:pt idx="30">
                  <c:v>0.53366418527708892</c:v>
                </c:pt>
                <c:pt idx="31">
                  <c:v>0.58878205128205174</c:v>
                </c:pt>
                <c:pt idx="32">
                  <c:v>0.60574980574980619</c:v>
                </c:pt>
                <c:pt idx="33">
                  <c:v>0.66757164404223279</c:v>
                </c:pt>
                <c:pt idx="34">
                  <c:v>0.68336996336996392</c:v>
                </c:pt>
                <c:pt idx="35">
                  <c:v>0.68888888888888933</c:v>
                </c:pt>
                <c:pt idx="36">
                  <c:v>0.68302148302148358</c:v>
                </c:pt>
                <c:pt idx="37">
                  <c:v>0.69068825910931231</c:v>
                </c:pt>
                <c:pt idx="38">
                  <c:v>0.67297830374753509</c:v>
                </c:pt>
                <c:pt idx="39">
                  <c:v>0.73974358974359034</c:v>
                </c:pt>
                <c:pt idx="40">
                  <c:v>0.73671044402751773</c:v>
                </c:pt>
                <c:pt idx="41">
                  <c:v>0.71916971916971972</c:v>
                </c:pt>
                <c:pt idx="42">
                  <c:v>0.73082886106141964</c:v>
                </c:pt>
                <c:pt idx="43">
                  <c:v>0.72657342657342716</c:v>
                </c:pt>
                <c:pt idx="44">
                  <c:v>0.72547008547008607</c:v>
                </c:pt>
                <c:pt idx="45">
                  <c:v>0.75429208472686793</c:v>
                </c:pt>
                <c:pt idx="46">
                  <c:v>0.78101472995090082</c:v>
                </c:pt>
                <c:pt idx="47">
                  <c:v>0.78525641025641091</c:v>
                </c:pt>
                <c:pt idx="48">
                  <c:v>0.77781266352695</c:v>
                </c:pt>
                <c:pt idx="49">
                  <c:v>0.8168205128205136</c:v>
                </c:pt>
                <c:pt idx="50">
                  <c:v>0.80925087983911592</c:v>
                </c:pt>
                <c:pt idx="51">
                  <c:v>0.79980276134122363</c:v>
                </c:pt>
                <c:pt idx="52">
                  <c:v>0.78626028059990405</c:v>
                </c:pt>
                <c:pt idx="53">
                  <c:v>0.77796771130104536</c:v>
                </c:pt>
                <c:pt idx="54">
                  <c:v>0.76400932400932475</c:v>
                </c:pt>
                <c:pt idx="55">
                  <c:v>0.76080586080586166</c:v>
                </c:pt>
                <c:pt idx="56">
                  <c:v>0.74745838956365362</c:v>
                </c:pt>
                <c:pt idx="57">
                  <c:v>0.7404067197170654</c:v>
                </c:pt>
                <c:pt idx="58">
                  <c:v>0.73220338983050937</c:v>
                </c:pt>
                <c:pt idx="59">
                  <c:v>0.72666666666666746</c:v>
                </c:pt>
                <c:pt idx="60">
                  <c:v>0.7507356031946204</c:v>
                </c:pt>
                <c:pt idx="61">
                  <c:v>0.74226633581472368</c:v>
                </c:pt>
                <c:pt idx="62">
                  <c:v>0.73048433048433115</c:v>
                </c:pt>
                <c:pt idx="63">
                  <c:v>0.71907051282051349</c:v>
                </c:pt>
                <c:pt idx="64">
                  <c:v>0.70879684418146027</c:v>
                </c:pt>
                <c:pt idx="65">
                  <c:v>0.69976689976690043</c:v>
                </c:pt>
                <c:pt idx="66">
                  <c:v>0.70034443168771598</c:v>
                </c:pt>
                <c:pt idx="67">
                  <c:v>0.69170437405731588</c:v>
                </c:pt>
                <c:pt idx="68">
                  <c:v>0.71452991452991521</c:v>
                </c:pt>
                <c:pt idx="69">
                  <c:v>0.72087912087912165</c:v>
                </c:pt>
                <c:pt idx="70">
                  <c:v>0.71953773925604991</c:v>
                </c:pt>
                <c:pt idx="71">
                  <c:v>0.7215099715099722</c:v>
                </c:pt>
              </c:numCache>
            </c:numRef>
          </c:val>
          <c:smooth val="1"/>
        </c:ser>
        <c:ser>
          <c:idx val="3"/>
          <c:order val="3"/>
          <c:tx>
            <c:v>E (Cumulative Anomaly)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'5-DGD'!$CF$4:$CF$75</c:f>
              <c:numCache>
                <c:formatCode>0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69056"/>
        <c:axId val="98270592"/>
      </c:lineChart>
      <c:catAx>
        <c:axId val="98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67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8267520"/>
        <c:scaling>
          <c:orientation val="minMax"/>
          <c:max val="9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53440"/>
        <c:crosses val="autoZero"/>
        <c:crossBetween val="between"/>
        <c:majorUnit val="100"/>
      </c:valAx>
      <c:catAx>
        <c:axId val="98269056"/>
        <c:scaling>
          <c:orientation val="minMax"/>
        </c:scaling>
        <c:delete val="1"/>
        <c:axPos val="b"/>
        <c:majorTickMark val="out"/>
        <c:minorTickMark val="none"/>
        <c:tickLblPos val="nextTo"/>
        <c:crossAx val="98270592"/>
        <c:crosses val="autoZero"/>
        <c:auto val="1"/>
        <c:lblAlgn val="ctr"/>
        <c:lblOffset val="100"/>
        <c:noMultiLvlLbl val="0"/>
      </c:catAx>
      <c:valAx>
        <c:axId val="98270592"/>
        <c:scaling>
          <c:orientation val="minMax"/>
          <c:max val="1.8"/>
          <c:min val="0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69056"/>
        <c:crosses val="max"/>
        <c:crossBetween val="between"/>
        <c:majorUnit val="0.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9920294297976702"/>
          <c:y val="0.19582850521436848"/>
          <c:w val="0.71305947271612513"/>
          <c:h val="0.2572421784472769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Rain / mm</a:t>
            </a:r>
          </a:p>
        </c:rich>
      </c:tx>
      <c:layout>
        <c:manualLayout>
          <c:xMode val="edge"/>
          <c:yMode val="edge"/>
          <c:x val="0.43995123771293293"/>
          <c:y val="2.08333333333333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411782305418906E-2"/>
          <c:y val="9.0277879817120377E-2"/>
          <c:w val="0.941177033773405"/>
          <c:h val="0.84490836239099842"/>
        </c:manualLayout>
      </c:layout>
      <c:lineChart>
        <c:grouping val="standard"/>
        <c:varyColors val="0"/>
        <c:ser>
          <c:idx val="1"/>
          <c:order val="0"/>
          <c:tx>
            <c:v>Cumulative Rain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DGD!$BC$4:$BC$368</c:f>
              <c:numCache>
                <c:formatCode>0</c:formatCode>
                <c:ptCount val="36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0.9</c:v>
                </c:pt>
                <c:pt idx="5">
                  <c:v>11</c:v>
                </c:pt>
                <c:pt idx="6">
                  <c:v>20</c:v>
                </c:pt>
                <c:pt idx="7">
                  <c:v>23.5</c:v>
                </c:pt>
                <c:pt idx="8">
                  <c:v>23.5</c:v>
                </c:pt>
                <c:pt idx="9">
                  <c:v>24</c:v>
                </c:pt>
                <c:pt idx="10">
                  <c:v>30.8</c:v>
                </c:pt>
                <c:pt idx="11">
                  <c:v>37.1</c:v>
                </c:pt>
                <c:pt idx="12">
                  <c:v>40.1</c:v>
                </c:pt>
                <c:pt idx="13">
                  <c:v>45.6</c:v>
                </c:pt>
                <c:pt idx="14">
                  <c:v>45.6</c:v>
                </c:pt>
                <c:pt idx="15">
                  <c:v>47</c:v>
                </c:pt>
                <c:pt idx="16">
                  <c:v>63.1</c:v>
                </c:pt>
                <c:pt idx="17">
                  <c:v>70.7</c:v>
                </c:pt>
                <c:pt idx="18">
                  <c:v>70.7</c:v>
                </c:pt>
                <c:pt idx="19">
                  <c:v>70.8</c:v>
                </c:pt>
                <c:pt idx="20">
                  <c:v>71.099999999999994</c:v>
                </c:pt>
                <c:pt idx="21">
                  <c:v>71.399999999999991</c:v>
                </c:pt>
                <c:pt idx="22">
                  <c:v>71.399999999999991</c:v>
                </c:pt>
                <c:pt idx="23">
                  <c:v>71.699999999999989</c:v>
                </c:pt>
                <c:pt idx="24">
                  <c:v>72.499999999999986</c:v>
                </c:pt>
                <c:pt idx="25">
                  <c:v>72.999999999999986</c:v>
                </c:pt>
                <c:pt idx="26">
                  <c:v>72.999999999999986</c:v>
                </c:pt>
                <c:pt idx="27">
                  <c:v>72.999999999999986</c:v>
                </c:pt>
                <c:pt idx="28">
                  <c:v>72.999999999999986</c:v>
                </c:pt>
                <c:pt idx="29">
                  <c:v>72.999999999999986</c:v>
                </c:pt>
                <c:pt idx="30">
                  <c:v>72.999999999999986</c:v>
                </c:pt>
                <c:pt idx="31">
                  <c:v>73.09999999999998</c:v>
                </c:pt>
                <c:pt idx="32">
                  <c:v>73.199999999999974</c:v>
                </c:pt>
                <c:pt idx="33">
                  <c:v>73.199999999999974</c:v>
                </c:pt>
                <c:pt idx="34">
                  <c:v>73.199999999999974</c:v>
                </c:pt>
                <c:pt idx="35">
                  <c:v>73.299999999999969</c:v>
                </c:pt>
                <c:pt idx="36">
                  <c:v>73.299999999999969</c:v>
                </c:pt>
                <c:pt idx="37">
                  <c:v>73.399999999999963</c:v>
                </c:pt>
                <c:pt idx="38">
                  <c:v>73.399999999999963</c:v>
                </c:pt>
                <c:pt idx="39">
                  <c:v>73.399999999999963</c:v>
                </c:pt>
                <c:pt idx="40">
                  <c:v>85.69999999999996</c:v>
                </c:pt>
                <c:pt idx="41">
                  <c:v>86.799999999999955</c:v>
                </c:pt>
                <c:pt idx="42">
                  <c:v>88.69999999999996</c:v>
                </c:pt>
                <c:pt idx="43">
                  <c:v>91.69999999999996</c:v>
                </c:pt>
                <c:pt idx="44">
                  <c:v>91.69999999999996</c:v>
                </c:pt>
                <c:pt idx="45">
                  <c:v>93.899999999999963</c:v>
                </c:pt>
                <c:pt idx="46">
                  <c:v>93.899999999999963</c:v>
                </c:pt>
                <c:pt idx="47">
                  <c:v>93.899999999999963</c:v>
                </c:pt>
                <c:pt idx="48">
                  <c:v>93.899999999999963</c:v>
                </c:pt>
                <c:pt idx="49">
                  <c:v>105.09999999999997</c:v>
                </c:pt>
                <c:pt idx="50">
                  <c:v>105.09999999999997</c:v>
                </c:pt>
                <c:pt idx="51">
                  <c:v>105.19999999999996</c:v>
                </c:pt>
                <c:pt idx="52">
                  <c:v>105.69999999999996</c:v>
                </c:pt>
                <c:pt idx="53">
                  <c:v>109.19999999999996</c:v>
                </c:pt>
                <c:pt idx="54">
                  <c:v>109.19999999999996</c:v>
                </c:pt>
                <c:pt idx="55">
                  <c:v>109.19999999999996</c:v>
                </c:pt>
                <c:pt idx="56">
                  <c:v>114.39999999999996</c:v>
                </c:pt>
                <c:pt idx="57">
                  <c:v>116.89999999999996</c:v>
                </c:pt>
                <c:pt idx="58">
                  <c:v>117.19999999999996</c:v>
                </c:pt>
                <c:pt idx="59">
                  <c:v>117.19999999999996</c:v>
                </c:pt>
                <c:pt idx="60">
                  <c:v>117.19999999999996</c:v>
                </c:pt>
                <c:pt idx="61">
                  <c:v>117.19999999999996</c:v>
                </c:pt>
                <c:pt idx="62">
                  <c:v>117.19999999999996</c:v>
                </c:pt>
                <c:pt idx="63">
                  <c:v>117.29999999999995</c:v>
                </c:pt>
                <c:pt idx="64">
                  <c:v>117.29999999999995</c:v>
                </c:pt>
                <c:pt idx="65">
                  <c:v>117.29999999999995</c:v>
                </c:pt>
                <c:pt idx="66" formatCode="0.0">
                  <c:v>117.29999999999995</c:v>
                </c:pt>
                <c:pt idx="67" formatCode="0.0">
                  <c:v>117.29999999999995</c:v>
                </c:pt>
                <c:pt idx="68" formatCode="0.0">
                  <c:v>117.29999999999995</c:v>
                </c:pt>
                <c:pt idx="69" formatCode="0.0">
                  <c:v>117.29999999999995</c:v>
                </c:pt>
                <c:pt idx="70" formatCode="0.0">
                  <c:v>117.39999999999995</c:v>
                </c:pt>
                <c:pt idx="71" formatCode="0.0">
                  <c:v>118.19999999999995</c:v>
                </c:pt>
                <c:pt idx="72" formatCode="0.0">
                  <c:v>118.19999999999995</c:v>
                </c:pt>
                <c:pt idx="73" formatCode="0.0">
                  <c:v>118.19999999999995</c:v>
                </c:pt>
                <c:pt idx="74" formatCode="0.0">
                  <c:v>118.19999999999995</c:v>
                </c:pt>
                <c:pt idx="75" formatCode="0.0">
                  <c:v>118.19999999999995</c:v>
                </c:pt>
                <c:pt idx="76" formatCode="0.0">
                  <c:v>122.59999999999995</c:v>
                </c:pt>
                <c:pt idx="77" formatCode="0.0">
                  <c:v>122.59999999999995</c:v>
                </c:pt>
                <c:pt idx="78" formatCode="0.0">
                  <c:v>122.59999999999995</c:v>
                </c:pt>
                <c:pt idx="79" formatCode="0.0">
                  <c:v>122.59999999999995</c:v>
                </c:pt>
                <c:pt idx="80" formatCode="0.0">
                  <c:v>122.59999999999995</c:v>
                </c:pt>
                <c:pt idx="81" formatCode="0.0">
                  <c:v>122.59999999999995</c:v>
                </c:pt>
                <c:pt idx="82" formatCode="0.0">
                  <c:v>122.59999999999995</c:v>
                </c:pt>
                <c:pt idx="83" formatCode="0.0">
                  <c:v>122.59999999999995</c:v>
                </c:pt>
                <c:pt idx="84" formatCode="0.0">
                  <c:v>122.59999999999995</c:v>
                </c:pt>
                <c:pt idx="85" formatCode="0.0">
                  <c:v>122.59999999999995</c:v>
                </c:pt>
                <c:pt idx="86" formatCode="0.0">
                  <c:v>122.59999999999995</c:v>
                </c:pt>
                <c:pt idx="87" formatCode="0.0">
                  <c:v>123.09999999999995</c:v>
                </c:pt>
                <c:pt idx="88" formatCode="0.0">
                  <c:v>125.29999999999995</c:v>
                </c:pt>
                <c:pt idx="89" formatCode="0.0">
                  <c:v>128.29999999999995</c:v>
                </c:pt>
                <c:pt idx="90" formatCode="0.0">
                  <c:v>128.29999999999995</c:v>
                </c:pt>
                <c:pt idx="91" formatCode="0.0">
                  <c:v>128.29999999999995</c:v>
                </c:pt>
                <c:pt idx="92" formatCode="0.0">
                  <c:v>128.29999999999995</c:v>
                </c:pt>
                <c:pt idx="93" formatCode="0.0">
                  <c:v>128.29999999999995</c:v>
                </c:pt>
                <c:pt idx="94" formatCode="0.0">
                  <c:v>129.69999999999996</c:v>
                </c:pt>
                <c:pt idx="95" formatCode="0.0">
                  <c:v>129.69999999999996</c:v>
                </c:pt>
                <c:pt idx="96" formatCode="0.0">
                  <c:v>129.69999999999996</c:v>
                </c:pt>
                <c:pt idx="97" formatCode="0.0">
                  <c:v>129.69999999999996</c:v>
                </c:pt>
                <c:pt idx="98" formatCode="0.0">
                  <c:v>129.69999999999996</c:v>
                </c:pt>
                <c:pt idx="99" formatCode="0.0">
                  <c:v>129.69999999999996</c:v>
                </c:pt>
                <c:pt idx="100" formatCode="0.0">
                  <c:v>129.99999999999997</c:v>
                </c:pt>
                <c:pt idx="101" formatCode="0.0">
                  <c:v>129.99999999999997</c:v>
                </c:pt>
                <c:pt idx="102" formatCode="0.0">
                  <c:v>129.99999999999997</c:v>
                </c:pt>
                <c:pt idx="103" formatCode="0.0">
                  <c:v>129.99999999999997</c:v>
                </c:pt>
                <c:pt idx="104" formatCode="0.0">
                  <c:v>129.99999999999997</c:v>
                </c:pt>
                <c:pt idx="105" formatCode="0.0">
                  <c:v>129.99999999999997</c:v>
                </c:pt>
                <c:pt idx="106" formatCode="0.0">
                  <c:v>129.99999999999997</c:v>
                </c:pt>
                <c:pt idx="107" formatCode="0.0">
                  <c:v>129.99999999999997</c:v>
                </c:pt>
                <c:pt idx="108" formatCode="0.0">
                  <c:v>129.99999999999997</c:v>
                </c:pt>
                <c:pt idx="109" formatCode="0.0">
                  <c:v>129.99999999999997</c:v>
                </c:pt>
                <c:pt idx="110" formatCode="0.0">
                  <c:v>129.99999999999997</c:v>
                </c:pt>
                <c:pt idx="111" formatCode="0.0">
                  <c:v>129.99999999999997</c:v>
                </c:pt>
                <c:pt idx="112" formatCode="0.0">
                  <c:v>130.09999999999997</c:v>
                </c:pt>
                <c:pt idx="113" formatCode="0.0">
                  <c:v>130.09999999999997</c:v>
                </c:pt>
                <c:pt idx="114" formatCode="0.0">
                  <c:v>130.09999999999997</c:v>
                </c:pt>
                <c:pt idx="115" formatCode="0.0">
                  <c:v>130.09999999999997</c:v>
                </c:pt>
                <c:pt idx="116" formatCode="0.0">
                  <c:v>130.09999999999997</c:v>
                </c:pt>
                <c:pt idx="117" formatCode="0.0">
                  <c:v>130.09999999999997</c:v>
                </c:pt>
                <c:pt idx="118" formatCode="0.0">
                  <c:v>130.09999999999997</c:v>
                </c:pt>
                <c:pt idx="119" formatCode="0.0">
                  <c:v>130.09999999999997</c:v>
                </c:pt>
                <c:pt idx="120" formatCode="0.0">
                  <c:v>130.09999999999997</c:v>
                </c:pt>
                <c:pt idx="121" formatCode="0.0">
                  <c:v>130.09999999999997</c:v>
                </c:pt>
                <c:pt idx="122" formatCode="0.0">
                  <c:v>130.09999999999997</c:v>
                </c:pt>
                <c:pt idx="123" formatCode="0.0">
                  <c:v>130.09999999999997</c:v>
                </c:pt>
                <c:pt idx="124" formatCode="0.0">
                  <c:v>130.09999999999997</c:v>
                </c:pt>
                <c:pt idx="125" formatCode="0.0">
                  <c:v>130.09999999999997</c:v>
                </c:pt>
                <c:pt idx="126" formatCode="0.0">
                  <c:v>131.19999999999996</c:v>
                </c:pt>
                <c:pt idx="127" formatCode="0.0">
                  <c:v>134.19999999999996</c:v>
                </c:pt>
                <c:pt idx="128" formatCode="0.0">
                  <c:v>134.19999999999996</c:v>
                </c:pt>
                <c:pt idx="129" formatCode="0.0">
                  <c:v>134.19999999999996</c:v>
                </c:pt>
                <c:pt idx="130" formatCode="0.0">
                  <c:v>134.19999999999996</c:v>
                </c:pt>
                <c:pt idx="131" formatCode="0.0">
                  <c:v>134.19999999999996</c:v>
                </c:pt>
                <c:pt idx="132" formatCode="0.0">
                  <c:v>134.19999999999996</c:v>
                </c:pt>
                <c:pt idx="133" formatCode="0.0">
                  <c:v>134.19999999999996</c:v>
                </c:pt>
                <c:pt idx="134" formatCode="0.0">
                  <c:v>134.19999999999996</c:v>
                </c:pt>
                <c:pt idx="135" formatCode="0.0">
                  <c:v>134.19999999999996</c:v>
                </c:pt>
                <c:pt idx="136" formatCode="0.0">
                  <c:v>134.19999999999996</c:v>
                </c:pt>
                <c:pt idx="137" formatCode="0.0">
                  <c:v>137.19999999999996</c:v>
                </c:pt>
                <c:pt idx="138" formatCode="0.0">
                  <c:v>137.19999999999996</c:v>
                </c:pt>
                <c:pt idx="139" formatCode="0.0">
                  <c:v>137.19999999999996</c:v>
                </c:pt>
                <c:pt idx="140" formatCode="0.0">
                  <c:v>137.19999999999996</c:v>
                </c:pt>
                <c:pt idx="141" formatCode="0.0">
                  <c:v>138.29999999999995</c:v>
                </c:pt>
                <c:pt idx="142" formatCode="0.0">
                  <c:v>138.39999999999995</c:v>
                </c:pt>
                <c:pt idx="143" formatCode="0.0">
                  <c:v>138.39999999999995</c:v>
                </c:pt>
                <c:pt idx="144" formatCode="0.0">
                  <c:v>138.39999999999995</c:v>
                </c:pt>
                <c:pt idx="145" formatCode="0.0">
                  <c:v>152.89999999999995</c:v>
                </c:pt>
                <c:pt idx="146" formatCode="0.0">
                  <c:v>152.89999999999995</c:v>
                </c:pt>
                <c:pt idx="147" formatCode="0.0">
                  <c:v>152.99999999999994</c:v>
                </c:pt>
                <c:pt idx="148" formatCode="0.0">
                  <c:v>152.99999999999994</c:v>
                </c:pt>
                <c:pt idx="149" formatCode="0.0">
                  <c:v>154.09999999999994</c:v>
                </c:pt>
                <c:pt idx="150" formatCode="0.0">
                  <c:v>154.19999999999993</c:v>
                </c:pt>
                <c:pt idx="151" formatCode="0.0">
                  <c:v>154.19999999999993</c:v>
                </c:pt>
                <c:pt idx="152" formatCode="0.0">
                  <c:v>154.19999999999993</c:v>
                </c:pt>
                <c:pt idx="153" formatCode="0.0">
                  <c:v>154.19999999999993</c:v>
                </c:pt>
                <c:pt idx="154" formatCode="0.0">
                  <c:v>154.19999999999993</c:v>
                </c:pt>
                <c:pt idx="155" formatCode="0.0">
                  <c:v>161.29999999999993</c:v>
                </c:pt>
                <c:pt idx="156" formatCode="0.0">
                  <c:v>167.29999999999993</c:v>
                </c:pt>
                <c:pt idx="157" formatCode="0.0">
                  <c:v>167.29999999999993</c:v>
                </c:pt>
                <c:pt idx="158" formatCode="0.0">
                  <c:v>168.69999999999993</c:v>
                </c:pt>
                <c:pt idx="159" formatCode="0.0">
                  <c:v>169.49999999999994</c:v>
                </c:pt>
                <c:pt idx="160" formatCode="0.0">
                  <c:v>183.69999999999993</c:v>
                </c:pt>
                <c:pt idx="161" formatCode="0.0">
                  <c:v>186.99999999999994</c:v>
                </c:pt>
                <c:pt idx="162" formatCode="0.0">
                  <c:v>194.09999999999994</c:v>
                </c:pt>
                <c:pt idx="163" formatCode="0.0">
                  <c:v>194.89999999999995</c:v>
                </c:pt>
                <c:pt idx="164" formatCode="0.0">
                  <c:v>194.89999999999995</c:v>
                </c:pt>
                <c:pt idx="165" formatCode="0.0">
                  <c:v>194.89999999999995</c:v>
                </c:pt>
                <c:pt idx="166" formatCode="0.0">
                  <c:v>209.59999999999994</c:v>
                </c:pt>
                <c:pt idx="167" formatCode="0.0">
                  <c:v>217.19999999999993</c:v>
                </c:pt>
                <c:pt idx="168" formatCode="0.0">
                  <c:v>218.29999999999993</c:v>
                </c:pt>
                <c:pt idx="169" formatCode="0.0">
                  <c:v>218.59999999999994</c:v>
                </c:pt>
                <c:pt idx="170" formatCode="0.0">
                  <c:v>221.29999999999993</c:v>
                </c:pt>
                <c:pt idx="171" formatCode="0.0">
                  <c:v>221.29999999999993</c:v>
                </c:pt>
                <c:pt idx="172" formatCode="0.0">
                  <c:v>226.49999999999991</c:v>
                </c:pt>
                <c:pt idx="173" formatCode="0.0">
                  <c:v>226.59999999999991</c:v>
                </c:pt>
                <c:pt idx="174" formatCode="0.0">
                  <c:v>229.89999999999992</c:v>
                </c:pt>
                <c:pt idx="175" formatCode="0.0">
                  <c:v>233.19999999999993</c:v>
                </c:pt>
                <c:pt idx="176" formatCode="0.0">
                  <c:v>233.19999999999993</c:v>
                </c:pt>
                <c:pt idx="177" formatCode="0.0">
                  <c:v>233.19999999999993</c:v>
                </c:pt>
                <c:pt idx="178" formatCode="0.0">
                  <c:v>241.69999999999993</c:v>
                </c:pt>
                <c:pt idx="179" formatCode="0.0">
                  <c:v>241.69999999999993</c:v>
                </c:pt>
                <c:pt idx="180" formatCode="0.0">
                  <c:v>241.79999999999993</c:v>
                </c:pt>
                <c:pt idx="181" formatCode="0.0">
                  <c:v>241.79999999999993</c:v>
                </c:pt>
                <c:pt idx="182" formatCode="0.0">
                  <c:v>241.79999999999993</c:v>
                </c:pt>
                <c:pt idx="183" formatCode="0.0">
                  <c:v>241.79999999999993</c:v>
                </c:pt>
                <c:pt idx="184" formatCode="0.0">
                  <c:v>241.79999999999993</c:v>
                </c:pt>
                <c:pt idx="185" formatCode="0.0">
                  <c:v>246.39999999999992</c:v>
                </c:pt>
                <c:pt idx="186" formatCode="0.0">
                  <c:v>247.19999999999993</c:v>
                </c:pt>
                <c:pt idx="187" formatCode="0.0">
                  <c:v>250.69999999999993</c:v>
                </c:pt>
                <c:pt idx="188" formatCode="0.0">
                  <c:v>253.99999999999994</c:v>
                </c:pt>
                <c:pt idx="189" formatCode="0.0">
                  <c:v>253.99999999999994</c:v>
                </c:pt>
                <c:pt idx="190" formatCode="0.0">
                  <c:v>255.89999999999995</c:v>
                </c:pt>
                <c:pt idx="191" formatCode="0.0">
                  <c:v>255.89999999999995</c:v>
                </c:pt>
                <c:pt idx="192" formatCode="0.0">
                  <c:v>255.89999999999995</c:v>
                </c:pt>
                <c:pt idx="193" formatCode="0.0">
                  <c:v>255.89999999999995</c:v>
                </c:pt>
                <c:pt idx="194" formatCode="0.0">
                  <c:v>255.89999999999995</c:v>
                </c:pt>
                <c:pt idx="195" formatCode="0.0">
                  <c:v>255.89999999999995</c:v>
                </c:pt>
                <c:pt idx="196" formatCode="0.0">
                  <c:v>269.59999999999997</c:v>
                </c:pt>
                <c:pt idx="197" formatCode="0.0">
                  <c:v>272.89999999999998</c:v>
                </c:pt>
                <c:pt idx="198" formatCode="0.0">
                  <c:v>280</c:v>
                </c:pt>
                <c:pt idx="199" formatCode="0.0">
                  <c:v>283</c:v>
                </c:pt>
                <c:pt idx="200" formatCode="0.0">
                  <c:v>288.5</c:v>
                </c:pt>
                <c:pt idx="201" formatCode="0.0">
                  <c:v>292.3</c:v>
                </c:pt>
                <c:pt idx="202" formatCode="0.0">
                  <c:v>293.40000000000003</c:v>
                </c:pt>
                <c:pt idx="203" formatCode="0.0">
                  <c:v>294.50000000000006</c:v>
                </c:pt>
                <c:pt idx="204" formatCode="0.0">
                  <c:v>294.50000000000006</c:v>
                </c:pt>
                <c:pt idx="205" formatCode="0.0">
                  <c:v>294.50000000000006</c:v>
                </c:pt>
                <c:pt idx="206" formatCode="0.0">
                  <c:v>294.50000000000006</c:v>
                </c:pt>
                <c:pt idx="207" formatCode="0.0">
                  <c:v>294.50000000000006</c:v>
                </c:pt>
                <c:pt idx="208" formatCode="0.0">
                  <c:v>294.50000000000006</c:v>
                </c:pt>
                <c:pt idx="209" formatCode="0.0">
                  <c:v>294.50000000000006</c:v>
                </c:pt>
                <c:pt idx="210" formatCode="0.0">
                  <c:v>294.50000000000006</c:v>
                </c:pt>
                <c:pt idx="211" formatCode="0.0">
                  <c:v>294.50000000000006</c:v>
                </c:pt>
                <c:pt idx="212" formatCode="0.0">
                  <c:v>294.50000000000006</c:v>
                </c:pt>
                <c:pt idx="213" formatCode="0.0">
                  <c:v>294.80000000000007</c:v>
                </c:pt>
                <c:pt idx="214" formatCode="0.0">
                  <c:v>294.80000000000007</c:v>
                </c:pt>
                <c:pt idx="215" formatCode="0.0">
                  <c:v>306.40000000000009</c:v>
                </c:pt>
                <c:pt idx="216" formatCode="0.0">
                  <c:v>306.40000000000009</c:v>
                </c:pt>
                <c:pt idx="217" formatCode="0.0">
                  <c:v>306.50000000000011</c:v>
                </c:pt>
                <c:pt idx="218" formatCode="0.0">
                  <c:v>310.90000000000009</c:v>
                </c:pt>
                <c:pt idx="219" formatCode="0.0">
                  <c:v>311.7000000000001</c:v>
                </c:pt>
                <c:pt idx="220" formatCode="0.0">
                  <c:v>311.7000000000001</c:v>
                </c:pt>
                <c:pt idx="221" formatCode="0.0">
                  <c:v>311.7000000000001</c:v>
                </c:pt>
                <c:pt idx="222" formatCode="0.0">
                  <c:v>316.30000000000013</c:v>
                </c:pt>
                <c:pt idx="223" formatCode="0.0">
                  <c:v>316.30000000000013</c:v>
                </c:pt>
                <c:pt idx="224" formatCode="0.0">
                  <c:v>318.2000000000001</c:v>
                </c:pt>
                <c:pt idx="225" formatCode="0.0">
                  <c:v>318.2000000000001</c:v>
                </c:pt>
                <c:pt idx="226" formatCode="0.0">
                  <c:v>318.30000000000013</c:v>
                </c:pt>
                <c:pt idx="227" formatCode="0.0">
                  <c:v>318.30000000000013</c:v>
                </c:pt>
                <c:pt idx="228" formatCode="0.0">
                  <c:v>319.10000000000014</c:v>
                </c:pt>
                <c:pt idx="229" formatCode="0.0">
                  <c:v>333.70000000000016</c:v>
                </c:pt>
                <c:pt idx="230" formatCode="0.0">
                  <c:v>333.70000000000016</c:v>
                </c:pt>
                <c:pt idx="231" formatCode="0.0">
                  <c:v>338.30000000000018</c:v>
                </c:pt>
                <c:pt idx="232" formatCode="0.0">
                  <c:v>338.30000000000018</c:v>
                </c:pt>
                <c:pt idx="233" formatCode="0.0">
                  <c:v>338.30000000000018</c:v>
                </c:pt>
                <c:pt idx="234" formatCode="0.0">
                  <c:v>348.10000000000019</c:v>
                </c:pt>
                <c:pt idx="235" formatCode="0.0">
                  <c:v>348.60000000000019</c:v>
                </c:pt>
                <c:pt idx="236" formatCode="0.0">
                  <c:v>357.9000000000002</c:v>
                </c:pt>
                <c:pt idx="237" formatCode="0.0">
                  <c:v>366.60000000000019</c:v>
                </c:pt>
                <c:pt idx="238" formatCode="0.0">
                  <c:v>367.4000000000002</c:v>
                </c:pt>
                <c:pt idx="239" formatCode="0.0">
                  <c:v>367.50000000000023</c:v>
                </c:pt>
                <c:pt idx="240" formatCode="0.0">
                  <c:v>367.50000000000023</c:v>
                </c:pt>
                <c:pt idx="241" formatCode="0.0">
                  <c:v>367.50000000000023</c:v>
                </c:pt>
                <c:pt idx="242" formatCode="0.0">
                  <c:v>367.50000000000023</c:v>
                </c:pt>
                <c:pt idx="243" formatCode="0.0">
                  <c:v>367.50000000000023</c:v>
                </c:pt>
                <c:pt idx="244" formatCode="0.0">
                  <c:v>367.50000000000023</c:v>
                </c:pt>
                <c:pt idx="245" formatCode="0.0">
                  <c:v>367.50000000000023</c:v>
                </c:pt>
                <c:pt idx="246" formatCode="0.0">
                  <c:v>371.30000000000024</c:v>
                </c:pt>
                <c:pt idx="247" formatCode="0.0">
                  <c:v>371.60000000000025</c:v>
                </c:pt>
                <c:pt idx="248" formatCode="0.0">
                  <c:v>393.30000000000024</c:v>
                </c:pt>
                <c:pt idx="249" formatCode="0.0">
                  <c:v>393.80000000000024</c:v>
                </c:pt>
                <c:pt idx="250" formatCode="0.0">
                  <c:v>394.10000000000025</c:v>
                </c:pt>
                <c:pt idx="251" formatCode="0.0">
                  <c:v>397.90000000000026</c:v>
                </c:pt>
                <c:pt idx="252" formatCode="0.0">
                  <c:v>398.20000000000027</c:v>
                </c:pt>
                <c:pt idx="253" formatCode="0.0">
                  <c:v>401.8000000000003</c:v>
                </c:pt>
                <c:pt idx="254" formatCode="0.0">
                  <c:v>402.10000000000031</c:v>
                </c:pt>
                <c:pt idx="255" formatCode="0.0">
                  <c:v>402.40000000000032</c:v>
                </c:pt>
                <c:pt idx="256" formatCode="0.0">
                  <c:v>402.40000000000032</c:v>
                </c:pt>
                <c:pt idx="257" formatCode="0.0">
                  <c:v>402.40000000000032</c:v>
                </c:pt>
                <c:pt idx="258" formatCode="0.0">
                  <c:v>402.40000000000032</c:v>
                </c:pt>
                <c:pt idx="259" formatCode="0.0">
                  <c:v>403.8000000000003</c:v>
                </c:pt>
                <c:pt idx="260" formatCode="0.0">
                  <c:v>403.90000000000032</c:v>
                </c:pt>
                <c:pt idx="261" formatCode="0.0">
                  <c:v>403.90000000000032</c:v>
                </c:pt>
                <c:pt idx="262" formatCode="0.0">
                  <c:v>405.50000000000034</c:v>
                </c:pt>
                <c:pt idx="263" formatCode="0.0">
                  <c:v>406.30000000000035</c:v>
                </c:pt>
                <c:pt idx="264" formatCode="0.0">
                  <c:v>406.30000000000035</c:v>
                </c:pt>
                <c:pt idx="265" formatCode="0.0">
                  <c:v>406.30000000000035</c:v>
                </c:pt>
                <c:pt idx="266" formatCode="0.0">
                  <c:v>406.30000000000035</c:v>
                </c:pt>
                <c:pt idx="267" formatCode="0.0">
                  <c:v>406.30000000000035</c:v>
                </c:pt>
                <c:pt idx="268" formatCode="0.0">
                  <c:v>409.30000000000035</c:v>
                </c:pt>
                <c:pt idx="269" formatCode="0.0">
                  <c:v>409.60000000000036</c:v>
                </c:pt>
                <c:pt idx="270" formatCode="0.0">
                  <c:v>409.60000000000036</c:v>
                </c:pt>
                <c:pt idx="271" formatCode="0.0">
                  <c:v>409.60000000000036</c:v>
                </c:pt>
                <c:pt idx="272" formatCode="0.0">
                  <c:v>409.60000000000036</c:v>
                </c:pt>
                <c:pt idx="273" formatCode="0.0">
                  <c:v>409.60000000000036</c:v>
                </c:pt>
                <c:pt idx="274" formatCode="0.0">
                  <c:v>409.60000000000036</c:v>
                </c:pt>
                <c:pt idx="275" formatCode="0.0">
                  <c:v>409.60000000000036</c:v>
                </c:pt>
                <c:pt idx="276" formatCode="0.0">
                  <c:v>409.60000000000036</c:v>
                </c:pt>
                <c:pt idx="277" formatCode="0.0">
                  <c:v>409.70000000000039</c:v>
                </c:pt>
                <c:pt idx="278" formatCode="0.0">
                  <c:v>413.30000000000041</c:v>
                </c:pt>
                <c:pt idx="279" formatCode="0.0">
                  <c:v>413.40000000000043</c:v>
                </c:pt>
                <c:pt idx="280" formatCode="0.0">
                  <c:v>413.50000000000045</c:v>
                </c:pt>
                <c:pt idx="281" formatCode="0.0">
                  <c:v>415.40000000000043</c:v>
                </c:pt>
                <c:pt idx="282" formatCode="0.0">
                  <c:v>415.40000000000043</c:v>
                </c:pt>
                <c:pt idx="283" formatCode="0.0">
                  <c:v>415.40000000000043</c:v>
                </c:pt>
                <c:pt idx="284" formatCode="0.0">
                  <c:v>415.40000000000043</c:v>
                </c:pt>
                <c:pt idx="285" formatCode="0.0">
                  <c:v>415.40000000000043</c:v>
                </c:pt>
                <c:pt idx="286" formatCode="0.0">
                  <c:v>415.40000000000043</c:v>
                </c:pt>
                <c:pt idx="287" formatCode="0.0">
                  <c:v>415.40000000000043</c:v>
                </c:pt>
                <c:pt idx="288" formatCode="0.0">
                  <c:v>415.40000000000043</c:v>
                </c:pt>
                <c:pt idx="289" formatCode="0.0">
                  <c:v>415.40000000000043</c:v>
                </c:pt>
                <c:pt idx="290" formatCode="0.0">
                  <c:v>418.70000000000044</c:v>
                </c:pt>
                <c:pt idx="291" formatCode="0.0">
                  <c:v>418.70000000000044</c:v>
                </c:pt>
                <c:pt idx="292" formatCode="0.0">
                  <c:v>418.70000000000044</c:v>
                </c:pt>
                <c:pt idx="293" formatCode="0.0">
                  <c:v>418.70000000000044</c:v>
                </c:pt>
                <c:pt idx="294" formatCode="0.0">
                  <c:v>418.70000000000044</c:v>
                </c:pt>
                <c:pt idx="295" formatCode="0.0">
                  <c:v>418.70000000000044</c:v>
                </c:pt>
                <c:pt idx="296" formatCode="0.0">
                  <c:v>419.50000000000045</c:v>
                </c:pt>
                <c:pt idx="297" formatCode="0.0">
                  <c:v>421.20000000000044</c:v>
                </c:pt>
                <c:pt idx="298" formatCode="0.0">
                  <c:v>424.30000000000047</c:v>
                </c:pt>
                <c:pt idx="299" formatCode="0.0">
                  <c:v>425.10000000000048</c:v>
                </c:pt>
                <c:pt idx="300" formatCode="0.0">
                  <c:v>425.10000000000048</c:v>
                </c:pt>
                <c:pt idx="301" formatCode="0.0">
                  <c:v>425.10000000000048</c:v>
                </c:pt>
                <c:pt idx="302" formatCode="0.0">
                  <c:v>425.10000000000048</c:v>
                </c:pt>
                <c:pt idx="303" formatCode="0.0">
                  <c:v>425.10000000000048</c:v>
                </c:pt>
                <c:pt idx="304" formatCode="0.0">
                  <c:v>426.2000000000005</c:v>
                </c:pt>
                <c:pt idx="305" formatCode="0.0">
                  <c:v>426.50000000000051</c:v>
                </c:pt>
                <c:pt idx="306" formatCode="0.0">
                  <c:v>433.10000000000053</c:v>
                </c:pt>
                <c:pt idx="307" formatCode="0.0">
                  <c:v>446.50000000000051</c:v>
                </c:pt>
                <c:pt idx="308" formatCode="0.0">
                  <c:v>446.50000000000051</c:v>
                </c:pt>
                <c:pt idx="309" formatCode="0.0">
                  <c:v>446.50000000000051</c:v>
                </c:pt>
                <c:pt idx="310" formatCode="0.0">
                  <c:v>446.50000000000051</c:v>
                </c:pt>
                <c:pt idx="311" formatCode="0.0">
                  <c:v>447.60000000000053</c:v>
                </c:pt>
                <c:pt idx="312" formatCode="0.0">
                  <c:v>448.70000000000056</c:v>
                </c:pt>
                <c:pt idx="313" formatCode="0.0">
                  <c:v>448.70000000000056</c:v>
                </c:pt>
                <c:pt idx="314" formatCode="0.0">
                  <c:v>448.70000000000056</c:v>
                </c:pt>
                <c:pt idx="315" formatCode="0.0">
                  <c:v>448.70000000000056</c:v>
                </c:pt>
                <c:pt idx="316" formatCode="0.0">
                  <c:v>448.70000000000056</c:v>
                </c:pt>
                <c:pt idx="317" formatCode="0.0">
                  <c:v>448.70000000000056</c:v>
                </c:pt>
                <c:pt idx="318" formatCode="0.0">
                  <c:v>448.70000000000056</c:v>
                </c:pt>
                <c:pt idx="319" formatCode="0.0">
                  <c:v>448.70000000000056</c:v>
                </c:pt>
                <c:pt idx="320" formatCode="0.0">
                  <c:v>448.70000000000056</c:v>
                </c:pt>
                <c:pt idx="321" formatCode="0.0">
                  <c:v>448.70000000000056</c:v>
                </c:pt>
                <c:pt idx="322" formatCode="0.0">
                  <c:v>448.70000000000056</c:v>
                </c:pt>
                <c:pt idx="323" formatCode="0.0">
                  <c:v>448.70000000000056</c:v>
                </c:pt>
                <c:pt idx="324" formatCode="0.0">
                  <c:v>448.70000000000056</c:v>
                </c:pt>
                <c:pt idx="325" formatCode="0.0">
                  <c:v>449.20000000000056</c:v>
                </c:pt>
                <c:pt idx="326" formatCode="0.0">
                  <c:v>449.20000000000056</c:v>
                </c:pt>
                <c:pt idx="327" formatCode="0.0">
                  <c:v>449.20000000000056</c:v>
                </c:pt>
                <c:pt idx="328" formatCode="0.0">
                  <c:v>449.20000000000056</c:v>
                </c:pt>
                <c:pt idx="329" formatCode="0.0">
                  <c:v>449.20000000000056</c:v>
                </c:pt>
                <c:pt idx="330" formatCode="0.0">
                  <c:v>449.50000000000057</c:v>
                </c:pt>
                <c:pt idx="331" formatCode="0.0">
                  <c:v>449.50000000000057</c:v>
                </c:pt>
                <c:pt idx="332" formatCode="0.0">
                  <c:v>450.30000000000058</c:v>
                </c:pt>
                <c:pt idx="333" formatCode="0.0">
                  <c:v>450.30000000000058</c:v>
                </c:pt>
                <c:pt idx="334" formatCode="0.0">
                  <c:v>456.4000000000006</c:v>
                </c:pt>
                <c:pt idx="335" formatCode="0.0">
                  <c:v>456.70000000000061</c:v>
                </c:pt>
                <c:pt idx="336" formatCode="0.0">
                  <c:v>457.20000000000061</c:v>
                </c:pt>
                <c:pt idx="337" formatCode="0.0">
                  <c:v>457.50000000000063</c:v>
                </c:pt>
                <c:pt idx="338" formatCode="0.0">
                  <c:v>457.50000000000063</c:v>
                </c:pt>
                <c:pt idx="339" formatCode="0.0">
                  <c:v>457.50000000000063</c:v>
                </c:pt>
                <c:pt idx="340" formatCode="0.0">
                  <c:v>457.80000000000064</c:v>
                </c:pt>
                <c:pt idx="341" formatCode="0.0">
                  <c:v>458.60000000000065</c:v>
                </c:pt>
                <c:pt idx="342" formatCode="0.0">
                  <c:v>458.60000000000065</c:v>
                </c:pt>
                <c:pt idx="343" formatCode="0.0">
                  <c:v>458.60000000000065</c:v>
                </c:pt>
                <c:pt idx="344" formatCode="0.0">
                  <c:v>464.20000000000067</c:v>
                </c:pt>
                <c:pt idx="345" formatCode="0.0">
                  <c:v>469.10000000000065</c:v>
                </c:pt>
                <c:pt idx="346" formatCode="0.0">
                  <c:v>478.20000000000067</c:v>
                </c:pt>
                <c:pt idx="347" formatCode="0.0">
                  <c:v>478.50000000000068</c:v>
                </c:pt>
                <c:pt idx="348" formatCode="0.0">
                  <c:v>480.70000000000067</c:v>
                </c:pt>
                <c:pt idx="349" formatCode="0.0">
                  <c:v>487.00000000000068</c:v>
                </c:pt>
                <c:pt idx="350" formatCode="0.0">
                  <c:v>487.50000000000068</c:v>
                </c:pt>
                <c:pt idx="351" formatCode="0.0">
                  <c:v>487.50000000000068</c:v>
                </c:pt>
                <c:pt idx="352" formatCode="0.0">
                  <c:v>491.1000000000007</c:v>
                </c:pt>
                <c:pt idx="353" formatCode="0.0">
                  <c:v>492.00000000000068</c:v>
                </c:pt>
                <c:pt idx="354" formatCode="0.0">
                  <c:v>493.70000000000067</c:v>
                </c:pt>
                <c:pt idx="355" formatCode="0.0">
                  <c:v>493.70000000000067</c:v>
                </c:pt>
                <c:pt idx="356" formatCode="0.0">
                  <c:v>497.80000000000069</c:v>
                </c:pt>
                <c:pt idx="357" formatCode="0.0">
                  <c:v>498.1000000000007</c:v>
                </c:pt>
                <c:pt idx="358" formatCode="0.0">
                  <c:v>498.1000000000007</c:v>
                </c:pt>
                <c:pt idx="359" formatCode="0.0">
                  <c:v>498.1000000000007</c:v>
                </c:pt>
                <c:pt idx="360" formatCode="0.0">
                  <c:v>498.1000000000007</c:v>
                </c:pt>
                <c:pt idx="361" formatCode="0.0">
                  <c:v>498.1000000000007</c:v>
                </c:pt>
                <c:pt idx="362" formatCode="0.0">
                  <c:v>501.40000000000072</c:v>
                </c:pt>
                <c:pt idx="363" formatCode="0.0">
                  <c:v>506.20000000000073</c:v>
                </c:pt>
                <c:pt idx="364" formatCode="0.0">
                  <c:v>506.50000000000074</c:v>
                </c:pt>
              </c:numCache>
            </c:numRef>
          </c:val>
          <c:smooth val="0"/>
        </c:ser>
        <c:ser>
          <c:idx val="2"/>
          <c:order val="1"/>
          <c:tx>
            <c:v>E (Cumulative Rain)</c:v>
          </c:tx>
          <c:spPr>
            <a:ln w="38100">
              <a:solidFill>
                <a:srgbClr val="00CCFF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DGD!$BU$4:$BU$368</c:f>
              <c:numCache>
                <c:formatCode>0</c:formatCode>
                <c:ptCount val="365"/>
                <c:pt idx="0">
                  <c:v>2.032258064516129</c:v>
                </c:pt>
                <c:pt idx="1">
                  <c:v>4.064516129032258</c:v>
                </c:pt>
                <c:pt idx="2">
                  <c:v>6.096774193548387</c:v>
                </c:pt>
                <c:pt idx="3">
                  <c:v>8.129032258064516</c:v>
                </c:pt>
                <c:pt idx="4">
                  <c:v>10.161290322580644</c:v>
                </c:pt>
                <c:pt idx="5">
                  <c:v>12.193548387096774</c:v>
                </c:pt>
                <c:pt idx="6">
                  <c:v>14.225806451612904</c:v>
                </c:pt>
                <c:pt idx="7">
                  <c:v>16.258064516129032</c:v>
                </c:pt>
                <c:pt idx="8">
                  <c:v>18.29032258064516</c:v>
                </c:pt>
                <c:pt idx="9">
                  <c:v>20.322580645161288</c:v>
                </c:pt>
                <c:pt idx="10">
                  <c:v>22.35483870967742</c:v>
                </c:pt>
                <c:pt idx="11">
                  <c:v>24.387096774193548</c:v>
                </c:pt>
                <c:pt idx="12">
                  <c:v>26.419354838709676</c:v>
                </c:pt>
                <c:pt idx="13">
                  <c:v>28.451612903225808</c:v>
                </c:pt>
                <c:pt idx="14">
                  <c:v>30.483870967741936</c:v>
                </c:pt>
                <c:pt idx="15">
                  <c:v>32.516129032258064</c:v>
                </c:pt>
                <c:pt idx="16">
                  <c:v>34.548387096774192</c:v>
                </c:pt>
                <c:pt idx="17">
                  <c:v>36.58064516129032</c:v>
                </c:pt>
                <c:pt idx="18">
                  <c:v>38.612903225806448</c:v>
                </c:pt>
                <c:pt idx="19">
                  <c:v>40.645161290322577</c:v>
                </c:pt>
                <c:pt idx="20">
                  <c:v>42.677419354838712</c:v>
                </c:pt>
                <c:pt idx="21">
                  <c:v>44.70967741935484</c:v>
                </c:pt>
                <c:pt idx="22">
                  <c:v>46.741935483870968</c:v>
                </c:pt>
                <c:pt idx="23">
                  <c:v>48.774193548387096</c:v>
                </c:pt>
                <c:pt idx="24">
                  <c:v>50.806451612903224</c:v>
                </c:pt>
                <c:pt idx="25">
                  <c:v>52.838709677419352</c:v>
                </c:pt>
                <c:pt idx="26">
                  <c:v>54.87096774193548</c:v>
                </c:pt>
                <c:pt idx="27">
                  <c:v>56.903225806451616</c:v>
                </c:pt>
                <c:pt idx="28">
                  <c:v>58.935483870967744</c:v>
                </c:pt>
                <c:pt idx="29">
                  <c:v>60.967741935483872</c:v>
                </c:pt>
                <c:pt idx="30">
                  <c:v>63</c:v>
                </c:pt>
                <c:pt idx="31">
                  <c:v>64.428571428571431</c:v>
                </c:pt>
                <c:pt idx="32">
                  <c:v>65.857142857142861</c:v>
                </c:pt>
                <c:pt idx="33">
                  <c:v>67.285714285714292</c:v>
                </c:pt>
                <c:pt idx="34">
                  <c:v>68.714285714285708</c:v>
                </c:pt>
                <c:pt idx="35">
                  <c:v>70.142857142857139</c:v>
                </c:pt>
                <c:pt idx="36">
                  <c:v>71.571428571428569</c:v>
                </c:pt>
                <c:pt idx="37">
                  <c:v>73</c:v>
                </c:pt>
                <c:pt idx="38">
                  <c:v>74.428571428571431</c:v>
                </c:pt>
                <c:pt idx="39">
                  <c:v>75.857142857142861</c:v>
                </c:pt>
                <c:pt idx="40">
                  <c:v>77.285714285714292</c:v>
                </c:pt>
                <c:pt idx="41">
                  <c:v>78.714285714285722</c:v>
                </c:pt>
                <c:pt idx="42">
                  <c:v>80.142857142857139</c:v>
                </c:pt>
                <c:pt idx="43">
                  <c:v>81.571428571428569</c:v>
                </c:pt>
                <c:pt idx="44">
                  <c:v>83</c:v>
                </c:pt>
                <c:pt idx="45">
                  <c:v>84.428571428571431</c:v>
                </c:pt>
                <c:pt idx="46">
                  <c:v>85.857142857142861</c:v>
                </c:pt>
                <c:pt idx="47">
                  <c:v>87.285714285714278</c:v>
                </c:pt>
                <c:pt idx="48">
                  <c:v>88.714285714285722</c:v>
                </c:pt>
                <c:pt idx="49">
                  <c:v>90.142857142857139</c:v>
                </c:pt>
                <c:pt idx="50">
                  <c:v>91.571428571428569</c:v>
                </c:pt>
                <c:pt idx="51">
                  <c:v>93</c:v>
                </c:pt>
                <c:pt idx="52">
                  <c:v>94.428571428571431</c:v>
                </c:pt>
                <c:pt idx="53">
                  <c:v>95.857142857142861</c:v>
                </c:pt>
                <c:pt idx="54">
                  <c:v>97.285714285714278</c:v>
                </c:pt>
                <c:pt idx="55">
                  <c:v>98.714285714285722</c:v>
                </c:pt>
                <c:pt idx="56">
                  <c:v>100.14285714285714</c:v>
                </c:pt>
                <c:pt idx="57">
                  <c:v>101.57142857142857</c:v>
                </c:pt>
                <c:pt idx="58">
                  <c:v>103</c:v>
                </c:pt>
                <c:pt idx="59">
                  <c:v>104.64516129032258</c:v>
                </c:pt>
                <c:pt idx="60">
                  <c:v>106.29032258064517</c:v>
                </c:pt>
                <c:pt idx="61">
                  <c:v>107.93548387096774</c:v>
                </c:pt>
                <c:pt idx="62">
                  <c:v>109.58064516129032</c:v>
                </c:pt>
                <c:pt idx="63">
                  <c:v>111.2258064516129</c:v>
                </c:pt>
                <c:pt idx="64">
                  <c:v>112.87096774193549</c:v>
                </c:pt>
                <c:pt idx="65">
                  <c:v>114.51612903225806</c:v>
                </c:pt>
                <c:pt idx="66">
                  <c:v>116.16129032258064</c:v>
                </c:pt>
                <c:pt idx="67">
                  <c:v>117.80645161290323</c:v>
                </c:pt>
                <c:pt idx="68">
                  <c:v>119.45161290322581</c:v>
                </c:pt>
                <c:pt idx="69">
                  <c:v>121.09677419354838</c:v>
                </c:pt>
                <c:pt idx="70">
                  <c:v>122.74193548387098</c:v>
                </c:pt>
                <c:pt idx="71">
                  <c:v>124.38709677419355</c:v>
                </c:pt>
                <c:pt idx="72">
                  <c:v>126.03225806451613</c:v>
                </c:pt>
                <c:pt idx="73">
                  <c:v>127.67741935483872</c:v>
                </c:pt>
                <c:pt idx="74">
                  <c:v>129.32258064516128</c:v>
                </c:pt>
                <c:pt idx="75">
                  <c:v>130.96774193548387</c:v>
                </c:pt>
                <c:pt idx="76">
                  <c:v>132.61290322580646</c:v>
                </c:pt>
                <c:pt idx="77">
                  <c:v>134.25806451612902</c:v>
                </c:pt>
                <c:pt idx="78">
                  <c:v>135.90322580645162</c:v>
                </c:pt>
                <c:pt idx="79">
                  <c:v>137.54838709677421</c:v>
                </c:pt>
                <c:pt idx="80">
                  <c:v>139.19354838709677</c:v>
                </c:pt>
                <c:pt idx="81">
                  <c:v>140.83870967741936</c:v>
                </c:pt>
                <c:pt idx="82">
                  <c:v>142.48387096774195</c:v>
                </c:pt>
                <c:pt idx="83">
                  <c:v>144.12903225806451</c:v>
                </c:pt>
                <c:pt idx="84">
                  <c:v>145.7741935483871</c:v>
                </c:pt>
                <c:pt idx="85">
                  <c:v>147.41935483870969</c:v>
                </c:pt>
                <c:pt idx="86">
                  <c:v>149.06451612903226</c:v>
                </c:pt>
                <c:pt idx="87">
                  <c:v>150.70967741935485</c:v>
                </c:pt>
                <c:pt idx="88">
                  <c:v>152.35483870967744</c:v>
                </c:pt>
                <c:pt idx="89">
                  <c:v>154</c:v>
                </c:pt>
                <c:pt idx="90">
                  <c:v>155.86666666666667</c:v>
                </c:pt>
                <c:pt idx="91">
                  <c:v>157.73333333333332</c:v>
                </c:pt>
                <c:pt idx="92">
                  <c:v>159.6</c:v>
                </c:pt>
                <c:pt idx="93">
                  <c:v>161.46666666666667</c:v>
                </c:pt>
                <c:pt idx="94">
                  <c:v>163.33333333333334</c:v>
                </c:pt>
                <c:pt idx="95">
                  <c:v>165.2</c:v>
                </c:pt>
                <c:pt idx="96">
                  <c:v>167.06666666666666</c:v>
                </c:pt>
                <c:pt idx="97">
                  <c:v>168.93333333333334</c:v>
                </c:pt>
                <c:pt idx="98">
                  <c:v>170.8</c:v>
                </c:pt>
                <c:pt idx="99">
                  <c:v>172.66666666666666</c:v>
                </c:pt>
                <c:pt idx="100">
                  <c:v>174.53333333333333</c:v>
                </c:pt>
                <c:pt idx="101">
                  <c:v>176.4</c:v>
                </c:pt>
                <c:pt idx="102">
                  <c:v>178.26666666666665</c:v>
                </c:pt>
                <c:pt idx="103">
                  <c:v>180.13333333333333</c:v>
                </c:pt>
                <c:pt idx="104">
                  <c:v>182</c:v>
                </c:pt>
                <c:pt idx="105">
                  <c:v>183.86666666666667</c:v>
                </c:pt>
                <c:pt idx="106">
                  <c:v>185.73333333333335</c:v>
                </c:pt>
                <c:pt idx="107">
                  <c:v>187.6</c:v>
                </c:pt>
                <c:pt idx="108">
                  <c:v>189.46666666666667</c:v>
                </c:pt>
                <c:pt idx="109">
                  <c:v>191.33333333333334</c:v>
                </c:pt>
                <c:pt idx="110">
                  <c:v>193.2</c:v>
                </c:pt>
                <c:pt idx="111">
                  <c:v>195.06666666666666</c:v>
                </c:pt>
                <c:pt idx="112">
                  <c:v>196.93333333333334</c:v>
                </c:pt>
                <c:pt idx="113">
                  <c:v>198.8</c:v>
                </c:pt>
                <c:pt idx="114">
                  <c:v>200.66666666666666</c:v>
                </c:pt>
                <c:pt idx="115">
                  <c:v>202.53333333333333</c:v>
                </c:pt>
                <c:pt idx="116">
                  <c:v>204.4</c:v>
                </c:pt>
                <c:pt idx="117">
                  <c:v>206.26666666666665</c:v>
                </c:pt>
                <c:pt idx="118">
                  <c:v>208.13333333333333</c:v>
                </c:pt>
                <c:pt idx="119">
                  <c:v>210</c:v>
                </c:pt>
                <c:pt idx="120">
                  <c:v>211.90322580645162</c:v>
                </c:pt>
                <c:pt idx="121">
                  <c:v>213.80645161290323</c:v>
                </c:pt>
                <c:pt idx="122">
                  <c:v>215.70967741935485</c:v>
                </c:pt>
                <c:pt idx="123">
                  <c:v>217.61290322580646</c:v>
                </c:pt>
                <c:pt idx="124">
                  <c:v>219.51612903225805</c:v>
                </c:pt>
                <c:pt idx="125">
                  <c:v>221.41935483870967</c:v>
                </c:pt>
                <c:pt idx="126">
                  <c:v>223.32258064516128</c:v>
                </c:pt>
                <c:pt idx="127">
                  <c:v>225.2258064516129</c:v>
                </c:pt>
                <c:pt idx="128">
                  <c:v>227.12903225806451</c:v>
                </c:pt>
                <c:pt idx="129">
                  <c:v>229.03225806451613</c:v>
                </c:pt>
                <c:pt idx="130">
                  <c:v>230.93548387096774</c:v>
                </c:pt>
                <c:pt idx="131">
                  <c:v>232.83870967741936</c:v>
                </c:pt>
                <c:pt idx="132">
                  <c:v>234.74193548387098</c:v>
                </c:pt>
                <c:pt idx="133">
                  <c:v>236.64516129032259</c:v>
                </c:pt>
                <c:pt idx="134">
                  <c:v>238.54838709677421</c:v>
                </c:pt>
                <c:pt idx="135">
                  <c:v>240.45161290322579</c:v>
                </c:pt>
                <c:pt idx="136">
                  <c:v>242.35483870967744</c:v>
                </c:pt>
                <c:pt idx="137">
                  <c:v>244.25806451612902</c:v>
                </c:pt>
                <c:pt idx="138">
                  <c:v>246.16129032258064</c:v>
                </c:pt>
                <c:pt idx="139">
                  <c:v>248.06451612903226</c:v>
                </c:pt>
                <c:pt idx="140">
                  <c:v>249.96774193548387</c:v>
                </c:pt>
                <c:pt idx="141">
                  <c:v>251.87096774193549</c:v>
                </c:pt>
                <c:pt idx="142">
                  <c:v>253.7741935483871</c:v>
                </c:pt>
                <c:pt idx="143">
                  <c:v>255.67741935483872</c:v>
                </c:pt>
                <c:pt idx="144">
                  <c:v>257.58064516129031</c:v>
                </c:pt>
                <c:pt idx="145">
                  <c:v>259.48387096774195</c:v>
                </c:pt>
                <c:pt idx="146">
                  <c:v>261.38709677419354</c:v>
                </c:pt>
                <c:pt idx="147">
                  <c:v>263.29032258064518</c:v>
                </c:pt>
                <c:pt idx="148">
                  <c:v>265.19354838709677</c:v>
                </c:pt>
                <c:pt idx="149">
                  <c:v>267.09677419354841</c:v>
                </c:pt>
                <c:pt idx="150">
                  <c:v>269</c:v>
                </c:pt>
                <c:pt idx="151">
                  <c:v>270.96666666666664</c:v>
                </c:pt>
                <c:pt idx="152">
                  <c:v>272.93333333333334</c:v>
                </c:pt>
                <c:pt idx="153">
                  <c:v>274.89999999999998</c:v>
                </c:pt>
                <c:pt idx="154">
                  <c:v>276.86666666666667</c:v>
                </c:pt>
                <c:pt idx="155">
                  <c:v>278.83333333333331</c:v>
                </c:pt>
                <c:pt idx="156">
                  <c:v>280.8</c:v>
                </c:pt>
                <c:pt idx="157">
                  <c:v>282.76666666666665</c:v>
                </c:pt>
                <c:pt idx="158">
                  <c:v>284.73333333333335</c:v>
                </c:pt>
                <c:pt idx="159">
                  <c:v>286.7</c:v>
                </c:pt>
                <c:pt idx="160">
                  <c:v>288.66666666666669</c:v>
                </c:pt>
                <c:pt idx="161">
                  <c:v>290.63333333333333</c:v>
                </c:pt>
                <c:pt idx="162">
                  <c:v>292.60000000000002</c:v>
                </c:pt>
                <c:pt idx="163">
                  <c:v>294.56666666666666</c:v>
                </c:pt>
                <c:pt idx="164">
                  <c:v>296.5333333333333</c:v>
                </c:pt>
                <c:pt idx="165">
                  <c:v>298.5</c:v>
                </c:pt>
                <c:pt idx="166">
                  <c:v>300.46666666666664</c:v>
                </c:pt>
                <c:pt idx="167">
                  <c:v>302.43333333333334</c:v>
                </c:pt>
                <c:pt idx="168">
                  <c:v>304.39999999999998</c:v>
                </c:pt>
                <c:pt idx="169">
                  <c:v>306.36666666666667</c:v>
                </c:pt>
                <c:pt idx="170">
                  <c:v>308.33333333333331</c:v>
                </c:pt>
                <c:pt idx="171">
                  <c:v>310.3</c:v>
                </c:pt>
                <c:pt idx="172">
                  <c:v>312.26666666666665</c:v>
                </c:pt>
                <c:pt idx="173">
                  <c:v>314.23333333333335</c:v>
                </c:pt>
                <c:pt idx="174">
                  <c:v>316.2</c:v>
                </c:pt>
                <c:pt idx="175">
                  <c:v>318.16666666666669</c:v>
                </c:pt>
                <c:pt idx="176">
                  <c:v>320.13333333333333</c:v>
                </c:pt>
                <c:pt idx="177">
                  <c:v>322.10000000000002</c:v>
                </c:pt>
                <c:pt idx="178">
                  <c:v>324.06666666666666</c:v>
                </c:pt>
                <c:pt idx="179">
                  <c:v>326.0333333333333</c:v>
                </c:pt>
                <c:pt idx="180">
                  <c:v>328</c:v>
                </c:pt>
                <c:pt idx="181">
                  <c:v>329.51612903225805</c:v>
                </c:pt>
                <c:pt idx="182">
                  <c:v>331.03225806451616</c:v>
                </c:pt>
                <c:pt idx="183">
                  <c:v>332.54838709677421</c:v>
                </c:pt>
                <c:pt idx="184">
                  <c:v>334.06451612903226</c:v>
                </c:pt>
                <c:pt idx="185">
                  <c:v>335.58064516129031</c:v>
                </c:pt>
                <c:pt idx="186">
                  <c:v>337.09677419354841</c:v>
                </c:pt>
                <c:pt idx="187">
                  <c:v>338.61290322580646</c:v>
                </c:pt>
                <c:pt idx="188">
                  <c:v>340.12903225806451</c:v>
                </c:pt>
                <c:pt idx="189">
                  <c:v>341.64516129032256</c:v>
                </c:pt>
                <c:pt idx="190">
                  <c:v>343.16129032258067</c:v>
                </c:pt>
                <c:pt idx="191">
                  <c:v>344.67741935483872</c:v>
                </c:pt>
                <c:pt idx="192">
                  <c:v>346.19354838709677</c:v>
                </c:pt>
                <c:pt idx="193">
                  <c:v>347.70967741935482</c:v>
                </c:pt>
                <c:pt idx="194">
                  <c:v>349.22580645161293</c:v>
                </c:pt>
                <c:pt idx="195">
                  <c:v>350.74193548387098</c:v>
                </c:pt>
                <c:pt idx="196">
                  <c:v>352.25806451612902</c:v>
                </c:pt>
                <c:pt idx="197">
                  <c:v>353.77419354838707</c:v>
                </c:pt>
                <c:pt idx="198">
                  <c:v>355.29032258064518</c:v>
                </c:pt>
                <c:pt idx="199">
                  <c:v>356.80645161290323</c:v>
                </c:pt>
                <c:pt idx="200">
                  <c:v>358.32258064516128</c:v>
                </c:pt>
                <c:pt idx="201">
                  <c:v>359.83870967741933</c:v>
                </c:pt>
                <c:pt idx="202">
                  <c:v>361.35483870967744</c:v>
                </c:pt>
                <c:pt idx="203">
                  <c:v>362.87096774193549</c:v>
                </c:pt>
                <c:pt idx="204">
                  <c:v>364.38709677419354</c:v>
                </c:pt>
                <c:pt idx="205">
                  <c:v>365.90322580645159</c:v>
                </c:pt>
                <c:pt idx="206">
                  <c:v>367.41935483870969</c:v>
                </c:pt>
                <c:pt idx="207">
                  <c:v>368.93548387096774</c:v>
                </c:pt>
                <c:pt idx="208">
                  <c:v>370.45161290322579</c:v>
                </c:pt>
                <c:pt idx="209">
                  <c:v>371.9677419354839</c:v>
                </c:pt>
                <c:pt idx="210">
                  <c:v>373.48387096774195</c:v>
                </c:pt>
                <c:pt idx="211">
                  <c:v>375</c:v>
                </c:pt>
                <c:pt idx="212">
                  <c:v>377</c:v>
                </c:pt>
                <c:pt idx="213">
                  <c:v>379</c:v>
                </c:pt>
                <c:pt idx="214">
                  <c:v>381</c:v>
                </c:pt>
                <c:pt idx="215">
                  <c:v>383</c:v>
                </c:pt>
                <c:pt idx="216">
                  <c:v>385</c:v>
                </c:pt>
                <c:pt idx="217">
                  <c:v>387</c:v>
                </c:pt>
                <c:pt idx="218">
                  <c:v>389</c:v>
                </c:pt>
                <c:pt idx="219">
                  <c:v>391</c:v>
                </c:pt>
                <c:pt idx="220">
                  <c:v>393</c:v>
                </c:pt>
                <c:pt idx="221">
                  <c:v>395</c:v>
                </c:pt>
                <c:pt idx="222">
                  <c:v>397</c:v>
                </c:pt>
                <c:pt idx="223">
                  <c:v>399</c:v>
                </c:pt>
                <c:pt idx="224">
                  <c:v>401</c:v>
                </c:pt>
                <c:pt idx="225">
                  <c:v>403</c:v>
                </c:pt>
                <c:pt idx="226">
                  <c:v>405</c:v>
                </c:pt>
                <c:pt idx="227">
                  <c:v>407</c:v>
                </c:pt>
                <c:pt idx="228">
                  <c:v>409</c:v>
                </c:pt>
                <c:pt idx="229">
                  <c:v>411</c:v>
                </c:pt>
                <c:pt idx="230">
                  <c:v>413</c:v>
                </c:pt>
                <c:pt idx="231">
                  <c:v>415</c:v>
                </c:pt>
                <c:pt idx="232">
                  <c:v>417</c:v>
                </c:pt>
                <c:pt idx="233">
                  <c:v>419</c:v>
                </c:pt>
                <c:pt idx="234">
                  <c:v>421</c:v>
                </c:pt>
                <c:pt idx="235">
                  <c:v>423</c:v>
                </c:pt>
                <c:pt idx="236">
                  <c:v>425</c:v>
                </c:pt>
                <c:pt idx="237">
                  <c:v>427</c:v>
                </c:pt>
                <c:pt idx="238">
                  <c:v>429</c:v>
                </c:pt>
                <c:pt idx="239">
                  <c:v>431</c:v>
                </c:pt>
                <c:pt idx="240">
                  <c:v>433</c:v>
                </c:pt>
                <c:pt idx="241">
                  <c:v>435</c:v>
                </c:pt>
                <c:pt idx="242">
                  <c:v>437</c:v>
                </c:pt>
                <c:pt idx="243">
                  <c:v>439.2</c:v>
                </c:pt>
                <c:pt idx="244">
                  <c:v>441.4</c:v>
                </c:pt>
                <c:pt idx="245">
                  <c:v>443.6</c:v>
                </c:pt>
                <c:pt idx="246">
                  <c:v>445.8</c:v>
                </c:pt>
                <c:pt idx="247">
                  <c:v>448</c:v>
                </c:pt>
                <c:pt idx="248">
                  <c:v>450.2</c:v>
                </c:pt>
                <c:pt idx="249">
                  <c:v>452.4</c:v>
                </c:pt>
                <c:pt idx="250">
                  <c:v>454.6</c:v>
                </c:pt>
                <c:pt idx="251">
                  <c:v>456.8</c:v>
                </c:pt>
                <c:pt idx="252">
                  <c:v>459</c:v>
                </c:pt>
                <c:pt idx="253">
                  <c:v>461.2</c:v>
                </c:pt>
                <c:pt idx="254">
                  <c:v>463.4</c:v>
                </c:pt>
                <c:pt idx="255">
                  <c:v>465.6</c:v>
                </c:pt>
                <c:pt idx="256">
                  <c:v>467.8</c:v>
                </c:pt>
                <c:pt idx="257">
                  <c:v>470</c:v>
                </c:pt>
                <c:pt idx="258">
                  <c:v>472.2</c:v>
                </c:pt>
                <c:pt idx="259">
                  <c:v>474.4</c:v>
                </c:pt>
                <c:pt idx="260">
                  <c:v>476.6</c:v>
                </c:pt>
                <c:pt idx="261">
                  <c:v>478.8</c:v>
                </c:pt>
                <c:pt idx="262">
                  <c:v>481</c:v>
                </c:pt>
                <c:pt idx="263">
                  <c:v>483.2</c:v>
                </c:pt>
                <c:pt idx="264">
                  <c:v>485.4</c:v>
                </c:pt>
                <c:pt idx="265">
                  <c:v>487.6</c:v>
                </c:pt>
                <c:pt idx="266">
                  <c:v>489.8</c:v>
                </c:pt>
                <c:pt idx="267">
                  <c:v>492</c:v>
                </c:pt>
                <c:pt idx="268">
                  <c:v>494.2</c:v>
                </c:pt>
                <c:pt idx="269">
                  <c:v>496.4</c:v>
                </c:pt>
                <c:pt idx="270">
                  <c:v>498.6</c:v>
                </c:pt>
                <c:pt idx="271">
                  <c:v>500.8</c:v>
                </c:pt>
                <c:pt idx="272">
                  <c:v>503</c:v>
                </c:pt>
                <c:pt idx="273">
                  <c:v>505.22580645161293</c:v>
                </c:pt>
                <c:pt idx="274">
                  <c:v>507.45161290322579</c:v>
                </c:pt>
                <c:pt idx="275">
                  <c:v>509.67741935483872</c:v>
                </c:pt>
                <c:pt idx="276">
                  <c:v>511.90322580645159</c:v>
                </c:pt>
                <c:pt idx="277">
                  <c:v>514.12903225806451</c:v>
                </c:pt>
                <c:pt idx="278">
                  <c:v>516.35483870967744</c:v>
                </c:pt>
                <c:pt idx="279">
                  <c:v>518.58064516129036</c:v>
                </c:pt>
                <c:pt idx="280">
                  <c:v>520.80645161290317</c:v>
                </c:pt>
                <c:pt idx="281">
                  <c:v>523.0322580645161</c:v>
                </c:pt>
                <c:pt idx="282">
                  <c:v>525.25806451612902</c:v>
                </c:pt>
                <c:pt idx="283">
                  <c:v>527.48387096774195</c:v>
                </c:pt>
                <c:pt idx="284">
                  <c:v>529.70967741935488</c:v>
                </c:pt>
                <c:pt idx="285">
                  <c:v>531.93548387096769</c:v>
                </c:pt>
                <c:pt idx="286">
                  <c:v>534.16129032258061</c:v>
                </c:pt>
                <c:pt idx="287">
                  <c:v>536.38709677419354</c:v>
                </c:pt>
                <c:pt idx="288">
                  <c:v>538.61290322580646</c:v>
                </c:pt>
                <c:pt idx="289">
                  <c:v>540.83870967741939</c:v>
                </c:pt>
                <c:pt idx="290">
                  <c:v>543.0645161290322</c:v>
                </c:pt>
                <c:pt idx="291">
                  <c:v>545.29032258064512</c:v>
                </c:pt>
                <c:pt idx="292">
                  <c:v>547.51612903225805</c:v>
                </c:pt>
                <c:pt idx="293">
                  <c:v>549.74193548387098</c:v>
                </c:pt>
                <c:pt idx="294">
                  <c:v>551.9677419354839</c:v>
                </c:pt>
                <c:pt idx="295">
                  <c:v>554.19354838709683</c:v>
                </c:pt>
                <c:pt idx="296">
                  <c:v>556.41935483870964</c:v>
                </c:pt>
                <c:pt idx="297">
                  <c:v>558.64516129032256</c:v>
                </c:pt>
                <c:pt idx="298">
                  <c:v>560.87096774193549</c:v>
                </c:pt>
                <c:pt idx="299">
                  <c:v>563.09677419354841</c:v>
                </c:pt>
                <c:pt idx="300">
                  <c:v>565.32258064516122</c:v>
                </c:pt>
                <c:pt idx="301">
                  <c:v>567.54838709677415</c:v>
                </c:pt>
                <c:pt idx="302">
                  <c:v>569.77419354838707</c:v>
                </c:pt>
                <c:pt idx="303">
                  <c:v>572</c:v>
                </c:pt>
                <c:pt idx="304">
                  <c:v>574.13333333333333</c:v>
                </c:pt>
                <c:pt idx="305">
                  <c:v>576.26666666666665</c:v>
                </c:pt>
                <c:pt idx="306">
                  <c:v>578.4</c:v>
                </c:pt>
                <c:pt idx="307">
                  <c:v>580.5333333333333</c:v>
                </c:pt>
                <c:pt idx="308">
                  <c:v>582.66666666666663</c:v>
                </c:pt>
                <c:pt idx="309">
                  <c:v>584.79999999999995</c:v>
                </c:pt>
                <c:pt idx="310">
                  <c:v>586.93333333333328</c:v>
                </c:pt>
                <c:pt idx="311">
                  <c:v>589.06666666666672</c:v>
                </c:pt>
                <c:pt idx="312">
                  <c:v>591.20000000000005</c:v>
                </c:pt>
                <c:pt idx="313">
                  <c:v>593.33333333333337</c:v>
                </c:pt>
                <c:pt idx="314">
                  <c:v>595.4666666666667</c:v>
                </c:pt>
                <c:pt idx="315">
                  <c:v>597.6</c:v>
                </c:pt>
                <c:pt idx="316">
                  <c:v>599.73333333333335</c:v>
                </c:pt>
                <c:pt idx="317">
                  <c:v>601.86666666666667</c:v>
                </c:pt>
                <c:pt idx="318">
                  <c:v>604</c:v>
                </c:pt>
                <c:pt idx="319">
                  <c:v>606.13333333333333</c:v>
                </c:pt>
                <c:pt idx="320">
                  <c:v>608.26666666666665</c:v>
                </c:pt>
                <c:pt idx="321">
                  <c:v>610.4</c:v>
                </c:pt>
                <c:pt idx="322">
                  <c:v>612.5333333333333</c:v>
                </c:pt>
                <c:pt idx="323">
                  <c:v>614.66666666666663</c:v>
                </c:pt>
                <c:pt idx="324">
                  <c:v>616.79999999999995</c:v>
                </c:pt>
                <c:pt idx="325">
                  <c:v>618.93333333333328</c:v>
                </c:pt>
                <c:pt idx="326">
                  <c:v>621.06666666666661</c:v>
                </c:pt>
                <c:pt idx="327">
                  <c:v>623.20000000000005</c:v>
                </c:pt>
                <c:pt idx="328">
                  <c:v>625.33333333333337</c:v>
                </c:pt>
                <c:pt idx="329">
                  <c:v>627.4666666666667</c:v>
                </c:pt>
                <c:pt idx="330">
                  <c:v>629.6</c:v>
                </c:pt>
                <c:pt idx="331">
                  <c:v>631.73333333333335</c:v>
                </c:pt>
                <c:pt idx="332">
                  <c:v>633.86666666666667</c:v>
                </c:pt>
                <c:pt idx="333">
                  <c:v>636</c:v>
                </c:pt>
                <c:pt idx="334">
                  <c:v>638.12903225806451</c:v>
                </c:pt>
                <c:pt idx="335">
                  <c:v>640.25806451612902</c:v>
                </c:pt>
                <c:pt idx="336">
                  <c:v>642.38709677419354</c:v>
                </c:pt>
                <c:pt idx="337">
                  <c:v>644.51612903225805</c:v>
                </c:pt>
                <c:pt idx="338">
                  <c:v>646.64516129032256</c:v>
                </c:pt>
                <c:pt idx="339">
                  <c:v>648.77419354838707</c:v>
                </c:pt>
                <c:pt idx="340">
                  <c:v>650.90322580645159</c:v>
                </c:pt>
                <c:pt idx="341">
                  <c:v>653.0322580645161</c:v>
                </c:pt>
                <c:pt idx="342">
                  <c:v>655.16129032258061</c:v>
                </c:pt>
                <c:pt idx="343">
                  <c:v>657.29032258064512</c:v>
                </c:pt>
                <c:pt idx="344">
                  <c:v>659.41935483870964</c:v>
                </c:pt>
                <c:pt idx="345">
                  <c:v>661.54838709677415</c:v>
                </c:pt>
                <c:pt idx="346">
                  <c:v>663.67741935483866</c:v>
                </c:pt>
                <c:pt idx="347">
                  <c:v>665.80645161290317</c:v>
                </c:pt>
                <c:pt idx="348">
                  <c:v>667.93548387096769</c:v>
                </c:pt>
                <c:pt idx="349">
                  <c:v>670.0645161290322</c:v>
                </c:pt>
                <c:pt idx="350">
                  <c:v>672.19354838709683</c:v>
                </c:pt>
                <c:pt idx="351">
                  <c:v>674.32258064516134</c:v>
                </c:pt>
                <c:pt idx="352">
                  <c:v>676.45161290322585</c:v>
                </c:pt>
                <c:pt idx="353">
                  <c:v>678.58064516129036</c:v>
                </c:pt>
                <c:pt idx="354">
                  <c:v>680.70967741935488</c:v>
                </c:pt>
                <c:pt idx="355">
                  <c:v>682.83870967741939</c:v>
                </c:pt>
                <c:pt idx="356">
                  <c:v>684.9677419354839</c:v>
                </c:pt>
                <c:pt idx="357">
                  <c:v>687.09677419354841</c:v>
                </c:pt>
                <c:pt idx="358">
                  <c:v>689.22580645161293</c:v>
                </c:pt>
                <c:pt idx="359">
                  <c:v>691.35483870967744</c:v>
                </c:pt>
                <c:pt idx="360">
                  <c:v>693.48387096774195</c:v>
                </c:pt>
                <c:pt idx="361">
                  <c:v>695.61290322580646</c:v>
                </c:pt>
                <c:pt idx="362">
                  <c:v>697.74193548387098</c:v>
                </c:pt>
                <c:pt idx="363">
                  <c:v>699.87096774193549</c:v>
                </c:pt>
                <c:pt idx="364">
                  <c:v>702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302976"/>
        <c:axId val="98775808"/>
      </c:lineChart>
      <c:lineChart>
        <c:grouping val="standard"/>
        <c:varyColors val="0"/>
        <c:ser>
          <c:idx val="0"/>
          <c:order val="2"/>
          <c:tx>
            <c:v>Cumulative Anomaly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003366"/>
              </a:solidFill>
              <a:ln>
                <a:solidFill>
                  <a:srgbClr val="003366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DGD!$BD$4:$BD$368</c:f>
              <c:numCache>
                <c:formatCode>0%</c:formatCode>
                <c:ptCount val="365"/>
                <c:pt idx="0">
                  <c:v>4.9206349206349212E-2</c:v>
                </c:pt>
                <c:pt idx="1">
                  <c:v>2.4603174603174606E-2</c:v>
                </c:pt>
                <c:pt idx="2">
                  <c:v>1.6402116402116404E-2</c:v>
                </c:pt>
                <c:pt idx="3">
                  <c:v>1.2301587301587303E-2</c:v>
                </c:pt>
                <c:pt idx="4">
                  <c:v>8.8571428571428579E-2</c:v>
                </c:pt>
                <c:pt idx="5">
                  <c:v>0.90211640211640209</c:v>
                </c:pt>
                <c:pt idx="6">
                  <c:v>1.4058956916099772</c:v>
                </c:pt>
                <c:pt idx="7">
                  <c:v>1.4454365079365079</c:v>
                </c:pt>
                <c:pt idx="8">
                  <c:v>1.2848324514991183</c:v>
                </c:pt>
                <c:pt idx="9">
                  <c:v>1.180952380952381</c:v>
                </c:pt>
                <c:pt idx="10">
                  <c:v>1.3777777777777778</c:v>
                </c:pt>
                <c:pt idx="11">
                  <c:v>1.5212962962962964</c:v>
                </c:pt>
                <c:pt idx="12">
                  <c:v>1.517826617826618</c:v>
                </c:pt>
                <c:pt idx="13">
                  <c:v>1.6027210884353742</c:v>
                </c:pt>
                <c:pt idx="14">
                  <c:v>1.4958730158730158</c:v>
                </c:pt>
                <c:pt idx="15">
                  <c:v>1.4454365079365079</c:v>
                </c:pt>
                <c:pt idx="16">
                  <c:v>1.8264239028944913</c:v>
                </c:pt>
                <c:pt idx="17">
                  <c:v>1.9327160493827162</c:v>
                </c:pt>
                <c:pt idx="18">
                  <c:v>1.8309941520467838</c:v>
                </c:pt>
                <c:pt idx="19">
                  <c:v>1.7419047619047621</c:v>
                </c:pt>
                <c:pt idx="20">
                  <c:v>1.6659863945578228</c:v>
                </c:pt>
                <c:pt idx="21">
                  <c:v>1.5969696969696967</c:v>
                </c:pt>
                <c:pt idx="22">
                  <c:v>1.5275362318840577</c:v>
                </c:pt>
                <c:pt idx="23">
                  <c:v>1.4700396825396824</c:v>
                </c:pt>
                <c:pt idx="24">
                  <c:v>1.4269841269841268</c:v>
                </c:pt>
                <c:pt idx="25">
                  <c:v>1.3815628815628813</c:v>
                </c:pt>
                <c:pt idx="26">
                  <c:v>1.3303938859494413</c:v>
                </c:pt>
                <c:pt idx="27">
                  <c:v>1.2828798185941039</c:v>
                </c:pt>
                <c:pt idx="28">
                  <c:v>1.2386425834701693</c:v>
                </c:pt>
                <c:pt idx="29">
                  <c:v>1.1973544973544972</c:v>
                </c:pt>
                <c:pt idx="30">
                  <c:v>1.1587301587301586</c:v>
                </c:pt>
                <c:pt idx="31">
                  <c:v>1.1345898004434587</c:v>
                </c:pt>
                <c:pt idx="32">
                  <c:v>1.111496746203904</c:v>
                </c:pt>
                <c:pt idx="33">
                  <c:v>1.0878980891719741</c:v>
                </c:pt>
                <c:pt idx="34">
                  <c:v>1.065280665280665</c:v>
                </c:pt>
                <c:pt idx="35">
                  <c:v>1.0450101832993886</c:v>
                </c:pt>
                <c:pt idx="36">
                  <c:v>1.0241516966067861</c:v>
                </c:pt>
                <c:pt idx="37">
                  <c:v>1.0054794520547941</c:v>
                </c:pt>
                <c:pt idx="38">
                  <c:v>0.98618042226487468</c:v>
                </c:pt>
                <c:pt idx="39">
                  <c:v>0.96760828625235351</c:v>
                </c:pt>
                <c:pt idx="40">
                  <c:v>1.1088724584103506</c:v>
                </c:pt>
                <c:pt idx="41">
                  <c:v>1.1027223230490011</c:v>
                </c:pt>
                <c:pt idx="42">
                  <c:v>1.1067736185383239</c:v>
                </c:pt>
                <c:pt idx="43">
                  <c:v>1.1241681260945704</c:v>
                </c:pt>
                <c:pt idx="44">
                  <c:v>1.1048192771084333</c:v>
                </c:pt>
                <c:pt idx="45">
                  <c:v>1.1121827411167509</c:v>
                </c:pt>
                <c:pt idx="46">
                  <c:v>1.0936772046589014</c:v>
                </c:pt>
                <c:pt idx="47">
                  <c:v>1.075777414075286</c:v>
                </c:pt>
                <c:pt idx="48">
                  <c:v>1.0584541062801927</c:v>
                </c:pt>
                <c:pt idx="49">
                  <c:v>1.165927099841521</c:v>
                </c:pt>
                <c:pt idx="50">
                  <c:v>1.1477379095163802</c:v>
                </c:pt>
                <c:pt idx="51">
                  <c:v>1.1311827956989242</c:v>
                </c:pt>
                <c:pt idx="52">
                  <c:v>1.119364599092284</c:v>
                </c:pt>
                <c:pt idx="53">
                  <c:v>1.1391952309985092</c:v>
                </c:pt>
                <c:pt idx="54">
                  <c:v>1.1224669603524227</c:v>
                </c:pt>
                <c:pt idx="55">
                  <c:v>1.1062228654124453</c:v>
                </c:pt>
                <c:pt idx="56">
                  <c:v>1.1423680456490724</c:v>
                </c:pt>
                <c:pt idx="57">
                  <c:v>1.1509142053445847</c:v>
                </c:pt>
                <c:pt idx="58">
                  <c:v>1.1378640776699025</c:v>
                </c:pt>
                <c:pt idx="59">
                  <c:v>1.119975339087546</c:v>
                </c:pt>
                <c:pt idx="60">
                  <c:v>1.1026403641881635</c:v>
                </c:pt>
                <c:pt idx="61">
                  <c:v>1.0858338314405256</c:v>
                </c:pt>
                <c:pt idx="62">
                  <c:v>1.0695319399470118</c:v>
                </c:pt>
                <c:pt idx="63">
                  <c:v>1.0546113689095125</c:v>
                </c:pt>
                <c:pt idx="64">
                  <c:v>1.0392397827950839</c:v>
                </c:pt>
                <c:pt idx="65">
                  <c:v>1.0243098591549291</c:v>
                </c:pt>
                <c:pt idx="66">
                  <c:v>1.0098028325465145</c:v>
                </c:pt>
                <c:pt idx="67">
                  <c:v>0.99570098576122634</c:v>
                </c:pt>
                <c:pt idx="68">
                  <c:v>0.9819875776397512</c:v>
                </c:pt>
                <c:pt idx="69">
                  <c:v>0.9686467767714434</c:v>
                </c:pt>
                <c:pt idx="70">
                  <c:v>0.95647831800262761</c:v>
                </c:pt>
                <c:pt idx="71">
                  <c:v>0.95025933609958457</c:v>
                </c:pt>
                <c:pt idx="72">
                  <c:v>0.93785513181469116</c:v>
                </c:pt>
                <c:pt idx="73">
                  <c:v>0.92577059120768013</c:v>
                </c:pt>
                <c:pt idx="74">
                  <c:v>0.91399351459216727</c:v>
                </c:pt>
                <c:pt idx="75">
                  <c:v>0.90251231527093556</c:v>
                </c:pt>
                <c:pt idx="76">
                  <c:v>0.92449525662855714</c:v>
                </c:pt>
                <c:pt idx="77">
                  <c:v>0.91316674675636678</c:v>
                </c:pt>
                <c:pt idx="78">
                  <c:v>0.90211250890102024</c:v>
                </c:pt>
                <c:pt idx="79">
                  <c:v>0.89132270168855487</c:v>
                </c:pt>
                <c:pt idx="80">
                  <c:v>0.88078794901506341</c:v>
                </c:pt>
                <c:pt idx="81">
                  <c:v>0.87049931287219384</c:v>
                </c:pt>
                <c:pt idx="82">
                  <c:v>0.86044826805524066</c:v>
                </c:pt>
                <c:pt idx="83">
                  <c:v>0.85062667860340169</c:v>
                </c:pt>
                <c:pt idx="84">
                  <c:v>0.84102677583536145</c:v>
                </c:pt>
                <c:pt idx="85">
                  <c:v>0.83164113785557947</c:v>
                </c:pt>
                <c:pt idx="86">
                  <c:v>0.82246267041765819</c:v>
                </c:pt>
                <c:pt idx="87">
                  <c:v>0.81680222602739694</c:v>
                </c:pt>
                <c:pt idx="88">
                  <c:v>0.82242218928647004</c:v>
                </c:pt>
                <c:pt idx="89">
                  <c:v>0.83311688311688281</c:v>
                </c:pt>
                <c:pt idx="90">
                  <c:v>0.82313943541488421</c:v>
                </c:pt>
                <c:pt idx="91">
                  <c:v>0.81339814032121704</c:v>
                </c:pt>
                <c:pt idx="92">
                  <c:v>0.80388471177944831</c:v>
                </c:pt>
                <c:pt idx="93">
                  <c:v>0.79459124690338534</c:v>
                </c:pt>
                <c:pt idx="94">
                  <c:v>0.79408163265306098</c:v>
                </c:pt>
                <c:pt idx="95">
                  <c:v>0.78510895883777221</c:v>
                </c:pt>
                <c:pt idx="96">
                  <c:v>0.77633679169991998</c:v>
                </c:pt>
                <c:pt idx="97">
                  <c:v>0.76775848460931306</c:v>
                </c:pt>
                <c:pt idx="98">
                  <c:v>0.75936768149882872</c:v>
                </c:pt>
                <c:pt idx="99">
                  <c:v>0.75115830115830096</c:v>
                </c:pt>
                <c:pt idx="100">
                  <c:v>0.74484339190221527</c:v>
                </c:pt>
                <c:pt idx="101">
                  <c:v>0.73696145124716539</c:v>
                </c:pt>
                <c:pt idx="102">
                  <c:v>0.72924457741211657</c:v>
                </c:pt>
                <c:pt idx="103">
                  <c:v>0.72168763878608422</c:v>
                </c:pt>
                <c:pt idx="104">
                  <c:v>0.71428571428571408</c:v>
                </c:pt>
                <c:pt idx="105">
                  <c:v>0.70703408266860024</c:v>
                </c:pt>
                <c:pt idx="106">
                  <c:v>0.69992821249102632</c:v>
                </c:pt>
                <c:pt idx="107">
                  <c:v>0.69296375266524513</c:v>
                </c:pt>
                <c:pt idx="108">
                  <c:v>0.68613652357494703</c:v>
                </c:pt>
                <c:pt idx="109">
                  <c:v>0.67944250871080125</c:v>
                </c:pt>
                <c:pt idx="110">
                  <c:v>0.67287784679089013</c:v>
                </c:pt>
                <c:pt idx="111">
                  <c:v>0.66643882433356105</c:v>
                </c:pt>
                <c:pt idx="112">
                  <c:v>0.66062965470548385</c:v>
                </c:pt>
                <c:pt idx="113">
                  <c:v>0.65442655935613658</c:v>
                </c:pt>
                <c:pt idx="114">
                  <c:v>0.64833887043189353</c:v>
                </c:pt>
                <c:pt idx="115">
                  <c:v>0.64236339697169176</c:v>
                </c:pt>
                <c:pt idx="116">
                  <c:v>0.63649706457925614</c:v>
                </c:pt>
                <c:pt idx="117">
                  <c:v>0.63073691014867472</c:v>
                </c:pt>
                <c:pt idx="118">
                  <c:v>0.62508007687379874</c:v>
                </c:pt>
                <c:pt idx="119">
                  <c:v>0.61952380952380937</c:v>
                </c:pt>
                <c:pt idx="120">
                  <c:v>0.61395950677424249</c:v>
                </c:pt>
                <c:pt idx="121">
                  <c:v>0.60849426674713325</c:v>
                </c:pt>
                <c:pt idx="122">
                  <c:v>0.60312546732465966</c:v>
                </c:pt>
                <c:pt idx="123">
                  <c:v>0.59785057812036746</c:v>
                </c:pt>
                <c:pt idx="124">
                  <c:v>0.59266715650257151</c:v>
                </c:pt>
                <c:pt idx="125">
                  <c:v>0.58757284382284369</c:v>
                </c:pt>
                <c:pt idx="126">
                  <c:v>0.58749097212191226</c:v>
                </c:pt>
                <c:pt idx="127">
                  <c:v>0.5958464623317099</c:v>
                </c:pt>
                <c:pt idx="128">
                  <c:v>0.59085357193580446</c:v>
                </c:pt>
                <c:pt idx="129">
                  <c:v>0.58594366197183079</c:v>
                </c:pt>
                <c:pt idx="130">
                  <c:v>0.58111468082134354</c:v>
                </c:pt>
                <c:pt idx="131">
                  <c:v>0.57636464394569109</c:v>
                </c:pt>
                <c:pt idx="132">
                  <c:v>0.57169163116668942</c:v>
                </c:pt>
                <c:pt idx="133">
                  <c:v>0.56709378407851674</c:v>
                </c:pt>
                <c:pt idx="134">
                  <c:v>0.56256930358350221</c:v>
                </c:pt>
                <c:pt idx="135">
                  <c:v>0.55811644754494216</c:v>
                </c:pt>
                <c:pt idx="136">
                  <c:v>0.55373352855051228</c:v>
                </c:pt>
                <c:pt idx="137">
                  <c:v>0.56170100369783393</c:v>
                </c:pt>
                <c:pt idx="138">
                  <c:v>0.55735814441095521</c:v>
                </c:pt>
                <c:pt idx="139">
                  <c:v>0.55308192457737304</c:v>
                </c:pt>
                <c:pt idx="140">
                  <c:v>0.54887082204155357</c:v>
                </c:pt>
                <c:pt idx="141">
                  <c:v>0.54909067622950802</c:v>
                </c:pt>
                <c:pt idx="142">
                  <c:v>0.54536672174907819</c:v>
                </c:pt>
                <c:pt idx="143">
                  <c:v>0.54130709058793824</c:v>
                </c:pt>
                <c:pt idx="144">
                  <c:v>0.53730745147150893</c:v>
                </c:pt>
                <c:pt idx="145">
                  <c:v>0.58924664346096445</c:v>
                </c:pt>
                <c:pt idx="146">
                  <c:v>0.58495618906577795</c:v>
                </c:pt>
                <c:pt idx="147">
                  <c:v>0.58110757167360916</c:v>
                </c:pt>
                <c:pt idx="148">
                  <c:v>0.5769371122734458</c:v>
                </c:pt>
                <c:pt idx="149">
                  <c:v>0.57694444444444415</c:v>
                </c:pt>
                <c:pt idx="150">
                  <c:v>0.57323420074349418</c:v>
                </c:pt>
                <c:pt idx="151">
                  <c:v>0.5690736868003442</c:v>
                </c:pt>
                <c:pt idx="152">
                  <c:v>0.56497313141182193</c:v>
                </c:pt>
                <c:pt idx="153">
                  <c:v>0.56093124772644576</c:v>
                </c:pt>
                <c:pt idx="154">
                  <c:v>0.55694678545629639</c:v>
                </c:pt>
                <c:pt idx="155">
                  <c:v>0.5784817692767481</c:v>
                </c:pt>
                <c:pt idx="156">
                  <c:v>0.59579772079772053</c:v>
                </c:pt>
                <c:pt idx="157">
                  <c:v>0.59165389602734864</c:v>
                </c:pt>
                <c:pt idx="158">
                  <c:v>0.59248419573870259</c:v>
                </c:pt>
                <c:pt idx="159">
                  <c:v>0.59121032438088572</c:v>
                </c:pt>
                <c:pt idx="160">
                  <c:v>0.6363741339491914</c:v>
                </c:pt>
                <c:pt idx="161">
                  <c:v>0.64342241082692953</c:v>
                </c:pt>
                <c:pt idx="162">
                  <c:v>0.66336295283663682</c:v>
                </c:pt>
                <c:pt idx="163">
                  <c:v>0.66164988118139623</c:v>
                </c:pt>
                <c:pt idx="164">
                  <c:v>0.65726169064748186</c:v>
                </c:pt>
                <c:pt idx="165">
                  <c:v>0.6529313232830819</c:v>
                </c:pt>
                <c:pt idx="166">
                  <c:v>0.69758153982693571</c:v>
                </c:pt>
                <c:pt idx="167">
                  <c:v>0.71817480436459802</c:v>
                </c:pt>
                <c:pt idx="168">
                  <c:v>0.71714848883048599</c:v>
                </c:pt>
                <c:pt idx="169">
                  <c:v>0.71352409966271335</c:v>
                </c:pt>
                <c:pt idx="170">
                  <c:v>0.71772972972972948</c:v>
                </c:pt>
                <c:pt idx="171">
                  <c:v>0.71318079278117918</c:v>
                </c:pt>
                <c:pt idx="172">
                  <c:v>0.72534158838599461</c:v>
                </c:pt>
                <c:pt idx="173">
                  <c:v>0.72112018669778266</c:v>
                </c:pt>
                <c:pt idx="174">
                  <c:v>0.7270714737507904</c:v>
                </c:pt>
                <c:pt idx="175">
                  <c:v>0.73294918805657383</c:v>
                </c:pt>
                <c:pt idx="176">
                  <c:v>0.72844648063306938</c:v>
                </c:pt>
                <c:pt idx="177">
                  <c:v>0.72399875814964265</c:v>
                </c:pt>
                <c:pt idx="178">
                  <c:v>0.74583419049578259</c:v>
                </c:pt>
                <c:pt idx="179">
                  <c:v>0.74133524179531729</c:v>
                </c:pt>
                <c:pt idx="180">
                  <c:v>0.73719512195121928</c:v>
                </c:pt>
                <c:pt idx="181">
                  <c:v>0.73380323054331842</c:v>
                </c:pt>
                <c:pt idx="182">
                  <c:v>0.73044240888715617</c:v>
                </c:pt>
                <c:pt idx="183">
                  <c:v>0.72711223203026454</c:v>
                </c:pt>
                <c:pt idx="184">
                  <c:v>0.72381228273464637</c:v>
                </c:pt>
                <c:pt idx="185">
                  <c:v>0.73424973565317675</c:v>
                </c:pt>
                <c:pt idx="186">
                  <c:v>0.73332057416267915</c:v>
                </c:pt>
                <c:pt idx="187">
                  <c:v>0.74037344003048466</c:v>
                </c:pt>
                <c:pt idx="188">
                  <c:v>0.74677541729893759</c:v>
                </c:pt>
                <c:pt idx="189">
                  <c:v>0.74346142951562633</c:v>
                </c:pt>
                <c:pt idx="190">
                  <c:v>0.7457134799774392</c:v>
                </c:pt>
                <c:pt idx="191">
                  <c:v>0.74243331773514254</c:v>
                </c:pt>
                <c:pt idx="192">
                  <c:v>0.73918188594856493</c:v>
                </c:pt>
                <c:pt idx="193">
                  <c:v>0.73595880879487885</c:v>
                </c:pt>
                <c:pt idx="194">
                  <c:v>0.7327637169776462</c:v>
                </c:pt>
                <c:pt idx="195">
                  <c:v>0.72959624758576269</c:v>
                </c:pt>
                <c:pt idx="196">
                  <c:v>0.76534798534798532</c:v>
                </c:pt>
                <c:pt idx="197">
                  <c:v>0.77139600620041937</c:v>
                </c:pt>
                <c:pt idx="198">
                  <c:v>0.78808788814236419</c:v>
                </c:pt>
                <c:pt idx="199">
                  <c:v>0.79314709339119427</c:v>
                </c:pt>
                <c:pt idx="200">
                  <c:v>0.80514043932301049</c:v>
                </c:pt>
                <c:pt idx="201">
                  <c:v>0.81230838189152854</c:v>
                </c:pt>
                <c:pt idx="202">
                  <c:v>0.81194429566148907</c:v>
                </c:pt>
                <c:pt idx="203">
                  <c:v>0.81158325184460856</c:v>
                </c:pt>
                <c:pt idx="204">
                  <c:v>0.808206444759207</c:v>
                </c:pt>
                <c:pt idx="205">
                  <c:v>0.80485762144053619</c:v>
                </c:pt>
                <c:pt idx="206">
                  <c:v>0.80153643546971043</c:v>
                </c:pt>
                <c:pt idx="207">
                  <c:v>0.798242546122235</c:v>
                </c:pt>
                <c:pt idx="208">
                  <c:v>0.79497561825148055</c:v>
                </c:pt>
                <c:pt idx="209">
                  <c:v>0.79173532217500664</c:v>
                </c:pt>
                <c:pt idx="210">
                  <c:v>0.78852133356365528</c:v>
                </c:pt>
                <c:pt idx="211">
                  <c:v>0.78533333333333344</c:v>
                </c:pt>
                <c:pt idx="212">
                  <c:v>0.78116710875331585</c:v>
                </c:pt>
                <c:pt idx="213">
                  <c:v>0.7778364116094989</c:v>
                </c:pt>
                <c:pt idx="214">
                  <c:v>0.77375328083989514</c:v>
                </c:pt>
                <c:pt idx="215">
                  <c:v>0.80000000000000027</c:v>
                </c:pt>
                <c:pt idx="216">
                  <c:v>0.79584415584415613</c:v>
                </c:pt>
                <c:pt idx="217">
                  <c:v>0.79198966408268767</c:v>
                </c:pt>
                <c:pt idx="218">
                  <c:v>0.79922879177377915</c:v>
                </c:pt>
                <c:pt idx="219">
                  <c:v>0.79718670076726372</c:v>
                </c:pt>
                <c:pt idx="220">
                  <c:v>0.7931297709923667</c:v>
                </c:pt>
                <c:pt idx="221">
                  <c:v>0.78911392405063319</c:v>
                </c:pt>
                <c:pt idx="222">
                  <c:v>0.79672544080604568</c:v>
                </c:pt>
                <c:pt idx="223">
                  <c:v>0.79273182957393518</c:v>
                </c:pt>
                <c:pt idx="224">
                  <c:v>0.79351620947630952</c:v>
                </c:pt>
                <c:pt idx="225">
                  <c:v>0.78957816377171242</c:v>
                </c:pt>
                <c:pt idx="226">
                  <c:v>0.78592592592592625</c:v>
                </c:pt>
                <c:pt idx="227">
                  <c:v>0.78206388206388233</c:v>
                </c:pt>
                <c:pt idx="228">
                  <c:v>0.78019559902200519</c:v>
                </c:pt>
                <c:pt idx="229">
                  <c:v>0.81192214111922179</c:v>
                </c:pt>
                <c:pt idx="230">
                  <c:v>0.80799031476997618</c:v>
                </c:pt>
                <c:pt idx="231">
                  <c:v>0.81518072289156673</c:v>
                </c:pt>
                <c:pt idx="232">
                  <c:v>0.81127098321342972</c:v>
                </c:pt>
                <c:pt idx="233">
                  <c:v>0.80739856801909349</c:v>
                </c:pt>
                <c:pt idx="234">
                  <c:v>0.82684085510688887</c:v>
                </c:pt>
                <c:pt idx="235">
                  <c:v>0.82411347517730538</c:v>
                </c:pt>
                <c:pt idx="236">
                  <c:v>0.84211764705882397</c:v>
                </c:pt>
                <c:pt idx="237">
                  <c:v>0.85854800936768194</c:v>
                </c:pt>
                <c:pt idx="238">
                  <c:v>0.85641025641025692</c:v>
                </c:pt>
                <c:pt idx="239">
                  <c:v>0.85266821345707711</c:v>
                </c:pt>
                <c:pt idx="240">
                  <c:v>0.84872979214780653</c:v>
                </c:pt>
                <c:pt idx="241">
                  <c:v>0.84482758620689713</c:v>
                </c:pt>
                <c:pt idx="242">
                  <c:v>0.8409610983981699</c:v>
                </c:pt>
                <c:pt idx="243">
                  <c:v>0.83674863387978193</c:v>
                </c:pt>
                <c:pt idx="244">
                  <c:v>0.83257816039873189</c:v>
                </c:pt>
                <c:pt idx="245">
                  <c:v>0.82844905320108253</c:v>
                </c:pt>
                <c:pt idx="246">
                  <c:v>0.83288470165993767</c:v>
                </c:pt>
                <c:pt idx="247">
                  <c:v>0.82946428571428632</c:v>
                </c:pt>
                <c:pt idx="248">
                  <c:v>0.87361172812083576</c:v>
                </c:pt>
                <c:pt idx="249">
                  <c:v>0.87046861184792279</c:v>
                </c:pt>
                <c:pt idx="250">
                  <c:v>0.86691597008359045</c:v>
                </c:pt>
                <c:pt idx="251">
                  <c:v>0.87105954465849444</c:v>
                </c:pt>
                <c:pt idx="252">
                  <c:v>0.86753812636165639</c:v>
                </c:pt>
                <c:pt idx="253">
                  <c:v>0.87120555073720796</c:v>
                </c:pt>
                <c:pt idx="254">
                  <c:v>0.86771687526974606</c:v>
                </c:pt>
                <c:pt idx="255">
                  <c:v>0.86426116838488032</c:v>
                </c:pt>
                <c:pt idx="256">
                  <c:v>0.86019666524155691</c:v>
                </c:pt>
                <c:pt idx="257">
                  <c:v>0.85617021276595817</c:v>
                </c:pt>
                <c:pt idx="258">
                  <c:v>0.85218127911901809</c:v>
                </c:pt>
                <c:pt idx="259">
                  <c:v>0.85118043844856728</c:v>
                </c:pt>
                <c:pt idx="260">
                  <c:v>0.84746118338229182</c:v>
                </c:pt>
                <c:pt idx="261">
                  <c:v>0.84356725146198897</c:v>
                </c:pt>
                <c:pt idx="262">
                  <c:v>0.84303534303534378</c:v>
                </c:pt>
                <c:pt idx="263">
                  <c:v>0.84085264900662327</c:v>
                </c:pt>
                <c:pt idx="264">
                  <c:v>0.83704161516275311</c:v>
                </c:pt>
                <c:pt idx="265">
                  <c:v>0.83326497128794164</c:v>
                </c:pt>
                <c:pt idx="266">
                  <c:v>0.82952225398121748</c:v>
                </c:pt>
                <c:pt idx="267">
                  <c:v>0.82581300813008207</c:v>
                </c:pt>
                <c:pt idx="268">
                  <c:v>0.82820720356131194</c:v>
                </c:pt>
                <c:pt idx="269">
                  <c:v>0.82514101531023443</c:v>
                </c:pt>
                <c:pt idx="270">
                  <c:v>0.82150020056157314</c:v>
                </c:pt>
                <c:pt idx="271">
                  <c:v>0.81789137380191768</c:v>
                </c:pt>
                <c:pt idx="272">
                  <c:v>0.81431411530815179</c:v>
                </c:pt>
                <c:pt idx="273">
                  <c:v>0.81072659941259162</c:v>
                </c:pt>
                <c:pt idx="274">
                  <c:v>0.80717055495518475</c:v>
                </c:pt>
                <c:pt idx="275">
                  <c:v>0.80364556962025391</c:v>
                </c:pt>
                <c:pt idx="276">
                  <c:v>0.80015123826328138</c:v>
                </c:pt>
                <c:pt idx="277">
                  <c:v>0.79688166645752367</c:v>
                </c:pt>
                <c:pt idx="278">
                  <c:v>0.80041856687699209</c:v>
                </c:pt>
                <c:pt idx="279">
                  <c:v>0.79717591440656954</c:v>
                </c:pt>
                <c:pt idx="280">
                  <c:v>0.79396097863115611</c:v>
                </c:pt>
                <c:pt idx="281">
                  <c:v>0.79421487603305874</c:v>
                </c:pt>
                <c:pt idx="282">
                  <c:v>0.7908493520849974</c:v>
                </c:pt>
                <c:pt idx="283">
                  <c:v>0.78751223091976597</c:v>
                </c:pt>
                <c:pt idx="284">
                  <c:v>0.78420315449729083</c:v>
                </c:pt>
                <c:pt idx="285">
                  <c:v>0.78092177077016467</c:v>
                </c:pt>
                <c:pt idx="286">
                  <c:v>0.7776677335587906</c:v>
                </c:pt>
                <c:pt idx="287">
                  <c:v>0.77444070242963758</c:v>
                </c:pt>
                <c:pt idx="288">
                  <c:v>0.77124034257651153</c:v>
                </c:pt>
                <c:pt idx="289">
                  <c:v>0.76806632470476044</c:v>
                </c:pt>
                <c:pt idx="290">
                  <c:v>0.77099495099495186</c:v>
                </c:pt>
                <c:pt idx="291">
                  <c:v>0.76784784666351247</c:v>
                </c:pt>
                <c:pt idx="292">
                  <c:v>0.76472633005361534</c:v>
                </c:pt>
                <c:pt idx="293">
                  <c:v>0.76163009036498142</c:v>
                </c:pt>
                <c:pt idx="294">
                  <c:v>0.75855882181053202</c:v>
                </c:pt>
                <c:pt idx="295">
                  <c:v>0.75551222351571667</c:v>
                </c:pt>
                <c:pt idx="296">
                  <c:v>0.7539277639283446</c:v>
                </c:pt>
                <c:pt idx="297">
                  <c:v>0.75396697078184627</c:v>
                </c:pt>
                <c:pt idx="298">
                  <c:v>0.75650198424110049</c:v>
                </c:pt>
                <c:pt idx="299">
                  <c:v>0.75493240146654528</c:v>
                </c:pt>
                <c:pt idx="300">
                  <c:v>0.75196005706134184</c:v>
                </c:pt>
                <c:pt idx="301">
                  <c:v>0.74901102648630302</c:v>
                </c:pt>
                <c:pt idx="302">
                  <c:v>0.74608503651701386</c:v>
                </c:pt>
                <c:pt idx="303">
                  <c:v>0.74318181818181905</c:v>
                </c:pt>
                <c:pt idx="304">
                  <c:v>0.74233627496516574</c:v>
                </c:pt>
                <c:pt idx="305">
                  <c:v>0.74010874595094955</c:v>
                </c:pt>
                <c:pt idx="306">
                  <c:v>0.74878976486860405</c:v>
                </c:pt>
                <c:pt idx="307">
                  <c:v>0.76912034910427285</c:v>
                </c:pt>
                <c:pt idx="308">
                  <c:v>0.76630434782608792</c:v>
                </c:pt>
                <c:pt idx="309">
                  <c:v>0.76350889192886551</c:v>
                </c:pt>
                <c:pt idx="310">
                  <c:v>0.76073375738300864</c:v>
                </c:pt>
                <c:pt idx="311">
                  <c:v>0.75984608420099675</c:v>
                </c:pt>
                <c:pt idx="312">
                  <c:v>0.75896481732070453</c:v>
                </c:pt>
                <c:pt idx="313">
                  <c:v>0.75623595505618069</c:v>
                </c:pt>
                <c:pt idx="314">
                  <c:v>0.75352664576802597</c:v>
                </c:pt>
                <c:pt idx="315">
                  <c:v>0.75083668005354842</c:v>
                </c:pt>
                <c:pt idx="316">
                  <c:v>0.74816585148955184</c:v>
                </c:pt>
                <c:pt idx="317">
                  <c:v>0.74551395657953123</c:v>
                </c:pt>
                <c:pt idx="318">
                  <c:v>0.74288079470198765</c:v>
                </c:pt>
                <c:pt idx="319">
                  <c:v>0.7402661680598337</c:v>
                </c:pt>
                <c:pt idx="320">
                  <c:v>0.73766988163086455</c:v>
                </c:pt>
                <c:pt idx="321">
                  <c:v>0.73509174311926695</c:v>
                </c:pt>
                <c:pt idx="322">
                  <c:v>0.73253156290814203</c:v>
                </c:pt>
                <c:pt idx="323">
                  <c:v>0.72998915401301612</c:v>
                </c:pt>
                <c:pt idx="324">
                  <c:v>0.72746433203631744</c:v>
                </c:pt>
                <c:pt idx="325">
                  <c:v>0.7257647565704447</c:v>
                </c:pt>
                <c:pt idx="326">
                  <c:v>0.72327179046801304</c:v>
                </c:pt>
                <c:pt idx="327">
                  <c:v>0.72079589216944884</c:v>
                </c:pt>
                <c:pt idx="328">
                  <c:v>0.71833688699360421</c:v>
                </c:pt>
                <c:pt idx="329">
                  <c:v>0.71589460263493498</c:v>
                </c:pt>
                <c:pt idx="330">
                  <c:v>0.71394536213468962</c:v>
                </c:pt>
                <c:pt idx="331">
                  <c:v>0.71153440270156276</c:v>
                </c:pt>
                <c:pt idx="332">
                  <c:v>0.71040176693310986</c:v>
                </c:pt>
                <c:pt idx="333">
                  <c:v>0.70801886792452917</c:v>
                </c:pt>
                <c:pt idx="334">
                  <c:v>0.71521585279547162</c:v>
                </c:pt>
                <c:pt idx="335">
                  <c:v>0.7133061265618712</c:v>
                </c:pt>
                <c:pt idx="336">
                  <c:v>0.71172039771015461</c:v>
                </c:pt>
                <c:pt idx="337">
                  <c:v>0.70983483483483578</c:v>
                </c:pt>
                <c:pt idx="338">
                  <c:v>0.70749775516312585</c:v>
                </c:pt>
                <c:pt idx="339">
                  <c:v>0.70517601431981003</c:v>
                </c:pt>
                <c:pt idx="340">
                  <c:v>0.70333035979780056</c:v>
                </c:pt>
                <c:pt idx="341">
                  <c:v>0.70226239873542884</c:v>
                </c:pt>
                <c:pt idx="342">
                  <c:v>0.69998030526834176</c:v>
                </c:pt>
                <c:pt idx="343">
                  <c:v>0.6977129956811946</c:v>
                </c:pt>
                <c:pt idx="344">
                  <c:v>0.703952646512084</c:v>
                </c:pt>
                <c:pt idx="345">
                  <c:v>0.70909401209284284</c:v>
                </c:pt>
                <c:pt idx="346">
                  <c:v>0.72053076698746099</c:v>
                </c:pt>
                <c:pt idx="347">
                  <c:v>0.71867732558139641</c:v>
                </c:pt>
                <c:pt idx="348">
                  <c:v>0.71968028590746747</c:v>
                </c:pt>
                <c:pt idx="349">
                  <c:v>0.72679568650106019</c:v>
                </c:pt>
                <c:pt idx="350">
                  <c:v>0.72523754678952013</c:v>
                </c:pt>
                <c:pt idx="351">
                  <c:v>0.72294776119403081</c:v>
                </c:pt>
                <c:pt idx="352">
                  <c:v>0.72599427753934287</c:v>
                </c:pt>
                <c:pt idx="353">
                  <c:v>0.72504278379920228</c:v>
                </c:pt>
                <c:pt idx="354">
                  <c:v>0.72527248602028338</c:v>
                </c:pt>
                <c:pt idx="355">
                  <c:v>0.72301114890400697</c:v>
                </c:pt>
                <c:pt idx="356">
                  <c:v>0.72674955260431484</c:v>
                </c:pt>
                <c:pt idx="357">
                  <c:v>0.72493427230047047</c:v>
                </c:pt>
                <c:pt idx="358">
                  <c:v>0.72269493587943556</c:v>
                </c:pt>
                <c:pt idx="359">
                  <c:v>0.72046939156401746</c:v>
                </c:pt>
                <c:pt idx="360">
                  <c:v>0.71825751232672908</c:v>
                </c:pt>
                <c:pt idx="361">
                  <c:v>0.71605917269523378</c:v>
                </c:pt>
                <c:pt idx="362">
                  <c:v>0.71860379103097649</c:v>
                </c:pt>
                <c:pt idx="363">
                  <c:v>0.72327617994100402</c:v>
                </c:pt>
                <c:pt idx="364">
                  <c:v>0.72150997150997254</c:v>
                </c:pt>
              </c:numCache>
            </c:numRef>
          </c:val>
          <c:smooth val="0"/>
        </c:ser>
        <c:ser>
          <c:idx val="3"/>
          <c:order val="3"/>
          <c:tx>
            <c:v>E (Cumulative Anomaly)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Daily!$CL$4:$CL$368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77344"/>
        <c:axId val="98779136"/>
      </c:lineChart>
      <c:catAx>
        <c:axId val="9830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775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8775808"/>
        <c:scaling>
          <c:orientation val="minMax"/>
          <c:max val="8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02976"/>
        <c:crosses val="autoZero"/>
        <c:crossBetween val="between"/>
        <c:majorUnit val="100"/>
      </c:valAx>
      <c:catAx>
        <c:axId val="98777344"/>
        <c:scaling>
          <c:orientation val="minMax"/>
        </c:scaling>
        <c:delete val="1"/>
        <c:axPos val="b"/>
        <c:majorTickMark val="out"/>
        <c:minorTickMark val="none"/>
        <c:tickLblPos val="nextTo"/>
        <c:crossAx val="98779136"/>
        <c:crosses val="autoZero"/>
        <c:auto val="1"/>
        <c:lblAlgn val="ctr"/>
        <c:lblOffset val="100"/>
        <c:noMultiLvlLbl val="0"/>
      </c:catAx>
      <c:valAx>
        <c:axId val="98779136"/>
        <c:scaling>
          <c:orientation val="minMax"/>
          <c:max val="1.4"/>
          <c:min val="0.6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777344"/>
        <c:crosses val="max"/>
        <c:crossBetween val="between"/>
        <c:majorUnit val="0.1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3026980083371932"/>
          <c:y val="0.11574086225332944"/>
          <c:w val="0.74387299933096596"/>
          <c:h val="0.177083576358510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Rain / mm</a:t>
            </a:r>
          </a:p>
        </c:rich>
      </c:tx>
      <c:layout>
        <c:manualLayout>
          <c:xMode val="edge"/>
          <c:yMode val="edge"/>
          <c:x val="0.45730198019801982"/>
          <c:y val="2.07570207570207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4133663366336634E-2"/>
          <c:y val="9.1575200767896214E-2"/>
          <c:w val="0.97339108910891092"/>
          <c:h val="0.84004984171083463"/>
        </c:manualLayout>
      </c:layout>
      <c:barChart>
        <c:barDir val="col"/>
        <c:grouping val="clustered"/>
        <c:varyColors val="0"/>
        <c:ser>
          <c:idx val="1"/>
          <c:order val="0"/>
          <c:tx>
            <c:v>Daily Rain</c:v>
          </c:tx>
          <c:spPr>
            <a:solidFill>
              <a:srgbClr val="3366FF"/>
            </a:solidFill>
            <a:ln w="25400">
              <a:noFill/>
            </a:ln>
          </c:spPr>
          <c:invertIfNegative val="0"/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DGD!$Z$4:$Z$368</c:f>
              <c:numCache>
                <c:formatCode>0.0</c:formatCode>
                <c:ptCount val="365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</c:v>
                </c:pt>
                <c:pt idx="5">
                  <c:v>10.1</c:v>
                </c:pt>
                <c:pt idx="6">
                  <c:v>9</c:v>
                </c:pt>
                <c:pt idx="7">
                  <c:v>3.5</c:v>
                </c:pt>
                <c:pt idx="8">
                  <c:v>0</c:v>
                </c:pt>
                <c:pt idx="9">
                  <c:v>0.5</c:v>
                </c:pt>
                <c:pt idx="10">
                  <c:v>6.8</c:v>
                </c:pt>
                <c:pt idx="11">
                  <c:v>6.3</c:v>
                </c:pt>
                <c:pt idx="12">
                  <c:v>3</c:v>
                </c:pt>
                <c:pt idx="13">
                  <c:v>5.5</c:v>
                </c:pt>
                <c:pt idx="14">
                  <c:v>0</c:v>
                </c:pt>
                <c:pt idx="15">
                  <c:v>1.4</c:v>
                </c:pt>
                <c:pt idx="16">
                  <c:v>16.100000000000001</c:v>
                </c:pt>
                <c:pt idx="17">
                  <c:v>7.6</c:v>
                </c:pt>
                <c:pt idx="18">
                  <c:v>0</c:v>
                </c:pt>
                <c:pt idx="19">
                  <c:v>0.1</c:v>
                </c:pt>
                <c:pt idx="20">
                  <c:v>0.3</c:v>
                </c:pt>
                <c:pt idx="21">
                  <c:v>0.3</c:v>
                </c:pt>
                <c:pt idx="22">
                  <c:v>0</c:v>
                </c:pt>
                <c:pt idx="23">
                  <c:v>0.3</c:v>
                </c:pt>
                <c:pt idx="24">
                  <c:v>0.8</c:v>
                </c:pt>
                <c:pt idx="25">
                  <c:v>0.5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12.3</c:v>
                </c:pt>
                <c:pt idx="41">
                  <c:v>1.1000000000000001</c:v>
                </c:pt>
                <c:pt idx="42">
                  <c:v>1.9</c:v>
                </c:pt>
                <c:pt idx="43">
                  <c:v>3</c:v>
                </c:pt>
                <c:pt idx="44">
                  <c:v>0</c:v>
                </c:pt>
                <c:pt idx="45">
                  <c:v>2.2000000000000002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11.2</c:v>
                </c:pt>
                <c:pt idx="50">
                  <c:v>0</c:v>
                </c:pt>
                <c:pt idx="51">
                  <c:v>0.1</c:v>
                </c:pt>
                <c:pt idx="52">
                  <c:v>0.5</c:v>
                </c:pt>
                <c:pt idx="53">
                  <c:v>3.5</c:v>
                </c:pt>
                <c:pt idx="54">
                  <c:v>0</c:v>
                </c:pt>
                <c:pt idx="55">
                  <c:v>0</c:v>
                </c:pt>
                <c:pt idx="56">
                  <c:v>5.2</c:v>
                </c:pt>
                <c:pt idx="57">
                  <c:v>2.5</c:v>
                </c:pt>
                <c:pt idx="58">
                  <c:v>0.3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</c:v>
                </c:pt>
                <c:pt idx="71">
                  <c:v>0.8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4.4000000000000004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0.5</c:v>
                </c:pt>
                <c:pt idx="88">
                  <c:v>2.2000000000000002</c:v>
                </c:pt>
                <c:pt idx="89">
                  <c:v>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1.1000000000000001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1.1000000000000001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14.5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1.1000000000000001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7.1</c:v>
                </c:pt>
                <c:pt idx="156">
                  <c:v>6</c:v>
                </c:pt>
                <c:pt idx="157">
                  <c:v>0</c:v>
                </c:pt>
                <c:pt idx="158">
                  <c:v>1.4</c:v>
                </c:pt>
                <c:pt idx="159">
                  <c:v>0.8</c:v>
                </c:pt>
                <c:pt idx="160">
                  <c:v>14.2</c:v>
                </c:pt>
                <c:pt idx="161">
                  <c:v>3.3</c:v>
                </c:pt>
                <c:pt idx="162">
                  <c:v>7.1</c:v>
                </c:pt>
                <c:pt idx="163">
                  <c:v>0.8</c:v>
                </c:pt>
                <c:pt idx="164">
                  <c:v>0</c:v>
                </c:pt>
                <c:pt idx="165">
                  <c:v>0</c:v>
                </c:pt>
                <c:pt idx="166">
                  <c:v>14.7</c:v>
                </c:pt>
                <c:pt idx="167">
                  <c:v>7.6</c:v>
                </c:pt>
                <c:pt idx="168">
                  <c:v>1.1000000000000001</c:v>
                </c:pt>
                <c:pt idx="169">
                  <c:v>0.3</c:v>
                </c:pt>
                <c:pt idx="170">
                  <c:v>2.7</c:v>
                </c:pt>
                <c:pt idx="171">
                  <c:v>0</c:v>
                </c:pt>
                <c:pt idx="172">
                  <c:v>5.2</c:v>
                </c:pt>
                <c:pt idx="173">
                  <c:v>0.1</c:v>
                </c:pt>
                <c:pt idx="174">
                  <c:v>3.3</c:v>
                </c:pt>
                <c:pt idx="175">
                  <c:v>3.3</c:v>
                </c:pt>
                <c:pt idx="176">
                  <c:v>0</c:v>
                </c:pt>
                <c:pt idx="177">
                  <c:v>0</c:v>
                </c:pt>
                <c:pt idx="178">
                  <c:v>8.5</c:v>
                </c:pt>
                <c:pt idx="179">
                  <c:v>0</c:v>
                </c:pt>
                <c:pt idx="180">
                  <c:v>0.1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4.5999999999999996</c:v>
                </c:pt>
                <c:pt idx="186">
                  <c:v>0.8</c:v>
                </c:pt>
                <c:pt idx="187">
                  <c:v>3.5</c:v>
                </c:pt>
                <c:pt idx="188">
                  <c:v>3.3</c:v>
                </c:pt>
                <c:pt idx="189">
                  <c:v>0</c:v>
                </c:pt>
                <c:pt idx="190">
                  <c:v>1.9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13.7</c:v>
                </c:pt>
                <c:pt idx="197">
                  <c:v>3.3</c:v>
                </c:pt>
                <c:pt idx="198">
                  <c:v>7.1</c:v>
                </c:pt>
                <c:pt idx="199">
                  <c:v>3</c:v>
                </c:pt>
                <c:pt idx="200">
                  <c:v>5.5</c:v>
                </c:pt>
                <c:pt idx="201">
                  <c:v>3.8</c:v>
                </c:pt>
                <c:pt idx="202">
                  <c:v>1.1000000000000001</c:v>
                </c:pt>
                <c:pt idx="203">
                  <c:v>1.1000000000000001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0.3</c:v>
                </c:pt>
                <c:pt idx="214">
                  <c:v>0</c:v>
                </c:pt>
                <c:pt idx="215">
                  <c:v>11.6</c:v>
                </c:pt>
                <c:pt idx="216">
                  <c:v>0</c:v>
                </c:pt>
                <c:pt idx="217">
                  <c:v>0.1</c:v>
                </c:pt>
                <c:pt idx="218">
                  <c:v>4.4000000000000004</c:v>
                </c:pt>
                <c:pt idx="219">
                  <c:v>0.8</c:v>
                </c:pt>
                <c:pt idx="220">
                  <c:v>0</c:v>
                </c:pt>
                <c:pt idx="221">
                  <c:v>0</c:v>
                </c:pt>
                <c:pt idx="222">
                  <c:v>4.5999999999999996</c:v>
                </c:pt>
                <c:pt idx="223">
                  <c:v>0</c:v>
                </c:pt>
                <c:pt idx="224">
                  <c:v>1.9</c:v>
                </c:pt>
                <c:pt idx="225">
                  <c:v>0</c:v>
                </c:pt>
                <c:pt idx="226">
                  <c:v>0.1</c:v>
                </c:pt>
                <c:pt idx="227">
                  <c:v>0</c:v>
                </c:pt>
                <c:pt idx="228">
                  <c:v>0.8</c:v>
                </c:pt>
                <c:pt idx="229">
                  <c:v>14.6</c:v>
                </c:pt>
                <c:pt idx="230">
                  <c:v>0</c:v>
                </c:pt>
                <c:pt idx="231">
                  <c:v>4.5999999999999996</c:v>
                </c:pt>
                <c:pt idx="232">
                  <c:v>0</c:v>
                </c:pt>
                <c:pt idx="233">
                  <c:v>0</c:v>
                </c:pt>
                <c:pt idx="234">
                  <c:v>9.8000000000000007</c:v>
                </c:pt>
                <c:pt idx="235">
                  <c:v>0.5</c:v>
                </c:pt>
                <c:pt idx="236">
                  <c:v>9.3000000000000007</c:v>
                </c:pt>
                <c:pt idx="237">
                  <c:v>8.6999999999999993</c:v>
                </c:pt>
                <c:pt idx="238">
                  <c:v>0.8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3.8</c:v>
                </c:pt>
                <c:pt idx="247">
                  <c:v>0.3</c:v>
                </c:pt>
                <c:pt idx="248">
                  <c:v>21.7</c:v>
                </c:pt>
                <c:pt idx="249">
                  <c:v>0.5</c:v>
                </c:pt>
                <c:pt idx="250">
                  <c:v>0.3</c:v>
                </c:pt>
                <c:pt idx="251">
                  <c:v>3.8</c:v>
                </c:pt>
                <c:pt idx="252">
                  <c:v>0.3</c:v>
                </c:pt>
                <c:pt idx="253">
                  <c:v>3.6</c:v>
                </c:pt>
                <c:pt idx="254">
                  <c:v>0.3</c:v>
                </c:pt>
                <c:pt idx="255">
                  <c:v>0.3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1.4</c:v>
                </c:pt>
                <c:pt idx="260">
                  <c:v>0.1</c:v>
                </c:pt>
                <c:pt idx="261">
                  <c:v>0</c:v>
                </c:pt>
                <c:pt idx="262">
                  <c:v>1.6</c:v>
                </c:pt>
                <c:pt idx="263">
                  <c:v>0.8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0.3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3.6</c:v>
                </c:pt>
                <c:pt idx="279">
                  <c:v>0.1</c:v>
                </c:pt>
                <c:pt idx="280">
                  <c:v>0.1</c:v>
                </c:pt>
                <c:pt idx="281">
                  <c:v>1.9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3.3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0.8</c:v>
                </c:pt>
                <c:pt idx="297">
                  <c:v>1.7</c:v>
                </c:pt>
                <c:pt idx="298">
                  <c:v>3.1</c:v>
                </c:pt>
                <c:pt idx="299">
                  <c:v>0.8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1.1000000000000001</c:v>
                </c:pt>
                <c:pt idx="305">
                  <c:v>0.3</c:v>
                </c:pt>
                <c:pt idx="306">
                  <c:v>6.6</c:v>
                </c:pt>
                <c:pt idx="307">
                  <c:v>13.4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1.1000000000000001</c:v>
                </c:pt>
                <c:pt idx="312">
                  <c:v>1.1000000000000001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0.5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0.3</c:v>
                </c:pt>
                <c:pt idx="331">
                  <c:v>0</c:v>
                </c:pt>
                <c:pt idx="332">
                  <c:v>0.8</c:v>
                </c:pt>
                <c:pt idx="333">
                  <c:v>0</c:v>
                </c:pt>
                <c:pt idx="334">
                  <c:v>6.1</c:v>
                </c:pt>
                <c:pt idx="335">
                  <c:v>0.3</c:v>
                </c:pt>
                <c:pt idx="336">
                  <c:v>0.5</c:v>
                </c:pt>
                <c:pt idx="337">
                  <c:v>0.3</c:v>
                </c:pt>
                <c:pt idx="338">
                  <c:v>0</c:v>
                </c:pt>
                <c:pt idx="339">
                  <c:v>0</c:v>
                </c:pt>
                <c:pt idx="340">
                  <c:v>0.3</c:v>
                </c:pt>
                <c:pt idx="341">
                  <c:v>0.8</c:v>
                </c:pt>
                <c:pt idx="342">
                  <c:v>0</c:v>
                </c:pt>
                <c:pt idx="343">
                  <c:v>0</c:v>
                </c:pt>
                <c:pt idx="344">
                  <c:v>5.6</c:v>
                </c:pt>
                <c:pt idx="345">
                  <c:v>4.9000000000000004</c:v>
                </c:pt>
                <c:pt idx="346">
                  <c:v>9.1</c:v>
                </c:pt>
                <c:pt idx="347">
                  <c:v>0.3</c:v>
                </c:pt>
                <c:pt idx="348">
                  <c:v>2.2000000000000002</c:v>
                </c:pt>
                <c:pt idx="349">
                  <c:v>6.3</c:v>
                </c:pt>
                <c:pt idx="350">
                  <c:v>0.5</c:v>
                </c:pt>
                <c:pt idx="351">
                  <c:v>0</c:v>
                </c:pt>
                <c:pt idx="352">
                  <c:v>3.6</c:v>
                </c:pt>
                <c:pt idx="353">
                  <c:v>0.9</c:v>
                </c:pt>
                <c:pt idx="354">
                  <c:v>1.7</c:v>
                </c:pt>
                <c:pt idx="355">
                  <c:v>0</c:v>
                </c:pt>
                <c:pt idx="356">
                  <c:v>4.0999999999999996</c:v>
                </c:pt>
                <c:pt idx="357">
                  <c:v>0.3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3.3</c:v>
                </c:pt>
                <c:pt idx="363">
                  <c:v>4.8</c:v>
                </c:pt>
                <c:pt idx="364">
                  <c:v>0.3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98803712"/>
        <c:axId val="98805248"/>
      </c:barChart>
      <c:catAx>
        <c:axId val="9880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805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8805248"/>
        <c:scaling>
          <c:orientation val="minMax"/>
          <c:max val="3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803712"/>
        <c:crosses val="autoZero"/>
        <c:crossBetween val="between"/>
        <c:majorUnit val="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Smoothed Windspeed / mh</a:t>
            </a:r>
            <a:r>
              <a:rPr lang="en-GB" sz="1400" b="1" i="0" u="none" strike="noStrike" baseline="30000">
                <a:solidFill>
                  <a:srgbClr val="000000"/>
                </a:solidFill>
                <a:latin typeface="Arial"/>
                <a:cs typeface="Arial"/>
              </a:rPr>
              <a:t>-1</a:t>
            </a:r>
          </a:p>
        </c:rich>
      </c:tx>
      <c:layout>
        <c:manualLayout>
          <c:xMode val="edge"/>
          <c:yMode val="edge"/>
          <c:x val="0.41881944646218117"/>
          <c:y val="1.98830409356725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985254257748993E-2"/>
          <c:y val="9.0058582395127915E-2"/>
          <c:w val="0.95510512467395348"/>
          <c:h val="0.80467928166036373"/>
        </c:manualLayout>
      </c:layout>
      <c:lineChart>
        <c:grouping val="standard"/>
        <c:varyColors val="0"/>
        <c:ser>
          <c:idx val="1"/>
          <c:order val="0"/>
          <c:tx>
            <c:v>Mean Speed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'5-DGD'!$U$4:$U$75</c:f>
              <c:numCache>
                <c:formatCode>0.0</c:formatCode>
                <c:ptCount val="72"/>
                <c:pt idx="0">
                  <c:v>4.4000000000000004</c:v>
                </c:pt>
                <c:pt idx="1">
                  <c:v>5.14</c:v>
                </c:pt>
                <c:pt idx="2">
                  <c:v>7.0199999999999987</c:v>
                </c:pt>
                <c:pt idx="3">
                  <c:v>4.66</c:v>
                </c:pt>
                <c:pt idx="4">
                  <c:v>4.88</c:v>
                </c:pt>
                <c:pt idx="5">
                  <c:v>6.166666666666667</c:v>
                </c:pt>
                <c:pt idx="6">
                  <c:v>8.6</c:v>
                </c:pt>
                <c:pt idx="7">
                  <c:v>6.839999999999999</c:v>
                </c:pt>
                <c:pt idx="8">
                  <c:v>5.6</c:v>
                </c:pt>
                <c:pt idx="9">
                  <c:v>4.68</c:v>
                </c:pt>
                <c:pt idx="10">
                  <c:v>4.7200000000000006</c:v>
                </c:pt>
                <c:pt idx="11">
                  <c:v>5.7666666666666666</c:v>
                </c:pt>
                <c:pt idx="12">
                  <c:v>6.0600000000000005</c:v>
                </c:pt>
                <c:pt idx="13">
                  <c:v>6.5600000000000005</c:v>
                </c:pt>
                <c:pt idx="14">
                  <c:v>5</c:v>
                </c:pt>
                <c:pt idx="15">
                  <c:v>3.3200000000000003</c:v>
                </c:pt>
                <c:pt idx="16">
                  <c:v>2.68</c:v>
                </c:pt>
                <c:pt idx="17">
                  <c:v>4.5166666666666666</c:v>
                </c:pt>
                <c:pt idx="18">
                  <c:v>7.0400000000000009</c:v>
                </c:pt>
                <c:pt idx="19">
                  <c:v>4.46</c:v>
                </c:pt>
                <c:pt idx="20">
                  <c:v>4.1199999999999992</c:v>
                </c:pt>
                <c:pt idx="21">
                  <c:v>2.7</c:v>
                </c:pt>
                <c:pt idx="22">
                  <c:v>3.0599999999999996</c:v>
                </c:pt>
                <c:pt idx="23">
                  <c:v>5.54</c:v>
                </c:pt>
                <c:pt idx="24">
                  <c:v>7.0600000000000005</c:v>
                </c:pt>
                <c:pt idx="25">
                  <c:v>5.04</c:v>
                </c:pt>
                <c:pt idx="26">
                  <c:v>5.5200000000000005</c:v>
                </c:pt>
                <c:pt idx="27">
                  <c:v>5.18</c:v>
                </c:pt>
                <c:pt idx="28">
                  <c:v>7.0399999999999991</c:v>
                </c:pt>
                <c:pt idx="29">
                  <c:v>6.3666666666666671</c:v>
                </c:pt>
                <c:pt idx="30">
                  <c:v>5.0999999999999996</c:v>
                </c:pt>
                <c:pt idx="31">
                  <c:v>4.5599999999999996</c:v>
                </c:pt>
                <c:pt idx="32">
                  <c:v>5.12</c:v>
                </c:pt>
                <c:pt idx="33">
                  <c:v>5.56</c:v>
                </c:pt>
                <c:pt idx="34">
                  <c:v>6.6599999999999993</c:v>
                </c:pt>
                <c:pt idx="35">
                  <c:v>3.6599999999999993</c:v>
                </c:pt>
                <c:pt idx="36">
                  <c:v>3.0200000000000005</c:v>
                </c:pt>
                <c:pt idx="37">
                  <c:v>6.8</c:v>
                </c:pt>
                <c:pt idx="38">
                  <c:v>4.0599999999999996</c:v>
                </c:pt>
                <c:pt idx="39">
                  <c:v>5.3599999999999994</c:v>
                </c:pt>
                <c:pt idx="40">
                  <c:v>3.3200000000000003</c:v>
                </c:pt>
                <c:pt idx="41">
                  <c:v>3.0166666666666671</c:v>
                </c:pt>
                <c:pt idx="42">
                  <c:v>3.7600000000000002</c:v>
                </c:pt>
                <c:pt idx="43">
                  <c:v>5.5000000000000009</c:v>
                </c:pt>
                <c:pt idx="44">
                  <c:v>5.16</c:v>
                </c:pt>
                <c:pt idx="45">
                  <c:v>4.2000000000000011</c:v>
                </c:pt>
                <c:pt idx="46">
                  <c:v>3.7800000000000002</c:v>
                </c:pt>
                <c:pt idx="47">
                  <c:v>3.4000000000000004</c:v>
                </c:pt>
                <c:pt idx="48">
                  <c:v>5.32</c:v>
                </c:pt>
                <c:pt idx="49">
                  <c:v>6.8199999999999985</c:v>
                </c:pt>
                <c:pt idx="50">
                  <c:v>6.6400000000000006</c:v>
                </c:pt>
                <c:pt idx="51">
                  <c:v>5.42</c:v>
                </c:pt>
                <c:pt idx="52">
                  <c:v>4.24</c:v>
                </c:pt>
                <c:pt idx="53">
                  <c:v>2.4200000000000004</c:v>
                </c:pt>
                <c:pt idx="54">
                  <c:v>5.04</c:v>
                </c:pt>
                <c:pt idx="55">
                  <c:v>7.6</c:v>
                </c:pt>
                <c:pt idx="56">
                  <c:v>4.2</c:v>
                </c:pt>
                <c:pt idx="57">
                  <c:v>4.9000000000000004</c:v>
                </c:pt>
                <c:pt idx="58">
                  <c:v>5.42</c:v>
                </c:pt>
                <c:pt idx="59">
                  <c:v>4.5333333333333332</c:v>
                </c:pt>
                <c:pt idx="60">
                  <c:v>4.2</c:v>
                </c:pt>
                <c:pt idx="61">
                  <c:v>4.24</c:v>
                </c:pt>
                <c:pt idx="62">
                  <c:v>4.88</c:v>
                </c:pt>
                <c:pt idx="63">
                  <c:v>2.9000000000000004</c:v>
                </c:pt>
                <c:pt idx="64">
                  <c:v>3.94</c:v>
                </c:pt>
                <c:pt idx="65">
                  <c:v>7.06</c:v>
                </c:pt>
                <c:pt idx="66">
                  <c:v>5.4</c:v>
                </c:pt>
                <c:pt idx="67">
                  <c:v>6.8600000000000012</c:v>
                </c:pt>
                <c:pt idx="68">
                  <c:v>7.2315919999999991</c:v>
                </c:pt>
                <c:pt idx="69">
                  <c:v>4.7902399999999998</c:v>
                </c:pt>
                <c:pt idx="70">
                  <c:v>6.0451679999999994</c:v>
                </c:pt>
                <c:pt idx="71">
                  <c:v>6.9666666666666677</c:v>
                </c:pt>
              </c:numCache>
            </c:numRef>
          </c:val>
          <c:smooth val="1"/>
        </c:ser>
        <c:ser>
          <c:idx val="0"/>
          <c:order val="1"/>
          <c:tx>
            <c:v>E (Mean)</c:v>
          </c:tx>
          <c:spPr>
            <a:ln w="25400">
              <a:solidFill>
                <a:srgbClr val="FF99CC"/>
              </a:solidFill>
              <a:prstDash val="lgDash"/>
            </a:ln>
          </c:spPr>
          <c:marker>
            <c:symbol val="none"/>
          </c:marker>
          <c:cat>
            <c:multiLvlStrRef>
              <c:f>Daily!$D$4:$E$368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'5-DGD'!#REF!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4"/>
          <c:tx>
            <c:v>E (Mean)</c:v>
          </c:tx>
          <c:spPr>
            <a:ln w="12700">
              <a:solidFill>
                <a:srgbClr val="FF99CC"/>
              </a:solidFill>
              <a:prstDash val="lgDash"/>
            </a:ln>
          </c:spPr>
          <c:marker>
            <c:symbol val="none"/>
          </c:marker>
          <c:val>
            <c:numRef>
              <c:f>'5-DGD'!$CI$4:$CI$75</c:f>
              <c:numCache>
                <c:formatCode>0.0</c:formatCode>
                <c:ptCount val="72"/>
                <c:pt idx="0">
                  <c:v>4.992</c:v>
                </c:pt>
                <c:pt idx="1">
                  <c:v>4.992</c:v>
                </c:pt>
                <c:pt idx="2">
                  <c:v>4.992</c:v>
                </c:pt>
                <c:pt idx="3">
                  <c:v>4.992</c:v>
                </c:pt>
                <c:pt idx="4">
                  <c:v>4.992</c:v>
                </c:pt>
                <c:pt idx="5">
                  <c:v>4.992</c:v>
                </c:pt>
                <c:pt idx="6">
                  <c:v>4.863999999999999</c:v>
                </c:pt>
                <c:pt idx="7">
                  <c:v>4.863999999999999</c:v>
                </c:pt>
                <c:pt idx="8">
                  <c:v>4.863999999999999</c:v>
                </c:pt>
                <c:pt idx="9">
                  <c:v>4.863999999999999</c:v>
                </c:pt>
                <c:pt idx="10">
                  <c:v>4.863999999999999</c:v>
                </c:pt>
                <c:pt idx="11">
                  <c:v>4.863999999999999</c:v>
                </c:pt>
                <c:pt idx="12">
                  <c:v>4.9279999999999999</c:v>
                </c:pt>
                <c:pt idx="13">
                  <c:v>4.9279999999999999</c:v>
                </c:pt>
                <c:pt idx="14">
                  <c:v>4.9279999999999999</c:v>
                </c:pt>
                <c:pt idx="15">
                  <c:v>4.9279999999999999</c:v>
                </c:pt>
                <c:pt idx="16">
                  <c:v>4.9279999999999999</c:v>
                </c:pt>
                <c:pt idx="17">
                  <c:v>4.9279999999999999</c:v>
                </c:pt>
                <c:pt idx="18">
                  <c:v>4.6719999999999997</c:v>
                </c:pt>
                <c:pt idx="19">
                  <c:v>4.6719999999999997</c:v>
                </c:pt>
                <c:pt idx="20">
                  <c:v>4.6719999999999997</c:v>
                </c:pt>
                <c:pt idx="21">
                  <c:v>4.6719999999999997</c:v>
                </c:pt>
                <c:pt idx="22">
                  <c:v>4.6719999999999997</c:v>
                </c:pt>
                <c:pt idx="23">
                  <c:v>4.6719999999999997</c:v>
                </c:pt>
                <c:pt idx="24">
                  <c:v>4.4799999999999995</c:v>
                </c:pt>
                <c:pt idx="25">
                  <c:v>4.4799999999999995</c:v>
                </c:pt>
                <c:pt idx="26">
                  <c:v>4.4799999999999995</c:v>
                </c:pt>
                <c:pt idx="27">
                  <c:v>4.4799999999999995</c:v>
                </c:pt>
                <c:pt idx="28">
                  <c:v>4.4799999999999995</c:v>
                </c:pt>
                <c:pt idx="29">
                  <c:v>4.4799999999999995</c:v>
                </c:pt>
                <c:pt idx="30">
                  <c:v>4.2880000000000003</c:v>
                </c:pt>
                <c:pt idx="31">
                  <c:v>4.2880000000000003</c:v>
                </c:pt>
                <c:pt idx="32">
                  <c:v>4.2880000000000003</c:v>
                </c:pt>
                <c:pt idx="33">
                  <c:v>4.2880000000000003</c:v>
                </c:pt>
                <c:pt idx="34">
                  <c:v>4.2880000000000003</c:v>
                </c:pt>
                <c:pt idx="35">
                  <c:v>4.2880000000000003</c:v>
                </c:pt>
                <c:pt idx="36">
                  <c:v>4.1599999999999993</c:v>
                </c:pt>
                <c:pt idx="37">
                  <c:v>4.1599999999999993</c:v>
                </c:pt>
                <c:pt idx="38">
                  <c:v>4.1599999999999993</c:v>
                </c:pt>
                <c:pt idx="39">
                  <c:v>4.1599999999999993</c:v>
                </c:pt>
                <c:pt idx="40">
                  <c:v>4.1599999999999993</c:v>
                </c:pt>
                <c:pt idx="41">
                  <c:v>4.1599999999999993</c:v>
                </c:pt>
                <c:pt idx="42">
                  <c:v>3.903999999999999</c:v>
                </c:pt>
                <c:pt idx="43">
                  <c:v>3.903999999999999</c:v>
                </c:pt>
                <c:pt idx="44">
                  <c:v>3.903999999999999</c:v>
                </c:pt>
                <c:pt idx="45">
                  <c:v>3.903999999999999</c:v>
                </c:pt>
                <c:pt idx="46">
                  <c:v>3.903999999999999</c:v>
                </c:pt>
                <c:pt idx="47">
                  <c:v>3.9039999999999995</c:v>
                </c:pt>
                <c:pt idx="48">
                  <c:v>3.7759999999999998</c:v>
                </c:pt>
                <c:pt idx="49">
                  <c:v>3.7759999999999998</c:v>
                </c:pt>
                <c:pt idx="50">
                  <c:v>3.7759999999999998</c:v>
                </c:pt>
                <c:pt idx="51">
                  <c:v>3.7759999999999998</c:v>
                </c:pt>
                <c:pt idx="52">
                  <c:v>3.7759999999999998</c:v>
                </c:pt>
                <c:pt idx="53">
                  <c:v>3.7759999999999998</c:v>
                </c:pt>
                <c:pt idx="54">
                  <c:v>3.9679999999999991</c:v>
                </c:pt>
                <c:pt idx="55">
                  <c:v>3.9679999999999991</c:v>
                </c:pt>
                <c:pt idx="56">
                  <c:v>3.9679999999999991</c:v>
                </c:pt>
                <c:pt idx="57">
                  <c:v>3.9679999999999991</c:v>
                </c:pt>
                <c:pt idx="58">
                  <c:v>3.9679999999999991</c:v>
                </c:pt>
                <c:pt idx="59">
                  <c:v>3.9679999999999995</c:v>
                </c:pt>
                <c:pt idx="60">
                  <c:v>4.4159999999999995</c:v>
                </c:pt>
                <c:pt idx="61">
                  <c:v>4.4159999999999995</c:v>
                </c:pt>
                <c:pt idx="62">
                  <c:v>4.4159999999999995</c:v>
                </c:pt>
                <c:pt idx="63">
                  <c:v>4.4159999999999995</c:v>
                </c:pt>
                <c:pt idx="64">
                  <c:v>4.4159999999999995</c:v>
                </c:pt>
                <c:pt idx="65">
                  <c:v>4.4159999999999995</c:v>
                </c:pt>
                <c:pt idx="66">
                  <c:v>4.863999999999999</c:v>
                </c:pt>
                <c:pt idx="67">
                  <c:v>4.863999999999999</c:v>
                </c:pt>
                <c:pt idx="68">
                  <c:v>4.863999999999999</c:v>
                </c:pt>
                <c:pt idx="69">
                  <c:v>4.863999999999999</c:v>
                </c:pt>
                <c:pt idx="70">
                  <c:v>4.863999999999999</c:v>
                </c:pt>
                <c:pt idx="71">
                  <c:v>4.8639999999999981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19392"/>
        <c:axId val="38637952"/>
      </c:lineChart>
      <c:lineChart>
        <c:grouping val="standard"/>
        <c:varyColors val="0"/>
        <c:ser>
          <c:idx val="3"/>
          <c:order val="2"/>
          <c:tx>
            <c:v>Max Gust</c:v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'5-DGD'!$W$4:$W$75</c:f>
              <c:numCache>
                <c:formatCode>0.0</c:formatCode>
                <c:ptCount val="72"/>
                <c:pt idx="0">
                  <c:v>15.419999999999998</c:v>
                </c:pt>
                <c:pt idx="1">
                  <c:v>22.060000000000002</c:v>
                </c:pt>
                <c:pt idx="2">
                  <c:v>25</c:v>
                </c:pt>
                <c:pt idx="3">
                  <c:v>16.440000000000001</c:v>
                </c:pt>
                <c:pt idx="4">
                  <c:v>15.680000000000001</c:v>
                </c:pt>
                <c:pt idx="5">
                  <c:v>21.066666666666666</c:v>
                </c:pt>
                <c:pt idx="6">
                  <c:v>27.339999999999996</c:v>
                </c:pt>
                <c:pt idx="7">
                  <c:v>21.680000000000003</c:v>
                </c:pt>
                <c:pt idx="8">
                  <c:v>20.22</c:v>
                </c:pt>
                <c:pt idx="9">
                  <c:v>15.16</c:v>
                </c:pt>
                <c:pt idx="10">
                  <c:v>15.260000000000002</c:v>
                </c:pt>
                <c:pt idx="11">
                  <c:v>21.366666666666664</c:v>
                </c:pt>
                <c:pt idx="12">
                  <c:v>21.22</c:v>
                </c:pt>
                <c:pt idx="13">
                  <c:v>21.440000000000005</c:v>
                </c:pt>
                <c:pt idx="14">
                  <c:v>17.759999999999998</c:v>
                </c:pt>
                <c:pt idx="15">
                  <c:v>12.02</c:v>
                </c:pt>
                <c:pt idx="16">
                  <c:v>11.76</c:v>
                </c:pt>
                <c:pt idx="17">
                  <c:v>17.25</c:v>
                </c:pt>
                <c:pt idx="18">
                  <c:v>23.3</c:v>
                </c:pt>
                <c:pt idx="19">
                  <c:v>15.959999999999999</c:v>
                </c:pt>
                <c:pt idx="20">
                  <c:v>16.600000000000001</c:v>
                </c:pt>
                <c:pt idx="21">
                  <c:v>14.24</c:v>
                </c:pt>
                <c:pt idx="22">
                  <c:v>16.5</c:v>
                </c:pt>
                <c:pt idx="23">
                  <c:v>21.139999999999997</c:v>
                </c:pt>
                <c:pt idx="24">
                  <c:v>23.46</c:v>
                </c:pt>
                <c:pt idx="25">
                  <c:v>20.619999999999997</c:v>
                </c:pt>
                <c:pt idx="26">
                  <c:v>18.64</c:v>
                </c:pt>
                <c:pt idx="27">
                  <c:v>16.899999999999999</c:v>
                </c:pt>
                <c:pt idx="28">
                  <c:v>26.160000000000004</c:v>
                </c:pt>
                <c:pt idx="29">
                  <c:v>21.866666666666671</c:v>
                </c:pt>
                <c:pt idx="30">
                  <c:v>20.520000000000003</c:v>
                </c:pt>
                <c:pt idx="31">
                  <c:v>19.240000000000002</c:v>
                </c:pt>
                <c:pt idx="32">
                  <c:v>17.82</c:v>
                </c:pt>
                <c:pt idx="33">
                  <c:v>21.86</c:v>
                </c:pt>
                <c:pt idx="34">
                  <c:v>22.959999999999997</c:v>
                </c:pt>
                <c:pt idx="35">
                  <c:v>14.3</c:v>
                </c:pt>
                <c:pt idx="36">
                  <c:v>12.66</c:v>
                </c:pt>
                <c:pt idx="37">
                  <c:v>22.06</c:v>
                </c:pt>
                <c:pt idx="38">
                  <c:v>15.6</c:v>
                </c:pt>
                <c:pt idx="39">
                  <c:v>18.64</c:v>
                </c:pt>
                <c:pt idx="40">
                  <c:v>12.520000000000001</c:v>
                </c:pt>
                <c:pt idx="41">
                  <c:v>11.65</c:v>
                </c:pt>
                <c:pt idx="42">
                  <c:v>15.36</c:v>
                </c:pt>
                <c:pt idx="43">
                  <c:v>23.020000000000003</c:v>
                </c:pt>
                <c:pt idx="44">
                  <c:v>15.680000000000001</c:v>
                </c:pt>
                <c:pt idx="45">
                  <c:v>16.739999999999998</c:v>
                </c:pt>
                <c:pt idx="46">
                  <c:v>17.139999999999997</c:v>
                </c:pt>
                <c:pt idx="47">
                  <c:v>13.299999999999999</c:v>
                </c:pt>
                <c:pt idx="48">
                  <c:v>18.560000000000002</c:v>
                </c:pt>
                <c:pt idx="49">
                  <c:v>23.559999999999995</c:v>
                </c:pt>
                <c:pt idx="50">
                  <c:v>25</c:v>
                </c:pt>
                <c:pt idx="51">
                  <c:v>17.419999999999998</c:v>
                </c:pt>
                <c:pt idx="52">
                  <c:v>17.740000000000002</c:v>
                </c:pt>
                <c:pt idx="53">
                  <c:v>13.34</c:v>
                </c:pt>
                <c:pt idx="54">
                  <c:v>19.66</c:v>
                </c:pt>
                <c:pt idx="55">
                  <c:v>25.1</c:v>
                </c:pt>
                <c:pt idx="56">
                  <c:v>15.179999999999998</c:v>
                </c:pt>
                <c:pt idx="57">
                  <c:v>18.939999999999998</c:v>
                </c:pt>
                <c:pt idx="58">
                  <c:v>19.380000000000003</c:v>
                </c:pt>
                <c:pt idx="59">
                  <c:v>16.983333333333331</c:v>
                </c:pt>
                <c:pt idx="60">
                  <c:v>16.7</c:v>
                </c:pt>
                <c:pt idx="61">
                  <c:v>17.64</c:v>
                </c:pt>
                <c:pt idx="62">
                  <c:v>14.6</c:v>
                </c:pt>
                <c:pt idx="63">
                  <c:v>11.459999999999999</c:v>
                </c:pt>
                <c:pt idx="64">
                  <c:v>15.139999999999997</c:v>
                </c:pt>
                <c:pt idx="65">
                  <c:v>28.2</c:v>
                </c:pt>
                <c:pt idx="66">
                  <c:v>22.96</c:v>
                </c:pt>
                <c:pt idx="67">
                  <c:v>23.56</c:v>
                </c:pt>
                <c:pt idx="68">
                  <c:v>29.919999999999998</c:v>
                </c:pt>
                <c:pt idx="69">
                  <c:v>17.976540000000004</c:v>
                </c:pt>
                <c:pt idx="70">
                  <c:v>19.957920000000001</c:v>
                </c:pt>
                <c:pt idx="71">
                  <c:v>23.099999999999998</c:v>
                </c:pt>
              </c:numCache>
            </c:numRef>
          </c:val>
          <c:smooth val="1"/>
        </c:ser>
        <c:ser>
          <c:idx val="4"/>
          <c:order val="3"/>
          <c:tx>
            <c:v>Max Average</c:v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'5-DGD'!$V$4:$V$75</c:f>
              <c:numCache>
                <c:formatCode>0.0</c:formatCode>
                <c:ptCount val="72"/>
                <c:pt idx="0">
                  <c:v>11.540000000000001</c:v>
                </c:pt>
                <c:pt idx="1">
                  <c:v>14.379999999999999</c:v>
                </c:pt>
                <c:pt idx="2">
                  <c:v>17.28</c:v>
                </c:pt>
                <c:pt idx="3">
                  <c:v>11.52</c:v>
                </c:pt>
                <c:pt idx="4">
                  <c:v>11.34</c:v>
                </c:pt>
                <c:pt idx="5">
                  <c:v>15.966666666666667</c:v>
                </c:pt>
                <c:pt idx="6">
                  <c:v>19.32</c:v>
                </c:pt>
                <c:pt idx="7">
                  <c:v>15.020000000000001</c:v>
                </c:pt>
                <c:pt idx="8">
                  <c:v>13.459999999999999</c:v>
                </c:pt>
                <c:pt idx="9">
                  <c:v>10.66</c:v>
                </c:pt>
                <c:pt idx="10">
                  <c:v>10.88</c:v>
                </c:pt>
                <c:pt idx="11">
                  <c:v>15.166666666666666</c:v>
                </c:pt>
                <c:pt idx="12">
                  <c:v>14.419999999999998</c:v>
                </c:pt>
                <c:pt idx="13">
                  <c:v>15.1</c:v>
                </c:pt>
                <c:pt idx="14">
                  <c:v>12.14</c:v>
                </c:pt>
                <c:pt idx="15">
                  <c:v>9.36</c:v>
                </c:pt>
                <c:pt idx="16">
                  <c:v>8.82</c:v>
                </c:pt>
                <c:pt idx="17">
                  <c:v>13.083333333333334</c:v>
                </c:pt>
                <c:pt idx="18">
                  <c:v>15.819999999999999</c:v>
                </c:pt>
                <c:pt idx="19">
                  <c:v>11.5</c:v>
                </c:pt>
                <c:pt idx="20">
                  <c:v>11.9</c:v>
                </c:pt>
                <c:pt idx="21">
                  <c:v>10.540000000000001</c:v>
                </c:pt>
                <c:pt idx="22">
                  <c:v>10.56</c:v>
                </c:pt>
                <c:pt idx="23">
                  <c:v>14.02</c:v>
                </c:pt>
                <c:pt idx="24">
                  <c:v>15.319999999999999</c:v>
                </c:pt>
                <c:pt idx="25">
                  <c:v>14.26</c:v>
                </c:pt>
                <c:pt idx="26">
                  <c:v>13.2</c:v>
                </c:pt>
                <c:pt idx="27">
                  <c:v>12.2</c:v>
                </c:pt>
                <c:pt idx="28">
                  <c:v>17.82</c:v>
                </c:pt>
                <c:pt idx="29">
                  <c:v>15.616666666666665</c:v>
                </c:pt>
                <c:pt idx="30">
                  <c:v>13.7</c:v>
                </c:pt>
                <c:pt idx="31">
                  <c:v>13.540000000000001</c:v>
                </c:pt>
                <c:pt idx="32">
                  <c:v>13.3</c:v>
                </c:pt>
                <c:pt idx="33">
                  <c:v>14.62</c:v>
                </c:pt>
                <c:pt idx="34">
                  <c:v>15.2</c:v>
                </c:pt>
                <c:pt idx="35">
                  <c:v>10.48</c:v>
                </c:pt>
                <c:pt idx="36">
                  <c:v>9.24</c:v>
                </c:pt>
                <c:pt idx="37">
                  <c:v>16.14</c:v>
                </c:pt>
                <c:pt idx="38">
                  <c:v>10.66</c:v>
                </c:pt>
                <c:pt idx="39">
                  <c:v>12.88</c:v>
                </c:pt>
                <c:pt idx="40">
                  <c:v>9.5599999999999987</c:v>
                </c:pt>
                <c:pt idx="41">
                  <c:v>8.35</c:v>
                </c:pt>
                <c:pt idx="42">
                  <c:v>11.280000000000001</c:v>
                </c:pt>
                <c:pt idx="43">
                  <c:v>15.260000000000002</c:v>
                </c:pt>
                <c:pt idx="44">
                  <c:v>11.600000000000001</c:v>
                </c:pt>
                <c:pt idx="45">
                  <c:v>11.919999999999998</c:v>
                </c:pt>
                <c:pt idx="46">
                  <c:v>11.620000000000001</c:v>
                </c:pt>
                <c:pt idx="47">
                  <c:v>9.3333333333333339</c:v>
                </c:pt>
                <c:pt idx="48">
                  <c:v>13.379999999999999</c:v>
                </c:pt>
                <c:pt idx="49">
                  <c:v>15.48</c:v>
                </c:pt>
                <c:pt idx="50">
                  <c:v>16.78</c:v>
                </c:pt>
                <c:pt idx="51">
                  <c:v>12.559999999999999</c:v>
                </c:pt>
                <c:pt idx="52">
                  <c:v>12.979999999999999</c:v>
                </c:pt>
                <c:pt idx="53">
                  <c:v>9.8000000000000007</c:v>
                </c:pt>
                <c:pt idx="54">
                  <c:v>13.62</c:v>
                </c:pt>
                <c:pt idx="55">
                  <c:v>16.2</c:v>
                </c:pt>
                <c:pt idx="56">
                  <c:v>10.54</c:v>
                </c:pt>
                <c:pt idx="57">
                  <c:v>12.32</c:v>
                </c:pt>
                <c:pt idx="58">
                  <c:v>13.180000000000001</c:v>
                </c:pt>
                <c:pt idx="59">
                  <c:v>11.783333333333333</c:v>
                </c:pt>
                <c:pt idx="60">
                  <c:v>12.02</c:v>
                </c:pt>
                <c:pt idx="61">
                  <c:v>11.72</c:v>
                </c:pt>
                <c:pt idx="62">
                  <c:v>11.26</c:v>
                </c:pt>
                <c:pt idx="63">
                  <c:v>9.02</c:v>
                </c:pt>
                <c:pt idx="64">
                  <c:v>10.459999999999999</c:v>
                </c:pt>
                <c:pt idx="65">
                  <c:v>18.899999999999999</c:v>
                </c:pt>
                <c:pt idx="66">
                  <c:v>16.140000000000004</c:v>
                </c:pt>
                <c:pt idx="67">
                  <c:v>15.720000000000002</c:v>
                </c:pt>
                <c:pt idx="68">
                  <c:v>19.559999999999999</c:v>
                </c:pt>
                <c:pt idx="69">
                  <c:v>12.228938775510205</c:v>
                </c:pt>
                <c:pt idx="70">
                  <c:v>13.881170068027211</c:v>
                </c:pt>
                <c:pt idx="71">
                  <c:v>15.299999999999999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39488"/>
        <c:axId val="38641024"/>
      </c:lineChart>
      <c:catAx>
        <c:axId val="3861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63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8637952"/>
        <c:scaling>
          <c:orientation val="minMax"/>
          <c:max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619392"/>
        <c:crosses val="autoZero"/>
        <c:crossBetween val="between"/>
        <c:majorUnit val="2"/>
      </c:valAx>
      <c:catAx>
        <c:axId val="38639488"/>
        <c:scaling>
          <c:orientation val="minMax"/>
        </c:scaling>
        <c:delete val="1"/>
        <c:axPos val="b"/>
        <c:majorTickMark val="out"/>
        <c:minorTickMark val="none"/>
        <c:tickLblPos val="nextTo"/>
        <c:crossAx val="38641024"/>
        <c:crosses val="autoZero"/>
        <c:auto val="1"/>
        <c:lblAlgn val="ctr"/>
        <c:lblOffset val="100"/>
        <c:noMultiLvlLbl val="0"/>
      </c:catAx>
      <c:valAx>
        <c:axId val="38641024"/>
        <c:scaling>
          <c:orientation val="minMax"/>
          <c:max val="30"/>
          <c:min val="-2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639488"/>
        <c:crosses val="max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3800750920895036"/>
          <c:y val="0.80000085954167999"/>
          <c:w val="0.60455136834832912"/>
          <c:h val="0.8514628478457735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Mean Wind Speed / mph</a:t>
            </a:r>
          </a:p>
        </c:rich>
      </c:tx>
      <c:layout>
        <c:manualLayout>
          <c:xMode val="edge"/>
          <c:yMode val="edge"/>
          <c:x val="0.41852631504226273"/>
          <c:y val="6.426735218508997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369185768193359E-2"/>
          <c:y val="5.9126001118403257E-2"/>
          <c:w val="0.97092694264424773"/>
          <c:h val="0.87660723397284823"/>
        </c:manualLayout>
      </c:layout>
      <c:lineChart>
        <c:grouping val="standard"/>
        <c:varyColors val="0"/>
        <c:ser>
          <c:idx val="2"/>
          <c:order val="0"/>
          <c:tx>
            <c:v>Mean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DGD!$U$4:$U$368</c:f>
              <c:numCache>
                <c:formatCode>0.0</c:formatCode>
                <c:ptCount val="365"/>
                <c:pt idx="0">
                  <c:v>4.2</c:v>
                </c:pt>
                <c:pt idx="1">
                  <c:v>3.5</c:v>
                </c:pt>
                <c:pt idx="2">
                  <c:v>2.2000000000000002</c:v>
                </c:pt>
                <c:pt idx="3">
                  <c:v>4.9000000000000004</c:v>
                </c:pt>
                <c:pt idx="4">
                  <c:v>7.2</c:v>
                </c:pt>
                <c:pt idx="5">
                  <c:v>2.1</c:v>
                </c:pt>
                <c:pt idx="6">
                  <c:v>4.9000000000000004</c:v>
                </c:pt>
                <c:pt idx="7">
                  <c:v>7.5</c:v>
                </c:pt>
                <c:pt idx="8">
                  <c:v>4.2</c:v>
                </c:pt>
                <c:pt idx="9">
                  <c:v>7</c:v>
                </c:pt>
                <c:pt idx="10">
                  <c:v>4.8</c:v>
                </c:pt>
                <c:pt idx="11">
                  <c:v>5.5</c:v>
                </c:pt>
                <c:pt idx="12">
                  <c:v>7.1</c:v>
                </c:pt>
                <c:pt idx="13">
                  <c:v>7</c:v>
                </c:pt>
                <c:pt idx="14">
                  <c:v>10.7</c:v>
                </c:pt>
                <c:pt idx="15">
                  <c:v>8.6</c:v>
                </c:pt>
                <c:pt idx="16">
                  <c:v>3.4</c:v>
                </c:pt>
                <c:pt idx="17">
                  <c:v>3.7</c:v>
                </c:pt>
                <c:pt idx="18">
                  <c:v>3.3</c:v>
                </c:pt>
                <c:pt idx="19">
                  <c:v>4.3</c:v>
                </c:pt>
                <c:pt idx="20">
                  <c:v>3.8</c:v>
                </c:pt>
                <c:pt idx="21">
                  <c:v>5.2</c:v>
                </c:pt>
                <c:pt idx="22">
                  <c:v>6.5</c:v>
                </c:pt>
                <c:pt idx="23">
                  <c:v>4.7</c:v>
                </c:pt>
                <c:pt idx="24">
                  <c:v>4.2</c:v>
                </c:pt>
                <c:pt idx="25">
                  <c:v>6.3</c:v>
                </c:pt>
                <c:pt idx="26">
                  <c:v>8.6</c:v>
                </c:pt>
                <c:pt idx="27">
                  <c:v>8.1999999999999993</c:v>
                </c:pt>
                <c:pt idx="28">
                  <c:v>6.4</c:v>
                </c:pt>
                <c:pt idx="29">
                  <c:v>4.8</c:v>
                </c:pt>
                <c:pt idx="30">
                  <c:v>2.7</c:v>
                </c:pt>
                <c:pt idx="31">
                  <c:v>5.4</c:v>
                </c:pt>
                <c:pt idx="32">
                  <c:v>6.9</c:v>
                </c:pt>
                <c:pt idx="33">
                  <c:v>7.5</c:v>
                </c:pt>
                <c:pt idx="34">
                  <c:v>11.8</c:v>
                </c:pt>
                <c:pt idx="35">
                  <c:v>11.4</c:v>
                </c:pt>
                <c:pt idx="36">
                  <c:v>11.3</c:v>
                </c:pt>
                <c:pt idx="37">
                  <c:v>10.1</c:v>
                </c:pt>
                <c:pt idx="38">
                  <c:v>2.8</c:v>
                </c:pt>
                <c:pt idx="39">
                  <c:v>5.0999999999999996</c:v>
                </c:pt>
                <c:pt idx="40">
                  <c:v>4.9000000000000004</c:v>
                </c:pt>
                <c:pt idx="41">
                  <c:v>4.2</c:v>
                </c:pt>
                <c:pt idx="42">
                  <c:v>4.9000000000000004</c:v>
                </c:pt>
                <c:pt idx="43">
                  <c:v>7.6</c:v>
                </c:pt>
                <c:pt idx="44">
                  <c:v>5.4</c:v>
                </c:pt>
                <c:pt idx="45">
                  <c:v>5.9</c:v>
                </c:pt>
                <c:pt idx="46">
                  <c:v>4.5</c:v>
                </c:pt>
                <c:pt idx="47">
                  <c:v>4.8</c:v>
                </c:pt>
                <c:pt idx="48">
                  <c:v>5.4</c:v>
                </c:pt>
                <c:pt idx="49">
                  <c:v>4.0999999999999996</c:v>
                </c:pt>
                <c:pt idx="50">
                  <c:v>4.5999999999999996</c:v>
                </c:pt>
                <c:pt idx="51">
                  <c:v>4.5999999999999996</c:v>
                </c:pt>
                <c:pt idx="52">
                  <c:v>2.8</c:v>
                </c:pt>
                <c:pt idx="53">
                  <c:v>5.6</c:v>
                </c:pt>
                <c:pt idx="54">
                  <c:v>4.7</c:v>
                </c:pt>
                <c:pt idx="55">
                  <c:v>5.9</c:v>
                </c:pt>
                <c:pt idx="56">
                  <c:v>7</c:v>
                </c:pt>
                <c:pt idx="57">
                  <c:v>4.5999999999999996</c:v>
                </c:pt>
                <c:pt idx="58">
                  <c:v>5.7</c:v>
                </c:pt>
                <c:pt idx="59">
                  <c:v>6.5</c:v>
                </c:pt>
                <c:pt idx="60">
                  <c:v>7.2</c:v>
                </c:pt>
                <c:pt idx="61">
                  <c:v>7</c:v>
                </c:pt>
                <c:pt idx="62">
                  <c:v>4.4000000000000004</c:v>
                </c:pt>
                <c:pt idx="63">
                  <c:v>5.2</c:v>
                </c:pt>
                <c:pt idx="64">
                  <c:v>7.7</c:v>
                </c:pt>
                <c:pt idx="65">
                  <c:v>4.5999999999999996</c:v>
                </c:pt>
                <c:pt idx="66">
                  <c:v>4.4000000000000004</c:v>
                </c:pt>
                <c:pt idx="67">
                  <c:v>6.8</c:v>
                </c:pt>
                <c:pt idx="68">
                  <c:v>9.3000000000000007</c:v>
                </c:pt>
                <c:pt idx="69">
                  <c:v>6.1</c:v>
                </c:pt>
                <c:pt idx="70">
                  <c:v>5</c:v>
                </c:pt>
                <c:pt idx="71">
                  <c:v>2.7</c:v>
                </c:pt>
                <c:pt idx="72">
                  <c:v>5.0999999999999996</c:v>
                </c:pt>
                <c:pt idx="73">
                  <c:v>6.1</c:v>
                </c:pt>
                <c:pt idx="74">
                  <c:v>5.5</c:v>
                </c:pt>
                <c:pt idx="75">
                  <c:v>2.2999999999999998</c:v>
                </c:pt>
                <c:pt idx="76">
                  <c:v>3.1</c:v>
                </c:pt>
                <c:pt idx="77">
                  <c:v>1.6</c:v>
                </c:pt>
                <c:pt idx="78">
                  <c:v>4.0999999999999996</c:v>
                </c:pt>
                <c:pt idx="79">
                  <c:v>2.5</c:v>
                </c:pt>
                <c:pt idx="80">
                  <c:v>1.9</c:v>
                </c:pt>
                <c:pt idx="81">
                  <c:v>3.1</c:v>
                </c:pt>
                <c:pt idx="82">
                  <c:v>4.3</c:v>
                </c:pt>
                <c:pt idx="83">
                  <c:v>1.6</c:v>
                </c:pt>
                <c:pt idx="84">
                  <c:v>4.5</c:v>
                </c:pt>
                <c:pt idx="85">
                  <c:v>4.9000000000000004</c:v>
                </c:pt>
                <c:pt idx="86">
                  <c:v>2.1</c:v>
                </c:pt>
                <c:pt idx="87">
                  <c:v>1.2</c:v>
                </c:pt>
                <c:pt idx="88">
                  <c:v>5.8</c:v>
                </c:pt>
                <c:pt idx="89">
                  <c:v>8.6</c:v>
                </c:pt>
                <c:pt idx="90">
                  <c:v>8.1</c:v>
                </c:pt>
                <c:pt idx="91">
                  <c:v>6.3</c:v>
                </c:pt>
                <c:pt idx="92">
                  <c:v>5</c:v>
                </c:pt>
                <c:pt idx="93">
                  <c:v>7.3</c:v>
                </c:pt>
                <c:pt idx="94">
                  <c:v>8.5</c:v>
                </c:pt>
                <c:pt idx="95">
                  <c:v>6.6</c:v>
                </c:pt>
                <c:pt idx="96">
                  <c:v>4</c:v>
                </c:pt>
                <c:pt idx="97">
                  <c:v>2.4</c:v>
                </c:pt>
                <c:pt idx="98">
                  <c:v>5.3</c:v>
                </c:pt>
                <c:pt idx="99">
                  <c:v>4</c:v>
                </c:pt>
                <c:pt idx="100">
                  <c:v>4</c:v>
                </c:pt>
                <c:pt idx="101">
                  <c:v>5.7</c:v>
                </c:pt>
                <c:pt idx="102">
                  <c:v>4.5999999999999996</c:v>
                </c:pt>
                <c:pt idx="103">
                  <c:v>3.9</c:v>
                </c:pt>
                <c:pt idx="104">
                  <c:v>2.4</c:v>
                </c:pt>
                <c:pt idx="105">
                  <c:v>1.8</c:v>
                </c:pt>
                <c:pt idx="106">
                  <c:v>2.2999999999999998</c:v>
                </c:pt>
                <c:pt idx="107">
                  <c:v>4.5999999999999996</c:v>
                </c:pt>
                <c:pt idx="108">
                  <c:v>2.5</c:v>
                </c:pt>
                <c:pt idx="109">
                  <c:v>2.2999999999999998</c:v>
                </c:pt>
                <c:pt idx="110">
                  <c:v>3.5</c:v>
                </c:pt>
                <c:pt idx="111">
                  <c:v>2.7</c:v>
                </c:pt>
                <c:pt idx="112">
                  <c:v>1.7</c:v>
                </c:pt>
                <c:pt idx="113">
                  <c:v>2.8</c:v>
                </c:pt>
                <c:pt idx="114">
                  <c:v>4.5999999999999996</c:v>
                </c:pt>
                <c:pt idx="115">
                  <c:v>4.5</c:v>
                </c:pt>
                <c:pt idx="116">
                  <c:v>5.3</c:v>
                </c:pt>
                <c:pt idx="117">
                  <c:v>6.1</c:v>
                </c:pt>
                <c:pt idx="118">
                  <c:v>4.3</c:v>
                </c:pt>
                <c:pt idx="119">
                  <c:v>7.5</c:v>
                </c:pt>
                <c:pt idx="120">
                  <c:v>9.1999999999999993</c:v>
                </c:pt>
                <c:pt idx="121">
                  <c:v>10.4</c:v>
                </c:pt>
                <c:pt idx="122">
                  <c:v>6.5</c:v>
                </c:pt>
                <c:pt idx="123">
                  <c:v>5.0999999999999996</c:v>
                </c:pt>
                <c:pt idx="124">
                  <c:v>4.0999999999999996</c:v>
                </c:pt>
                <c:pt idx="125">
                  <c:v>4</c:v>
                </c:pt>
                <c:pt idx="126">
                  <c:v>3.8</c:v>
                </c:pt>
                <c:pt idx="127">
                  <c:v>6.6</c:v>
                </c:pt>
                <c:pt idx="128">
                  <c:v>5.8</c:v>
                </c:pt>
                <c:pt idx="129">
                  <c:v>5</c:v>
                </c:pt>
                <c:pt idx="130">
                  <c:v>4.7</c:v>
                </c:pt>
                <c:pt idx="131">
                  <c:v>6</c:v>
                </c:pt>
                <c:pt idx="132">
                  <c:v>5.0999999999999996</c:v>
                </c:pt>
                <c:pt idx="133">
                  <c:v>5.7</c:v>
                </c:pt>
                <c:pt idx="134">
                  <c:v>6.1</c:v>
                </c:pt>
                <c:pt idx="135">
                  <c:v>7.1</c:v>
                </c:pt>
                <c:pt idx="136">
                  <c:v>6</c:v>
                </c:pt>
                <c:pt idx="137">
                  <c:v>5.7</c:v>
                </c:pt>
                <c:pt idx="138">
                  <c:v>2.4</c:v>
                </c:pt>
                <c:pt idx="139">
                  <c:v>4.7</c:v>
                </c:pt>
                <c:pt idx="140">
                  <c:v>5.4</c:v>
                </c:pt>
                <c:pt idx="141">
                  <c:v>9.1</c:v>
                </c:pt>
                <c:pt idx="142">
                  <c:v>9.3000000000000007</c:v>
                </c:pt>
                <c:pt idx="143">
                  <c:v>6.6</c:v>
                </c:pt>
                <c:pt idx="144">
                  <c:v>4.8</c:v>
                </c:pt>
                <c:pt idx="145">
                  <c:v>7.7</c:v>
                </c:pt>
                <c:pt idx="146">
                  <c:v>5.4</c:v>
                </c:pt>
                <c:pt idx="147">
                  <c:v>7.2</c:v>
                </c:pt>
                <c:pt idx="148">
                  <c:v>8.6</c:v>
                </c:pt>
                <c:pt idx="149">
                  <c:v>5.2</c:v>
                </c:pt>
                <c:pt idx="150">
                  <c:v>4.0999999999999996</c:v>
                </c:pt>
                <c:pt idx="151">
                  <c:v>3.2</c:v>
                </c:pt>
                <c:pt idx="152">
                  <c:v>3.6</c:v>
                </c:pt>
                <c:pt idx="153">
                  <c:v>6.6</c:v>
                </c:pt>
                <c:pt idx="154">
                  <c:v>6.5</c:v>
                </c:pt>
                <c:pt idx="155">
                  <c:v>5.6</c:v>
                </c:pt>
                <c:pt idx="156">
                  <c:v>2.4</c:v>
                </c:pt>
                <c:pt idx="157">
                  <c:v>5.9</c:v>
                </c:pt>
                <c:pt idx="158">
                  <c:v>6.2</c:v>
                </c:pt>
                <c:pt idx="159">
                  <c:v>5.4</c:v>
                </c:pt>
                <c:pt idx="160">
                  <c:v>2.9</c:v>
                </c:pt>
                <c:pt idx="161">
                  <c:v>3.8</c:v>
                </c:pt>
                <c:pt idx="162">
                  <c:v>5.7</c:v>
                </c:pt>
                <c:pt idx="163">
                  <c:v>6.5</c:v>
                </c:pt>
                <c:pt idx="164">
                  <c:v>3.7</c:v>
                </c:pt>
                <c:pt idx="165">
                  <c:v>5.9</c:v>
                </c:pt>
                <c:pt idx="166">
                  <c:v>5.0999999999999996</c:v>
                </c:pt>
                <c:pt idx="167">
                  <c:v>5</c:v>
                </c:pt>
                <c:pt idx="168">
                  <c:v>7.6</c:v>
                </c:pt>
                <c:pt idx="169">
                  <c:v>6.7</c:v>
                </c:pt>
                <c:pt idx="170">
                  <c:v>3.4</c:v>
                </c:pt>
                <c:pt idx="171">
                  <c:v>8.1999999999999993</c:v>
                </c:pt>
                <c:pt idx="172">
                  <c:v>7.1</c:v>
                </c:pt>
                <c:pt idx="173">
                  <c:v>6.3</c:v>
                </c:pt>
                <c:pt idx="174">
                  <c:v>5</c:v>
                </c:pt>
                <c:pt idx="175">
                  <c:v>6.7</c:v>
                </c:pt>
                <c:pt idx="176">
                  <c:v>4.2</c:v>
                </c:pt>
                <c:pt idx="177">
                  <c:v>3.8</c:v>
                </c:pt>
                <c:pt idx="178">
                  <c:v>3.1</c:v>
                </c:pt>
                <c:pt idx="179">
                  <c:v>4.3</c:v>
                </c:pt>
                <c:pt idx="180">
                  <c:v>2.9</c:v>
                </c:pt>
                <c:pt idx="181">
                  <c:v>3.1</c:v>
                </c:pt>
                <c:pt idx="182">
                  <c:v>2.5</c:v>
                </c:pt>
                <c:pt idx="183">
                  <c:v>2.7</c:v>
                </c:pt>
                <c:pt idx="184">
                  <c:v>2.8</c:v>
                </c:pt>
                <c:pt idx="185">
                  <c:v>4</c:v>
                </c:pt>
                <c:pt idx="186">
                  <c:v>8.3000000000000007</c:v>
                </c:pt>
                <c:pt idx="187">
                  <c:v>7.7</c:v>
                </c:pt>
                <c:pt idx="188">
                  <c:v>7.7</c:v>
                </c:pt>
                <c:pt idx="189">
                  <c:v>6.6</c:v>
                </c:pt>
                <c:pt idx="190">
                  <c:v>3.7</c:v>
                </c:pt>
                <c:pt idx="191">
                  <c:v>2.2000000000000002</c:v>
                </c:pt>
                <c:pt idx="192">
                  <c:v>5.2</c:v>
                </c:pt>
                <c:pt idx="193">
                  <c:v>4.3</c:v>
                </c:pt>
                <c:pt idx="194">
                  <c:v>3.6</c:v>
                </c:pt>
                <c:pt idx="195">
                  <c:v>5</c:v>
                </c:pt>
                <c:pt idx="196">
                  <c:v>6.8</c:v>
                </c:pt>
                <c:pt idx="197">
                  <c:v>7.1</c:v>
                </c:pt>
                <c:pt idx="198">
                  <c:v>7.2</c:v>
                </c:pt>
                <c:pt idx="199">
                  <c:v>3.3</c:v>
                </c:pt>
                <c:pt idx="200">
                  <c:v>2.4</c:v>
                </c:pt>
                <c:pt idx="201">
                  <c:v>2.4</c:v>
                </c:pt>
                <c:pt idx="202">
                  <c:v>3.5</c:v>
                </c:pt>
                <c:pt idx="203">
                  <c:v>3.4</c:v>
                </c:pt>
                <c:pt idx="204">
                  <c:v>4.0999999999999996</c:v>
                </c:pt>
                <c:pt idx="205">
                  <c:v>3.2</c:v>
                </c:pt>
                <c:pt idx="206">
                  <c:v>2.7</c:v>
                </c:pt>
                <c:pt idx="207">
                  <c:v>3.1</c:v>
                </c:pt>
                <c:pt idx="208">
                  <c:v>2.6</c:v>
                </c:pt>
                <c:pt idx="209">
                  <c:v>3.2</c:v>
                </c:pt>
                <c:pt idx="210">
                  <c:v>2.7</c:v>
                </c:pt>
                <c:pt idx="211">
                  <c:v>3.8</c:v>
                </c:pt>
                <c:pt idx="212">
                  <c:v>3.4</c:v>
                </c:pt>
                <c:pt idx="213">
                  <c:v>2.2000000000000002</c:v>
                </c:pt>
                <c:pt idx="214">
                  <c:v>3.4</c:v>
                </c:pt>
                <c:pt idx="215">
                  <c:v>5.9</c:v>
                </c:pt>
                <c:pt idx="216">
                  <c:v>3.9</c:v>
                </c:pt>
                <c:pt idx="217">
                  <c:v>5.2</c:v>
                </c:pt>
                <c:pt idx="218">
                  <c:v>5.7</c:v>
                </c:pt>
                <c:pt idx="219">
                  <c:v>6.4</c:v>
                </c:pt>
                <c:pt idx="220">
                  <c:v>4.4000000000000004</c:v>
                </c:pt>
                <c:pt idx="221">
                  <c:v>5.8</c:v>
                </c:pt>
                <c:pt idx="222">
                  <c:v>6.8</c:v>
                </c:pt>
                <c:pt idx="223">
                  <c:v>4.5</c:v>
                </c:pt>
                <c:pt idx="224">
                  <c:v>5.4</c:v>
                </c:pt>
                <c:pt idx="225">
                  <c:v>4.4000000000000004</c:v>
                </c:pt>
                <c:pt idx="226">
                  <c:v>4.7</c:v>
                </c:pt>
                <c:pt idx="227">
                  <c:v>5.9</c:v>
                </c:pt>
                <c:pt idx="228">
                  <c:v>3.2</c:v>
                </c:pt>
                <c:pt idx="229">
                  <c:v>4.9000000000000004</c:v>
                </c:pt>
                <c:pt idx="230">
                  <c:v>3.7</c:v>
                </c:pt>
                <c:pt idx="231">
                  <c:v>3.3</c:v>
                </c:pt>
                <c:pt idx="232">
                  <c:v>3.1</c:v>
                </c:pt>
                <c:pt idx="233">
                  <c:v>3.7</c:v>
                </c:pt>
                <c:pt idx="234">
                  <c:v>3.4</c:v>
                </c:pt>
                <c:pt idx="235">
                  <c:v>4.2</c:v>
                </c:pt>
                <c:pt idx="236">
                  <c:v>4.5</c:v>
                </c:pt>
                <c:pt idx="237">
                  <c:v>2</c:v>
                </c:pt>
                <c:pt idx="238">
                  <c:v>4.4000000000000004</c:v>
                </c:pt>
                <c:pt idx="239">
                  <c:v>5.5</c:v>
                </c:pt>
                <c:pt idx="240">
                  <c:v>4.2</c:v>
                </c:pt>
                <c:pt idx="241">
                  <c:v>2.7</c:v>
                </c:pt>
                <c:pt idx="242">
                  <c:v>1.6</c:v>
                </c:pt>
                <c:pt idx="243">
                  <c:v>4.3</c:v>
                </c:pt>
                <c:pt idx="244">
                  <c:v>3.4</c:v>
                </c:pt>
                <c:pt idx="245">
                  <c:v>5.5</c:v>
                </c:pt>
                <c:pt idx="246">
                  <c:v>5.4</c:v>
                </c:pt>
                <c:pt idx="247">
                  <c:v>8</c:v>
                </c:pt>
                <c:pt idx="248">
                  <c:v>9.8000000000000007</c:v>
                </c:pt>
                <c:pt idx="249">
                  <c:v>7.6</c:v>
                </c:pt>
                <c:pt idx="250">
                  <c:v>5.9</c:v>
                </c:pt>
                <c:pt idx="251">
                  <c:v>4.4000000000000004</c:v>
                </c:pt>
                <c:pt idx="252">
                  <c:v>6.4</c:v>
                </c:pt>
                <c:pt idx="253">
                  <c:v>7.8</c:v>
                </c:pt>
                <c:pt idx="254">
                  <c:v>10.8</c:v>
                </c:pt>
                <c:pt idx="255">
                  <c:v>7.5</c:v>
                </c:pt>
                <c:pt idx="256">
                  <c:v>5</c:v>
                </c:pt>
                <c:pt idx="257">
                  <c:v>2.1</c:v>
                </c:pt>
                <c:pt idx="258">
                  <c:v>4.7</c:v>
                </c:pt>
                <c:pt idx="259">
                  <c:v>6.2</c:v>
                </c:pt>
                <c:pt idx="260">
                  <c:v>3.5</c:v>
                </c:pt>
                <c:pt idx="261">
                  <c:v>5.3</c:v>
                </c:pt>
                <c:pt idx="262">
                  <c:v>7.4</c:v>
                </c:pt>
                <c:pt idx="263">
                  <c:v>4.2</c:v>
                </c:pt>
                <c:pt idx="264">
                  <c:v>4.7</c:v>
                </c:pt>
                <c:pt idx="265">
                  <c:v>4.5</c:v>
                </c:pt>
                <c:pt idx="266">
                  <c:v>2.5</c:v>
                </c:pt>
                <c:pt idx="267">
                  <c:v>5.3</c:v>
                </c:pt>
                <c:pt idx="268">
                  <c:v>3.8</c:v>
                </c:pt>
                <c:pt idx="269">
                  <c:v>2</c:v>
                </c:pt>
                <c:pt idx="270">
                  <c:v>2.2999999999999998</c:v>
                </c:pt>
                <c:pt idx="271">
                  <c:v>1.8</c:v>
                </c:pt>
                <c:pt idx="272">
                  <c:v>2.2000000000000002</c:v>
                </c:pt>
                <c:pt idx="273">
                  <c:v>1.2</c:v>
                </c:pt>
                <c:pt idx="274">
                  <c:v>3</c:v>
                </c:pt>
                <c:pt idx="275">
                  <c:v>6.3</c:v>
                </c:pt>
                <c:pt idx="276">
                  <c:v>6.4</c:v>
                </c:pt>
                <c:pt idx="277">
                  <c:v>8.3000000000000007</c:v>
                </c:pt>
                <c:pt idx="278">
                  <c:v>8.8000000000000007</c:v>
                </c:pt>
                <c:pt idx="279">
                  <c:v>5.9</c:v>
                </c:pt>
                <c:pt idx="280">
                  <c:v>5.3</c:v>
                </c:pt>
                <c:pt idx="281">
                  <c:v>7.2</c:v>
                </c:pt>
                <c:pt idx="282">
                  <c:v>10.8</c:v>
                </c:pt>
                <c:pt idx="283">
                  <c:v>8.1</c:v>
                </c:pt>
                <c:pt idx="284">
                  <c:v>4.9000000000000004</c:v>
                </c:pt>
                <c:pt idx="285">
                  <c:v>3.2</c:v>
                </c:pt>
                <c:pt idx="286">
                  <c:v>3.2</c:v>
                </c:pt>
                <c:pt idx="287">
                  <c:v>1.6</c:v>
                </c:pt>
                <c:pt idx="288">
                  <c:v>2.1</c:v>
                </c:pt>
                <c:pt idx="289">
                  <c:v>7</c:v>
                </c:pt>
                <c:pt idx="290">
                  <c:v>7.2</c:v>
                </c:pt>
                <c:pt idx="291">
                  <c:v>4.5999999999999996</c:v>
                </c:pt>
                <c:pt idx="292">
                  <c:v>3.6</c:v>
                </c:pt>
                <c:pt idx="293">
                  <c:v>4.8</c:v>
                </c:pt>
                <c:pt idx="294">
                  <c:v>4.9000000000000004</c:v>
                </c:pt>
                <c:pt idx="295">
                  <c:v>5.7</c:v>
                </c:pt>
                <c:pt idx="296">
                  <c:v>6.5</c:v>
                </c:pt>
                <c:pt idx="297">
                  <c:v>5.2</c:v>
                </c:pt>
                <c:pt idx="298">
                  <c:v>4.2</c:v>
                </c:pt>
                <c:pt idx="299">
                  <c:v>2.8</c:v>
                </c:pt>
                <c:pt idx="300">
                  <c:v>2.4</c:v>
                </c:pt>
                <c:pt idx="301">
                  <c:v>5.8</c:v>
                </c:pt>
                <c:pt idx="302">
                  <c:v>6.3</c:v>
                </c:pt>
                <c:pt idx="303">
                  <c:v>5.7</c:v>
                </c:pt>
                <c:pt idx="304">
                  <c:v>4</c:v>
                </c:pt>
                <c:pt idx="305">
                  <c:v>5.0999999999999996</c:v>
                </c:pt>
                <c:pt idx="306">
                  <c:v>4.9000000000000004</c:v>
                </c:pt>
                <c:pt idx="307">
                  <c:v>3.9</c:v>
                </c:pt>
                <c:pt idx="308">
                  <c:v>3.1</c:v>
                </c:pt>
                <c:pt idx="309">
                  <c:v>6.6</c:v>
                </c:pt>
                <c:pt idx="310">
                  <c:v>5.5</c:v>
                </c:pt>
                <c:pt idx="311">
                  <c:v>2.9</c:v>
                </c:pt>
                <c:pt idx="312">
                  <c:v>3</c:v>
                </c:pt>
                <c:pt idx="313">
                  <c:v>3.2</c:v>
                </c:pt>
                <c:pt idx="314">
                  <c:v>4.7</c:v>
                </c:pt>
                <c:pt idx="315">
                  <c:v>3.5</c:v>
                </c:pt>
                <c:pt idx="316">
                  <c:v>5.6</c:v>
                </c:pt>
                <c:pt idx="317">
                  <c:v>5</c:v>
                </c:pt>
                <c:pt idx="318">
                  <c:v>5.6</c:v>
                </c:pt>
                <c:pt idx="319">
                  <c:v>3.2</c:v>
                </c:pt>
                <c:pt idx="320">
                  <c:v>3.3</c:v>
                </c:pt>
                <c:pt idx="321">
                  <c:v>4.8</c:v>
                </c:pt>
                <c:pt idx="322">
                  <c:v>2.4</c:v>
                </c:pt>
                <c:pt idx="323">
                  <c:v>0.8</c:v>
                </c:pt>
                <c:pt idx="324">
                  <c:v>3.5</c:v>
                </c:pt>
                <c:pt idx="325">
                  <c:v>1.4</c:v>
                </c:pt>
                <c:pt idx="326">
                  <c:v>2.2000000000000002</c:v>
                </c:pt>
                <c:pt idx="327">
                  <c:v>5.9</c:v>
                </c:pt>
                <c:pt idx="328">
                  <c:v>6.7</c:v>
                </c:pt>
                <c:pt idx="329">
                  <c:v>7.7</c:v>
                </c:pt>
                <c:pt idx="330">
                  <c:v>7.4</c:v>
                </c:pt>
                <c:pt idx="331">
                  <c:v>3.4</c:v>
                </c:pt>
                <c:pt idx="332">
                  <c:v>10</c:v>
                </c:pt>
                <c:pt idx="333">
                  <c:v>6.8</c:v>
                </c:pt>
                <c:pt idx="334">
                  <c:v>4.2</c:v>
                </c:pt>
                <c:pt idx="335">
                  <c:v>4.4000000000000004</c:v>
                </c:pt>
                <c:pt idx="336">
                  <c:v>7</c:v>
                </c:pt>
                <c:pt idx="337">
                  <c:v>5.3</c:v>
                </c:pt>
                <c:pt idx="338">
                  <c:v>6.1</c:v>
                </c:pt>
                <c:pt idx="339">
                  <c:v>5.7</c:v>
                </c:pt>
                <c:pt idx="340">
                  <c:v>7.9</c:v>
                </c:pt>
                <c:pt idx="341">
                  <c:v>9.5</c:v>
                </c:pt>
                <c:pt idx="342">
                  <c:v>6.5</c:v>
                </c:pt>
                <c:pt idx="343">
                  <c:v>4.7</c:v>
                </c:pt>
                <c:pt idx="344">
                  <c:v>5.7</c:v>
                </c:pt>
                <c:pt idx="345">
                  <c:v>7.5</c:v>
                </c:pt>
                <c:pt idx="346">
                  <c:v>9.6</c:v>
                </c:pt>
                <c:pt idx="347">
                  <c:v>6.3</c:v>
                </c:pt>
                <c:pt idx="348">
                  <c:v>7.0579600000000005</c:v>
                </c:pt>
                <c:pt idx="349">
                  <c:v>5.8094400000000004</c:v>
                </c:pt>
                <c:pt idx="350">
                  <c:v>4.68832</c:v>
                </c:pt>
                <c:pt idx="351">
                  <c:v>4.1787200000000002</c:v>
                </c:pt>
                <c:pt idx="352">
                  <c:v>4.1277600000000003</c:v>
                </c:pt>
                <c:pt idx="353">
                  <c:v>5.14696</c:v>
                </c:pt>
                <c:pt idx="354">
                  <c:v>4.0258400000000005</c:v>
                </c:pt>
                <c:pt idx="355">
                  <c:v>5.3</c:v>
                </c:pt>
                <c:pt idx="356">
                  <c:v>7.8</c:v>
                </c:pt>
                <c:pt idx="357">
                  <c:v>5.7</c:v>
                </c:pt>
                <c:pt idx="358">
                  <c:v>7.4</c:v>
                </c:pt>
                <c:pt idx="359">
                  <c:v>7.4</c:v>
                </c:pt>
                <c:pt idx="360">
                  <c:v>5.7</c:v>
                </c:pt>
                <c:pt idx="361">
                  <c:v>8.1999999999999993</c:v>
                </c:pt>
                <c:pt idx="362">
                  <c:v>7.8</c:v>
                </c:pt>
                <c:pt idx="363">
                  <c:v>5.2</c:v>
                </c:pt>
                <c:pt idx="364">
                  <c:v>7.5</c:v>
                </c:pt>
              </c:numCache>
            </c:numRef>
          </c:val>
          <c:smooth val="0"/>
        </c:ser>
        <c:ser>
          <c:idx val="5"/>
          <c:order val="1"/>
          <c:tx>
            <c:v>E (Mean)</c:v>
          </c:tx>
          <c:spPr>
            <a:ln w="12700">
              <a:solidFill>
                <a:srgbClr val="FF00FF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DGD!$BJ$4:$BJ$368</c:f>
              <c:numCache>
                <c:formatCode>0.0</c:formatCode>
                <c:ptCount val="365"/>
                <c:pt idx="0">
                  <c:v>4.992</c:v>
                </c:pt>
                <c:pt idx="1">
                  <c:v>4.992</c:v>
                </c:pt>
                <c:pt idx="2">
                  <c:v>4.992</c:v>
                </c:pt>
                <c:pt idx="3">
                  <c:v>4.992</c:v>
                </c:pt>
                <c:pt idx="4">
                  <c:v>4.992</c:v>
                </c:pt>
                <c:pt idx="5">
                  <c:v>4.992</c:v>
                </c:pt>
                <c:pt idx="6">
                  <c:v>4.992</c:v>
                </c:pt>
                <c:pt idx="7">
                  <c:v>4.992</c:v>
                </c:pt>
                <c:pt idx="8">
                  <c:v>4.992</c:v>
                </c:pt>
                <c:pt idx="9">
                  <c:v>4.992</c:v>
                </c:pt>
                <c:pt idx="10">
                  <c:v>4.992</c:v>
                </c:pt>
                <c:pt idx="11">
                  <c:v>4.992</c:v>
                </c:pt>
                <c:pt idx="12">
                  <c:v>4.992</c:v>
                </c:pt>
                <c:pt idx="13">
                  <c:v>4.992</c:v>
                </c:pt>
                <c:pt idx="14">
                  <c:v>4.992</c:v>
                </c:pt>
                <c:pt idx="15">
                  <c:v>4.992</c:v>
                </c:pt>
                <c:pt idx="16">
                  <c:v>4.992</c:v>
                </c:pt>
                <c:pt idx="17">
                  <c:v>4.992</c:v>
                </c:pt>
                <c:pt idx="18">
                  <c:v>4.992</c:v>
                </c:pt>
                <c:pt idx="19">
                  <c:v>4.992</c:v>
                </c:pt>
                <c:pt idx="20">
                  <c:v>4.992</c:v>
                </c:pt>
                <c:pt idx="21">
                  <c:v>4.992</c:v>
                </c:pt>
                <c:pt idx="22">
                  <c:v>4.992</c:v>
                </c:pt>
                <c:pt idx="23">
                  <c:v>4.992</c:v>
                </c:pt>
                <c:pt idx="24">
                  <c:v>4.992</c:v>
                </c:pt>
                <c:pt idx="25">
                  <c:v>4.992</c:v>
                </c:pt>
                <c:pt idx="26">
                  <c:v>4.992</c:v>
                </c:pt>
                <c:pt idx="27">
                  <c:v>4.992</c:v>
                </c:pt>
                <c:pt idx="28">
                  <c:v>4.992</c:v>
                </c:pt>
                <c:pt idx="29">
                  <c:v>4.992</c:v>
                </c:pt>
                <c:pt idx="30">
                  <c:v>4.992</c:v>
                </c:pt>
                <c:pt idx="31">
                  <c:v>4.863999999999999</c:v>
                </c:pt>
                <c:pt idx="32">
                  <c:v>4.863999999999999</c:v>
                </c:pt>
                <c:pt idx="33">
                  <c:v>4.863999999999999</c:v>
                </c:pt>
                <c:pt idx="34">
                  <c:v>4.863999999999999</c:v>
                </c:pt>
                <c:pt idx="35">
                  <c:v>4.863999999999999</c:v>
                </c:pt>
                <c:pt idx="36">
                  <c:v>4.863999999999999</c:v>
                </c:pt>
                <c:pt idx="37">
                  <c:v>4.863999999999999</c:v>
                </c:pt>
                <c:pt idx="38">
                  <c:v>4.863999999999999</c:v>
                </c:pt>
                <c:pt idx="39">
                  <c:v>4.863999999999999</c:v>
                </c:pt>
                <c:pt idx="40">
                  <c:v>4.863999999999999</c:v>
                </c:pt>
                <c:pt idx="41">
                  <c:v>4.863999999999999</c:v>
                </c:pt>
                <c:pt idx="42">
                  <c:v>4.863999999999999</c:v>
                </c:pt>
                <c:pt idx="43">
                  <c:v>4.863999999999999</c:v>
                </c:pt>
                <c:pt idx="44">
                  <c:v>4.863999999999999</c:v>
                </c:pt>
                <c:pt idx="45">
                  <c:v>4.863999999999999</c:v>
                </c:pt>
                <c:pt idx="46">
                  <c:v>4.863999999999999</c:v>
                </c:pt>
                <c:pt idx="47">
                  <c:v>4.863999999999999</c:v>
                </c:pt>
                <c:pt idx="48">
                  <c:v>4.863999999999999</c:v>
                </c:pt>
                <c:pt idx="49">
                  <c:v>4.863999999999999</c:v>
                </c:pt>
                <c:pt idx="50">
                  <c:v>4.863999999999999</c:v>
                </c:pt>
                <c:pt idx="51">
                  <c:v>4.863999999999999</c:v>
                </c:pt>
                <c:pt idx="52">
                  <c:v>4.863999999999999</c:v>
                </c:pt>
                <c:pt idx="53">
                  <c:v>4.863999999999999</c:v>
                </c:pt>
                <c:pt idx="54">
                  <c:v>4.863999999999999</c:v>
                </c:pt>
                <c:pt idx="55">
                  <c:v>4.863999999999999</c:v>
                </c:pt>
                <c:pt idx="56">
                  <c:v>4.863999999999999</c:v>
                </c:pt>
                <c:pt idx="57">
                  <c:v>4.863999999999999</c:v>
                </c:pt>
                <c:pt idx="58">
                  <c:v>4.863999999999999</c:v>
                </c:pt>
                <c:pt idx="59">
                  <c:v>4.9279999999999999</c:v>
                </c:pt>
                <c:pt idx="60">
                  <c:v>4.9279999999999999</c:v>
                </c:pt>
                <c:pt idx="61">
                  <c:v>4.9279999999999999</c:v>
                </c:pt>
                <c:pt idx="62">
                  <c:v>4.9279999999999999</c:v>
                </c:pt>
                <c:pt idx="63">
                  <c:v>4.9279999999999999</c:v>
                </c:pt>
                <c:pt idx="64">
                  <c:v>4.9279999999999999</c:v>
                </c:pt>
                <c:pt idx="65">
                  <c:v>4.9279999999999999</c:v>
                </c:pt>
                <c:pt idx="66">
                  <c:v>4.9279999999999999</c:v>
                </c:pt>
                <c:pt idx="67">
                  <c:v>4.9279999999999999</c:v>
                </c:pt>
                <c:pt idx="68">
                  <c:v>4.9279999999999999</c:v>
                </c:pt>
                <c:pt idx="69">
                  <c:v>4.9279999999999999</c:v>
                </c:pt>
                <c:pt idx="70">
                  <c:v>4.9279999999999999</c:v>
                </c:pt>
                <c:pt idx="71">
                  <c:v>4.9279999999999999</c:v>
                </c:pt>
                <c:pt idx="72">
                  <c:v>4.9279999999999999</c:v>
                </c:pt>
                <c:pt idx="73">
                  <c:v>4.9279999999999999</c:v>
                </c:pt>
                <c:pt idx="74">
                  <c:v>4.9279999999999999</c:v>
                </c:pt>
                <c:pt idx="75">
                  <c:v>4.9279999999999999</c:v>
                </c:pt>
                <c:pt idx="76">
                  <c:v>4.9279999999999999</c:v>
                </c:pt>
                <c:pt idx="77">
                  <c:v>4.9279999999999999</c:v>
                </c:pt>
                <c:pt idx="78">
                  <c:v>4.9279999999999999</c:v>
                </c:pt>
                <c:pt idx="79">
                  <c:v>4.9279999999999999</c:v>
                </c:pt>
                <c:pt idx="80">
                  <c:v>4.9279999999999999</c:v>
                </c:pt>
                <c:pt idx="81">
                  <c:v>4.9279999999999999</c:v>
                </c:pt>
                <c:pt idx="82">
                  <c:v>4.9279999999999999</c:v>
                </c:pt>
                <c:pt idx="83">
                  <c:v>4.9279999999999999</c:v>
                </c:pt>
                <c:pt idx="84">
                  <c:v>4.9279999999999999</c:v>
                </c:pt>
                <c:pt idx="85">
                  <c:v>4.9279999999999999</c:v>
                </c:pt>
                <c:pt idx="86">
                  <c:v>4.9279999999999999</c:v>
                </c:pt>
                <c:pt idx="87">
                  <c:v>4.9279999999999999</c:v>
                </c:pt>
                <c:pt idx="88">
                  <c:v>4.9279999999999999</c:v>
                </c:pt>
                <c:pt idx="89">
                  <c:v>4.9279999999999999</c:v>
                </c:pt>
                <c:pt idx="90">
                  <c:v>4.6719999999999997</c:v>
                </c:pt>
                <c:pt idx="91">
                  <c:v>4.6719999999999997</c:v>
                </c:pt>
                <c:pt idx="92">
                  <c:v>4.6719999999999997</c:v>
                </c:pt>
                <c:pt idx="93">
                  <c:v>4.6719999999999997</c:v>
                </c:pt>
                <c:pt idx="94">
                  <c:v>4.6719999999999997</c:v>
                </c:pt>
                <c:pt idx="95">
                  <c:v>4.6719999999999997</c:v>
                </c:pt>
                <c:pt idx="96">
                  <c:v>4.6719999999999997</c:v>
                </c:pt>
                <c:pt idx="97">
                  <c:v>4.6719999999999997</c:v>
                </c:pt>
                <c:pt idx="98">
                  <c:v>4.6719999999999997</c:v>
                </c:pt>
                <c:pt idx="99">
                  <c:v>4.6719999999999997</c:v>
                </c:pt>
                <c:pt idx="100">
                  <c:v>4.6719999999999997</c:v>
                </c:pt>
                <c:pt idx="101">
                  <c:v>4.6719999999999997</c:v>
                </c:pt>
                <c:pt idx="102">
                  <c:v>4.6719999999999997</c:v>
                </c:pt>
                <c:pt idx="103">
                  <c:v>4.6719999999999997</c:v>
                </c:pt>
                <c:pt idx="104">
                  <c:v>4.6719999999999997</c:v>
                </c:pt>
                <c:pt idx="105">
                  <c:v>4.6719999999999997</c:v>
                </c:pt>
                <c:pt idx="106">
                  <c:v>4.6719999999999997</c:v>
                </c:pt>
                <c:pt idx="107">
                  <c:v>4.6719999999999997</c:v>
                </c:pt>
                <c:pt idx="108">
                  <c:v>4.6719999999999997</c:v>
                </c:pt>
                <c:pt idx="109">
                  <c:v>4.6719999999999997</c:v>
                </c:pt>
                <c:pt idx="110">
                  <c:v>4.6719999999999997</c:v>
                </c:pt>
                <c:pt idx="111">
                  <c:v>4.6719999999999997</c:v>
                </c:pt>
                <c:pt idx="112">
                  <c:v>4.6719999999999997</c:v>
                </c:pt>
                <c:pt idx="113">
                  <c:v>4.6719999999999997</c:v>
                </c:pt>
                <c:pt idx="114">
                  <c:v>4.6719999999999997</c:v>
                </c:pt>
                <c:pt idx="115">
                  <c:v>4.6719999999999997</c:v>
                </c:pt>
                <c:pt idx="116">
                  <c:v>4.6719999999999997</c:v>
                </c:pt>
                <c:pt idx="117">
                  <c:v>4.6719999999999997</c:v>
                </c:pt>
                <c:pt idx="118">
                  <c:v>4.6719999999999997</c:v>
                </c:pt>
                <c:pt idx="119">
                  <c:v>4.6719999999999997</c:v>
                </c:pt>
                <c:pt idx="120">
                  <c:v>4.4799999999999995</c:v>
                </c:pt>
                <c:pt idx="121">
                  <c:v>4.4799999999999995</c:v>
                </c:pt>
                <c:pt idx="122">
                  <c:v>4.4799999999999995</c:v>
                </c:pt>
                <c:pt idx="123">
                  <c:v>4.4799999999999995</c:v>
                </c:pt>
                <c:pt idx="124">
                  <c:v>4.4799999999999995</c:v>
                </c:pt>
                <c:pt idx="125">
                  <c:v>4.4799999999999995</c:v>
                </c:pt>
                <c:pt idx="126">
                  <c:v>4.4799999999999995</c:v>
                </c:pt>
                <c:pt idx="127">
                  <c:v>4.4799999999999995</c:v>
                </c:pt>
                <c:pt idx="128">
                  <c:v>4.4799999999999995</c:v>
                </c:pt>
                <c:pt idx="129">
                  <c:v>4.4799999999999995</c:v>
                </c:pt>
                <c:pt idx="130">
                  <c:v>4.4799999999999995</c:v>
                </c:pt>
                <c:pt idx="131">
                  <c:v>4.4799999999999995</c:v>
                </c:pt>
                <c:pt idx="132">
                  <c:v>4.4799999999999995</c:v>
                </c:pt>
                <c:pt idx="133">
                  <c:v>4.4799999999999995</c:v>
                </c:pt>
                <c:pt idx="134">
                  <c:v>4.4799999999999995</c:v>
                </c:pt>
                <c:pt idx="135">
                  <c:v>4.4799999999999995</c:v>
                </c:pt>
                <c:pt idx="136">
                  <c:v>4.4799999999999995</c:v>
                </c:pt>
                <c:pt idx="137">
                  <c:v>4.4799999999999995</c:v>
                </c:pt>
                <c:pt idx="138">
                  <c:v>4.4799999999999995</c:v>
                </c:pt>
                <c:pt idx="139">
                  <c:v>4.4799999999999995</c:v>
                </c:pt>
                <c:pt idx="140">
                  <c:v>4.4799999999999995</c:v>
                </c:pt>
                <c:pt idx="141">
                  <c:v>4.4799999999999995</c:v>
                </c:pt>
                <c:pt idx="142">
                  <c:v>4.4799999999999995</c:v>
                </c:pt>
                <c:pt idx="143">
                  <c:v>4.4799999999999995</c:v>
                </c:pt>
                <c:pt idx="144">
                  <c:v>4.4799999999999995</c:v>
                </c:pt>
                <c:pt idx="145">
                  <c:v>4.4799999999999995</c:v>
                </c:pt>
                <c:pt idx="146">
                  <c:v>4.4799999999999995</c:v>
                </c:pt>
                <c:pt idx="147">
                  <c:v>4.4799999999999995</c:v>
                </c:pt>
                <c:pt idx="148">
                  <c:v>4.4799999999999995</c:v>
                </c:pt>
                <c:pt idx="149">
                  <c:v>4.4799999999999995</c:v>
                </c:pt>
                <c:pt idx="150">
                  <c:v>4.4799999999999995</c:v>
                </c:pt>
                <c:pt idx="151">
                  <c:v>4.2880000000000003</c:v>
                </c:pt>
                <c:pt idx="152">
                  <c:v>4.2880000000000003</c:v>
                </c:pt>
                <c:pt idx="153">
                  <c:v>4.2880000000000003</c:v>
                </c:pt>
                <c:pt idx="154">
                  <c:v>4.2880000000000003</c:v>
                </c:pt>
                <c:pt idx="155">
                  <c:v>4.2880000000000003</c:v>
                </c:pt>
                <c:pt idx="156">
                  <c:v>4.2880000000000003</c:v>
                </c:pt>
                <c:pt idx="157">
                  <c:v>4.2880000000000003</c:v>
                </c:pt>
                <c:pt idx="158">
                  <c:v>4.2880000000000003</c:v>
                </c:pt>
                <c:pt idx="159">
                  <c:v>4.2880000000000003</c:v>
                </c:pt>
                <c:pt idx="160">
                  <c:v>4.2880000000000003</c:v>
                </c:pt>
                <c:pt idx="161">
                  <c:v>4.2880000000000003</c:v>
                </c:pt>
                <c:pt idx="162">
                  <c:v>4.2880000000000003</c:v>
                </c:pt>
                <c:pt idx="163">
                  <c:v>4.2880000000000003</c:v>
                </c:pt>
                <c:pt idx="164">
                  <c:v>4.2880000000000003</c:v>
                </c:pt>
                <c:pt idx="165">
                  <c:v>4.2880000000000003</c:v>
                </c:pt>
                <c:pt idx="166">
                  <c:v>4.2880000000000003</c:v>
                </c:pt>
                <c:pt idx="167">
                  <c:v>4.2880000000000003</c:v>
                </c:pt>
                <c:pt idx="168">
                  <c:v>4.2880000000000003</c:v>
                </c:pt>
                <c:pt idx="169">
                  <c:v>4.2880000000000003</c:v>
                </c:pt>
                <c:pt idx="170">
                  <c:v>4.2880000000000003</c:v>
                </c:pt>
                <c:pt idx="171">
                  <c:v>4.2880000000000003</c:v>
                </c:pt>
                <c:pt idx="172">
                  <c:v>4.2880000000000003</c:v>
                </c:pt>
                <c:pt idx="173">
                  <c:v>4.2880000000000003</c:v>
                </c:pt>
                <c:pt idx="174">
                  <c:v>4.2880000000000003</c:v>
                </c:pt>
                <c:pt idx="175">
                  <c:v>4.2880000000000003</c:v>
                </c:pt>
                <c:pt idx="176">
                  <c:v>4.2880000000000003</c:v>
                </c:pt>
                <c:pt idx="177">
                  <c:v>4.2880000000000003</c:v>
                </c:pt>
                <c:pt idx="178">
                  <c:v>4.2880000000000003</c:v>
                </c:pt>
                <c:pt idx="179">
                  <c:v>4.2880000000000003</c:v>
                </c:pt>
                <c:pt idx="180">
                  <c:v>4.2880000000000003</c:v>
                </c:pt>
                <c:pt idx="181">
                  <c:v>4.1599999999999993</c:v>
                </c:pt>
                <c:pt idx="182">
                  <c:v>4.1599999999999993</c:v>
                </c:pt>
                <c:pt idx="183">
                  <c:v>4.1599999999999993</c:v>
                </c:pt>
                <c:pt idx="184">
                  <c:v>4.1599999999999993</c:v>
                </c:pt>
                <c:pt idx="185">
                  <c:v>4.1599999999999993</c:v>
                </c:pt>
                <c:pt idx="186">
                  <c:v>4.1599999999999993</c:v>
                </c:pt>
                <c:pt idx="187">
                  <c:v>4.1599999999999993</c:v>
                </c:pt>
                <c:pt idx="188">
                  <c:v>4.1599999999999993</c:v>
                </c:pt>
                <c:pt idx="189">
                  <c:v>4.1599999999999993</c:v>
                </c:pt>
                <c:pt idx="190">
                  <c:v>4.1599999999999993</c:v>
                </c:pt>
                <c:pt idx="191">
                  <c:v>4.1599999999999993</c:v>
                </c:pt>
                <c:pt idx="192">
                  <c:v>4.1599999999999993</c:v>
                </c:pt>
                <c:pt idx="193">
                  <c:v>4.1599999999999993</c:v>
                </c:pt>
                <c:pt idx="194">
                  <c:v>4.1599999999999993</c:v>
                </c:pt>
                <c:pt idx="195">
                  <c:v>4.1599999999999993</c:v>
                </c:pt>
                <c:pt idx="196">
                  <c:v>4.1599999999999993</c:v>
                </c:pt>
                <c:pt idx="197">
                  <c:v>4.1599999999999993</c:v>
                </c:pt>
                <c:pt idx="198">
                  <c:v>4.1599999999999993</c:v>
                </c:pt>
                <c:pt idx="199">
                  <c:v>4.1599999999999993</c:v>
                </c:pt>
                <c:pt idx="200">
                  <c:v>4.1599999999999993</c:v>
                </c:pt>
                <c:pt idx="201">
                  <c:v>4.1599999999999993</c:v>
                </c:pt>
                <c:pt idx="202">
                  <c:v>4.1599999999999993</c:v>
                </c:pt>
                <c:pt idx="203">
                  <c:v>4.1599999999999993</c:v>
                </c:pt>
                <c:pt idx="204">
                  <c:v>4.1599999999999993</c:v>
                </c:pt>
                <c:pt idx="205">
                  <c:v>4.1599999999999993</c:v>
                </c:pt>
                <c:pt idx="206">
                  <c:v>4.1599999999999993</c:v>
                </c:pt>
                <c:pt idx="207">
                  <c:v>4.1599999999999993</c:v>
                </c:pt>
                <c:pt idx="208">
                  <c:v>4.1599999999999993</c:v>
                </c:pt>
                <c:pt idx="209">
                  <c:v>4.1599999999999993</c:v>
                </c:pt>
                <c:pt idx="210">
                  <c:v>4.1599999999999993</c:v>
                </c:pt>
                <c:pt idx="211">
                  <c:v>4.1599999999999993</c:v>
                </c:pt>
                <c:pt idx="212">
                  <c:v>3.903999999999999</c:v>
                </c:pt>
                <c:pt idx="213">
                  <c:v>3.903999999999999</c:v>
                </c:pt>
                <c:pt idx="214">
                  <c:v>3.903999999999999</c:v>
                </c:pt>
                <c:pt idx="215">
                  <c:v>3.903999999999999</c:v>
                </c:pt>
                <c:pt idx="216">
                  <c:v>3.903999999999999</c:v>
                </c:pt>
                <c:pt idx="217">
                  <c:v>3.903999999999999</c:v>
                </c:pt>
                <c:pt idx="218">
                  <c:v>3.903999999999999</c:v>
                </c:pt>
                <c:pt idx="219">
                  <c:v>3.903999999999999</c:v>
                </c:pt>
                <c:pt idx="220">
                  <c:v>3.903999999999999</c:v>
                </c:pt>
                <c:pt idx="221">
                  <c:v>3.903999999999999</c:v>
                </c:pt>
                <c:pt idx="222">
                  <c:v>3.903999999999999</c:v>
                </c:pt>
                <c:pt idx="223">
                  <c:v>3.903999999999999</c:v>
                </c:pt>
                <c:pt idx="224">
                  <c:v>3.903999999999999</c:v>
                </c:pt>
                <c:pt idx="225">
                  <c:v>3.903999999999999</c:v>
                </c:pt>
                <c:pt idx="226">
                  <c:v>3.903999999999999</c:v>
                </c:pt>
                <c:pt idx="227">
                  <c:v>3.903999999999999</c:v>
                </c:pt>
                <c:pt idx="228">
                  <c:v>3.903999999999999</c:v>
                </c:pt>
                <c:pt idx="229">
                  <c:v>3.903999999999999</c:v>
                </c:pt>
                <c:pt idx="230">
                  <c:v>3.903999999999999</c:v>
                </c:pt>
                <c:pt idx="231">
                  <c:v>3.903999999999999</c:v>
                </c:pt>
                <c:pt idx="232">
                  <c:v>3.903999999999999</c:v>
                </c:pt>
                <c:pt idx="233">
                  <c:v>3.903999999999999</c:v>
                </c:pt>
                <c:pt idx="234">
                  <c:v>3.903999999999999</c:v>
                </c:pt>
                <c:pt idx="235">
                  <c:v>3.903999999999999</c:v>
                </c:pt>
                <c:pt idx="236">
                  <c:v>3.903999999999999</c:v>
                </c:pt>
                <c:pt idx="237">
                  <c:v>3.903999999999999</c:v>
                </c:pt>
                <c:pt idx="238">
                  <c:v>3.903999999999999</c:v>
                </c:pt>
                <c:pt idx="239">
                  <c:v>3.903999999999999</c:v>
                </c:pt>
                <c:pt idx="240">
                  <c:v>3.903999999999999</c:v>
                </c:pt>
                <c:pt idx="241">
                  <c:v>3.903999999999999</c:v>
                </c:pt>
                <c:pt idx="242">
                  <c:v>3.903999999999999</c:v>
                </c:pt>
                <c:pt idx="243">
                  <c:v>3.7759999999999998</c:v>
                </c:pt>
                <c:pt idx="244">
                  <c:v>3.7759999999999998</c:v>
                </c:pt>
                <c:pt idx="245">
                  <c:v>3.7759999999999998</c:v>
                </c:pt>
                <c:pt idx="246">
                  <c:v>3.7759999999999998</c:v>
                </c:pt>
                <c:pt idx="247">
                  <c:v>3.7759999999999998</c:v>
                </c:pt>
                <c:pt idx="248">
                  <c:v>3.7759999999999998</c:v>
                </c:pt>
                <c:pt idx="249">
                  <c:v>3.7759999999999998</c:v>
                </c:pt>
                <c:pt idx="250">
                  <c:v>3.7759999999999998</c:v>
                </c:pt>
                <c:pt idx="251">
                  <c:v>3.7759999999999998</c:v>
                </c:pt>
                <c:pt idx="252">
                  <c:v>3.7759999999999998</c:v>
                </c:pt>
                <c:pt idx="253">
                  <c:v>3.7759999999999998</c:v>
                </c:pt>
                <c:pt idx="254">
                  <c:v>3.7759999999999998</c:v>
                </c:pt>
                <c:pt idx="255">
                  <c:v>3.7759999999999998</c:v>
                </c:pt>
                <c:pt idx="256">
                  <c:v>3.7759999999999998</c:v>
                </c:pt>
                <c:pt idx="257">
                  <c:v>3.7759999999999998</c:v>
                </c:pt>
                <c:pt idx="258">
                  <c:v>3.7759999999999998</c:v>
                </c:pt>
                <c:pt idx="259">
                  <c:v>3.7759999999999998</c:v>
                </c:pt>
                <c:pt idx="260">
                  <c:v>3.7759999999999998</c:v>
                </c:pt>
                <c:pt idx="261">
                  <c:v>3.7759999999999998</c:v>
                </c:pt>
                <c:pt idx="262">
                  <c:v>3.7759999999999998</c:v>
                </c:pt>
                <c:pt idx="263">
                  <c:v>3.7759999999999998</c:v>
                </c:pt>
                <c:pt idx="264">
                  <c:v>3.7759999999999998</c:v>
                </c:pt>
                <c:pt idx="265">
                  <c:v>3.7759999999999998</c:v>
                </c:pt>
                <c:pt idx="266">
                  <c:v>3.7759999999999998</c:v>
                </c:pt>
                <c:pt idx="267">
                  <c:v>3.7759999999999998</c:v>
                </c:pt>
                <c:pt idx="268">
                  <c:v>3.7759999999999998</c:v>
                </c:pt>
                <c:pt idx="269">
                  <c:v>3.7759999999999998</c:v>
                </c:pt>
                <c:pt idx="270">
                  <c:v>3.7759999999999998</c:v>
                </c:pt>
                <c:pt idx="271">
                  <c:v>3.7759999999999998</c:v>
                </c:pt>
                <c:pt idx="272">
                  <c:v>3.7759999999999998</c:v>
                </c:pt>
                <c:pt idx="273">
                  <c:v>3.9679999999999995</c:v>
                </c:pt>
                <c:pt idx="274">
                  <c:v>3.9679999999999995</c:v>
                </c:pt>
                <c:pt idx="275">
                  <c:v>3.9679999999999995</c:v>
                </c:pt>
                <c:pt idx="276">
                  <c:v>3.9679999999999995</c:v>
                </c:pt>
                <c:pt idx="277">
                  <c:v>3.9679999999999995</c:v>
                </c:pt>
                <c:pt idx="278">
                  <c:v>3.9679999999999995</c:v>
                </c:pt>
                <c:pt idx="279">
                  <c:v>3.9679999999999995</c:v>
                </c:pt>
                <c:pt idx="280">
                  <c:v>3.9679999999999995</c:v>
                </c:pt>
                <c:pt idx="281">
                  <c:v>3.9679999999999995</c:v>
                </c:pt>
                <c:pt idx="282">
                  <c:v>3.9679999999999995</c:v>
                </c:pt>
                <c:pt idx="283">
                  <c:v>3.9679999999999995</c:v>
                </c:pt>
                <c:pt idx="284">
                  <c:v>3.9679999999999995</c:v>
                </c:pt>
                <c:pt idx="285">
                  <c:v>3.9679999999999995</c:v>
                </c:pt>
                <c:pt idx="286">
                  <c:v>3.9679999999999995</c:v>
                </c:pt>
                <c:pt idx="287">
                  <c:v>3.9679999999999995</c:v>
                </c:pt>
                <c:pt idx="288">
                  <c:v>3.9679999999999995</c:v>
                </c:pt>
                <c:pt idx="289">
                  <c:v>3.9679999999999995</c:v>
                </c:pt>
                <c:pt idx="290">
                  <c:v>3.9679999999999995</c:v>
                </c:pt>
                <c:pt idx="291">
                  <c:v>3.9679999999999995</c:v>
                </c:pt>
                <c:pt idx="292">
                  <c:v>3.9679999999999995</c:v>
                </c:pt>
                <c:pt idx="293">
                  <c:v>3.9679999999999995</c:v>
                </c:pt>
                <c:pt idx="294">
                  <c:v>3.9679999999999995</c:v>
                </c:pt>
                <c:pt idx="295">
                  <c:v>3.9679999999999995</c:v>
                </c:pt>
                <c:pt idx="296">
                  <c:v>3.9679999999999995</c:v>
                </c:pt>
                <c:pt idx="297">
                  <c:v>3.9679999999999995</c:v>
                </c:pt>
                <c:pt idx="298">
                  <c:v>3.9679999999999995</c:v>
                </c:pt>
                <c:pt idx="299">
                  <c:v>3.9679999999999995</c:v>
                </c:pt>
                <c:pt idx="300">
                  <c:v>3.9679999999999995</c:v>
                </c:pt>
                <c:pt idx="301">
                  <c:v>3.9679999999999995</c:v>
                </c:pt>
                <c:pt idx="302">
                  <c:v>3.9679999999999995</c:v>
                </c:pt>
                <c:pt idx="303">
                  <c:v>3.9679999999999995</c:v>
                </c:pt>
                <c:pt idx="304">
                  <c:v>4.4159999999999995</c:v>
                </c:pt>
                <c:pt idx="305">
                  <c:v>4.4159999999999995</c:v>
                </c:pt>
                <c:pt idx="306">
                  <c:v>4.4159999999999995</c:v>
                </c:pt>
                <c:pt idx="307">
                  <c:v>4.4159999999999995</c:v>
                </c:pt>
                <c:pt idx="308">
                  <c:v>4.4159999999999995</c:v>
                </c:pt>
                <c:pt idx="309">
                  <c:v>4.4159999999999995</c:v>
                </c:pt>
                <c:pt idx="310">
                  <c:v>4.4159999999999995</c:v>
                </c:pt>
                <c:pt idx="311">
                  <c:v>4.4159999999999995</c:v>
                </c:pt>
                <c:pt idx="312">
                  <c:v>4.4159999999999995</c:v>
                </c:pt>
                <c:pt idx="313">
                  <c:v>4.4159999999999995</c:v>
                </c:pt>
                <c:pt idx="314">
                  <c:v>4.4159999999999995</c:v>
                </c:pt>
                <c:pt idx="315">
                  <c:v>4.4159999999999995</c:v>
                </c:pt>
                <c:pt idx="316">
                  <c:v>4.4159999999999995</c:v>
                </c:pt>
                <c:pt idx="317">
                  <c:v>4.4159999999999995</c:v>
                </c:pt>
                <c:pt idx="318">
                  <c:v>4.4159999999999995</c:v>
                </c:pt>
                <c:pt idx="319">
                  <c:v>4.4159999999999995</c:v>
                </c:pt>
                <c:pt idx="320">
                  <c:v>4.4159999999999995</c:v>
                </c:pt>
                <c:pt idx="321">
                  <c:v>4.4159999999999995</c:v>
                </c:pt>
                <c:pt idx="322">
                  <c:v>4.4159999999999995</c:v>
                </c:pt>
                <c:pt idx="323">
                  <c:v>4.4159999999999995</c:v>
                </c:pt>
                <c:pt idx="324">
                  <c:v>4.4159999999999995</c:v>
                </c:pt>
                <c:pt idx="325">
                  <c:v>4.4159999999999995</c:v>
                </c:pt>
                <c:pt idx="326">
                  <c:v>4.4159999999999995</c:v>
                </c:pt>
                <c:pt idx="327">
                  <c:v>4.4159999999999995</c:v>
                </c:pt>
                <c:pt idx="328">
                  <c:v>4.4159999999999995</c:v>
                </c:pt>
                <c:pt idx="329">
                  <c:v>4.4159999999999995</c:v>
                </c:pt>
                <c:pt idx="330">
                  <c:v>4.4159999999999995</c:v>
                </c:pt>
                <c:pt idx="331">
                  <c:v>4.4159999999999995</c:v>
                </c:pt>
                <c:pt idx="332">
                  <c:v>4.4159999999999995</c:v>
                </c:pt>
                <c:pt idx="333">
                  <c:v>4.4159999999999995</c:v>
                </c:pt>
                <c:pt idx="334">
                  <c:v>4.863999999999999</c:v>
                </c:pt>
                <c:pt idx="335">
                  <c:v>4.863999999999999</c:v>
                </c:pt>
                <c:pt idx="336">
                  <c:v>4.863999999999999</c:v>
                </c:pt>
                <c:pt idx="337">
                  <c:v>4.863999999999999</c:v>
                </c:pt>
                <c:pt idx="338">
                  <c:v>4.863999999999999</c:v>
                </c:pt>
                <c:pt idx="339">
                  <c:v>4.863999999999999</c:v>
                </c:pt>
                <c:pt idx="340">
                  <c:v>4.863999999999999</c:v>
                </c:pt>
                <c:pt idx="341">
                  <c:v>4.863999999999999</c:v>
                </c:pt>
                <c:pt idx="342">
                  <c:v>4.863999999999999</c:v>
                </c:pt>
                <c:pt idx="343">
                  <c:v>4.863999999999999</c:v>
                </c:pt>
                <c:pt idx="344">
                  <c:v>4.863999999999999</c:v>
                </c:pt>
                <c:pt idx="345">
                  <c:v>4.863999999999999</c:v>
                </c:pt>
                <c:pt idx="346">
                  <c:v>4.863999999999999</c:v>
                </c:pt>
                <c:pt idx="347">
                  <c:v>4.863999999999999</c:v>
                </c:pt>
                <c:pt idx="348">
                  <c:v>4.863999999999999</c:v>
                </c:pt>
                <c:pt idx="349">
                  <c:v>4.863999999999999</c:v>
                </c:pt>
                <c:pt idx="350">
                  <c:v>4.863999999999999</c:v>
                </c:pt>
                <c:pt idx="351">
                  <c:v>4.863999999999999</c:v>
                </c:pt>
                <c:pt idx="352">
                  <c:v>4.863999999999999</c:v>
                </c:pt>
                <c:pt idx="353">
                  <c:v>4.863999999999999</c:v>
                </c:pt>
                <c:pt idx="354">
                  <c:v>4.863999999999999</c:v>
                </c:pt>
                <c:pt idx="355">
                  <c:v>4.863999999999999</c:v>
                </c:pt>
                <c:pt idx="356">
                  <c:v>4.863999999999999</c:v>
                </c:pt>
                <c:pt idx="357">
                  <c:v>4.863999999999999</c:v>
                </c:pt>
                <c:pt idx="358">
                  <c:v>4.863999999999999</c:v>
                </c:pt>
                <c:pt idx="359">
                  <c:v>4.863999999999999</c:v>
                </c:pt>
                <c:pt idx="360">
                  <c:v>4.863999999999999</c:v>
                </c:pt>
                <c:pt idx="361">
                  <c:v>4.863999999999999</c:v>
                </c:pt>
                <c:pt idx="362">
                  <c:v>4.863999999999999</c:v>
                </c:pt>
                <c:pt idx="363">
                  <c:v>4.863999999999999</c:v>
                </c:pt>
                <c:pt idx="364">
                  <c:v>4.863999999999999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046976"/>
        <c:axId val="104048512"/>
      </c:lineChart>
      <c:catAx>
        <c:axId val="104046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48512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104048512"/>
        <c:scaling>
          <c:orientation val="minMax"/>
          <c:max val="1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46976"/>
        <c:crosses val="autoZero"/>
        <c:crossBetween val="between"/>
        <c:majorUnit val="2"/>
      </c:valAx>
      <c:spPr>
        <a:solidFill>
          <a:srgbClr val="808080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0622056117224696"/>
          <c:y val="8.7403598971722368E-2"/>
          <c:w val="0.47058851923428435"/>
          <c:h val="0.131105398457583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rebuchet MS"/>
              <a:ea typeface="Trebuchet MS"/>
              <a:cs typeface="Trebuchet M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Max Wind Gust / mph</a:t>
            </a:r>
          </a:p>
        </c:rich>
      </c:tx>
      <c:layout>
        <c:manualLayout>
          <c:xMode val="edge"/>
          <c:yMode val="edge"/>
          <c:x val="0.42702716890118464"/>
          <c:y val="6.4184852374839542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351360045185825E-2"/>
          <c:y val="6.0333761232349167E-2"/>
          <c:w val="0.97094626628030856"/>
          <c:h val="0.87548138639281126"/>
        </c:manualLayout>
      </c:layout>
      <c:lineChart>
        <c:grouping val="standard"/>
        <c:varyColors val="0"/>
        <c:ser>
          <c:idx val="2"/>
          <c:order val="0"/>
          <c:tx>
            <c:v>Gust</c:v>
          </c:tx>
          <c:spPr>
            <a:ln w="38100">
              <a:solidFill>
                <a:srgbClr val="FFCC0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DGD!$W$4:$W$368</c:f>
              <c:numCache>
                <c:formatCode>0.0</c:formatCode>
                <c:ptCount val="365"/>
                <c:pt idx="0">
                  <c:v>15.4</c:v>
                </c:pt>
                <c:pt idx="1">
                  <c:v>9.4</c:v>
                </c:pt>
                <c:pt idx="2">
                  <c:v>8.6999999999999993</c:v>
                </c:pt>
                <c:pt idx="3">
                  <c:v>17.399999999999999</c:v>
                </c:pt>
                <c:pt idx="4">
                  <c:v>26.2</c:v>
                </c:pt>
                <c:pt idx="5">
                  <c:v>10.5</c:v>
                </c:pt>
                <c:pt idx="6">
                  <c:v>20.8</c:v>
                </c:pt>
                <c:pt idx="7">
                  <c:v>33.1</c:v>
                </c:pt>
                <c:pt idx="8">
                  <c:v>15.9</c:v>
                </c:pt>
                <c:pt idx="9">
                  <c:v>30</c:v>
                </c:pt>
                <c:pt idx="10">
                  <c:v>25.5</c:v>
                </c:pt>
                <c:pt idx="11">
                  <c:v>16.8</c:v>
                </c:pt>
                <c:pt idx="12">
                  <c:v>25.9</c:v>
                </c:pt>
                <c:pt idx="13">
                  <c:v>23.7</c:v>
                </c:pt>
                <c:pt idx="14">
                  <c:v>33.1</c:v>
                </c:pt>
                <c:pt idx="15">
                  <c:v>28.4</c:v>
                </c:pt>
                <c:pt idx="16">
                  <c:v>16.100000000000001</c:v>
                </c:pt>
                <c:pt idx="17">
                  <c:v>15.4</c:v>
                </c:pt>
                <c:pt idx="18">
                  <c:v>10</c:v>
                </c:pt>
                <c:pt idx="19">
                  <c:v>12.3</c:v>
                </c:pt>
                <c:pt idx="20">
                  <c:v>14.7</c:v>
                </c:pt>
                <c:pt idx="21">
                  <c:v>18.5</c:v>
                </c:pt>
                <c:pt idx="22">
                  <c:v>17.5</c:v>
                </c:pt>
                <c:pt idx="23">
                  <c:v>14.5</c:v>
                </c:pt>
                <c:pt idx="24">
                  <c:v>13.2</c:v>
                </c:pt>
                <c:pt idx="25">
                  <c:v>30.6</c:v>
                </c:pt>
                <c:pt idx="26">
                  <c:v>23.9</c:v>
                </c:pt>
                <c:pt idx="27">
                  <c:v>23.2</c:v>
                </c:pt>
                <c:pt idx="28">
                  <c:v>17</c:v>
                </c:pt>
                <c:pt idx="29">
                  <c:v>19.899999999999999</c:v>
                </c:pt>
                <c:pt idx="30">
                  <c:v>11.8</c:v>
                </c:pt>
                <c:pt idx="31">
                  <c:v>17.3</c:v>
                </c:pt>
                <c:pt idx="32">
                  <c:v>20.8</c:v>
                </c:pt>
                <c:pt idx="33">
                  <c:v>32.9</c:v>
                </c:pt>
                <c:pt idx="34">
                  <c:v>35.6</c:v>
                </c:pt>
                <c:pt idx="35">
                  <c:v>30.1</c:v>
                </c:pt>
                <c:pt idx="36">
                  <c:v>34.200000000000003</c:v>
                </c:pt>
                <c:pt idx="37">
                  <c:v>33.1</c:v>
                </c:pt>
                <c:pt idx="38">
                  <c:v>10.5</c:v>
                </c:pt>
                <c:pt idx="39">
                  <c:v>15.4</c:v>
                </c:pt>
                <c:pt idx="40">
                  <c:v>15.2</c:v>
                </c:pt>
                <c:pt idx="41">
                  <c:v>17.5</c:v>
                </c:pt>
                <c:pt idx="42">
                  <c:v>16.3</c:v>
                </c:pt>
                <c:pt idx="43">
                  <c:v>24.4</c:v>
                </c:pt>
                <c:pt idx="44">
                  <c:v>20.8</c:v>
                </c:pt>
                <c:pt idx="45">
                  <c:v>22.1</c:v>
                </c:pt>
                <c:pt idx="46">
                  <c:v>15.2</c:v>
                </c:pt>
                <c:pt idx="47">
                  <c:v>12.8</c:v>
                </c:pt>
                <c:pt idx="48">
                  <c:v>17</c:v>
                </c:pt>
                <c:pt idx="49">
                  <c:v>15.4</c:v>
                </c:pt>
                <c:pt idx="50">
                  <c:v>15.4</c:v>
                </c:pt>
                <c:pt idx="51">
                  <c:v>13.5</c:v>
                </c:pt>
                <c:pt idx="52">
                  <c:v>10.5</c:v>
                </c:pt>
                <c:pt idx="53">
                  <c:v>16.100000000000001</c:v>
                </c:pt>
                <c:pt idx="54">
                  <c:v>15.6</c:v>
                </c:pt>
                <c:pt idx="55">
                  <c:v>20.6</c:v>
                </c:pt>
                <c:pt idx="56">
                  <c:v>25.9</c:v>
                </c:pt>
                <c:pt idx="57">
                  <c:v>17.600000000000001</c:v>
                </c:pt>
                <c:pt idx="58">
                  <c:v>20.6</c:v>
                </c:pt>
                <c:pt idx="59">
                  <c:v>25.5</c:v>
                </c:pt>
                <c:pt idx="60">
                  <c:v>19.7</c:v>
                </c:pt>
                <c:pt idx="61">
                  <c:v>23.7</c:v>
                </c:pt>
                <c:pt idx="62">
                  <c:v>16.8</c:v>
                </c:pt>
                <c:pt idx="63">
                  <c:v>20.399999999999999</c:v>
                </c:pt>
                <c:pt idx="64">
                  <c:v>20.6</c:v>
                </c:pt>
                <c:pt idx="65">
                  <c:v>14.3</c:v>
                </c:pt>
                <c:pt idx="66">
                  <c:v>19</c:v>
                </c:pt>
                <c:pt idx="67">
                  <c:v>19.899999999999999</c:v>
                </c:pt>
                <c:pt idx="68">
                  <c:v>33.4</c:v>
                </c:pt>
                <c:pt idx="69">
                  <c:v>19.7</c:v>
                </c:pt>
                <c:pt idx="70">
                  <c:v>19.2</c:v>
                </c:pt>
                <c:pt idx="71">
                  <c:v>13.2</c:v>
                </c:pt>
                <c:pt idx="72">
                  <c:v>19.399999999999999</c:v>
                </c:pt>
                <c:pt idx="73">
                  <c:v>17.3</c:v>
                </c:pt>
                <c:pt idx="74">
                  <c:v>14.5</c:v>
                </c:pt>
                <c:pt idx="75">
                  <c:v>10.7</c:v>
                </c:pt>
                <c:pt idx="76">
                  <c:v>13.2</c:v>
                </c:pt>
                <c:pt idx="77">
                  <c:v>8.5</c:v>
                </c:pt>
                <c:pt idx="78">
                  <c:v>13.2</c:v>
                </c:pt>
                <c:pt idx="79">
                  <c:v>10.7</c:v>
                </c:pt>
                <c:pt idx="80">
                  <c:v>11.2</c:v>
                </c:pt>
                <c:pt idx="81">
                  <c:v>12.8</c:v>
                </c:pt>
                <c:pt idx="82">
                  <c:v>15.4</c:v>
                </c:pt>
                <c:pt idx="83">
                  <c:v>8.6999999999999993</c:v>
                </c:pt>
                <c:pt idx="84">
                  <c:v>17.899999999999999</c:v>
                </c:pt>
                <c:pt idx="85">
                  <c:v>15.4</c:v>
                </c:pt>
                <c:pt idx="86">
                  <c:v>10.5</c:v>
                </c:pt>
                <c:pt idx="87">
                  <c:v>9.1999999999999993</c:v>
                </c:pt>
                <c:pt idx="88">
                  <c:v>19.899999999999999</c:v>
                </c:pt>
                <c:pt idx="89">
                  <c:v>30.6</c:v>
                </c:pt>
                <c:pt idx="90">
                  <c:v>25.1</c:v>
                </c:pt>
                <c:pt idx="91">
                  <c:v>19.899999999999999</c:v>
                </c:pt>
                <c:pt idx="92">
                  <c:v>17.600000000000001</c:v>
                </c:pt>
                <c:pt idx="93">
                  <c:v>28.4</c:v>
                </c:pt>
                <c:pt idx="94">
                  <c:v>25.5</c:v>
                </c:pt>
                <c:pt idx="95">
                  <c:v>21.9</c:v>
                </c:pt>
                <c:pt idx="96">
                  <c:v>15.2</c:v>
                </c:pt>
                <c:pt idx="97">
                  <c:v>12.5</c:v>
                </c:pt>
                <c:pt idx="98">
                  <c:v>17</c:v>
                </c:pt>
                <c:pt idx="99">
                  <c:v>13.2</c:v>
                </c:pt>
                <c:pt idx="100">
                  <c:v>20.399999999999999</c:v>
                </c:pt>
                <c:pt idx="101">
                  <c:v>22.1</c:v>
                </c:pt>
                <c:pt idx="102">
                  <c:v>16.600000000000001</c:v>
                </c:pt>
                <c:pt idx="103">
                  <c:v>13.2</c:v>
                </c:pt>
                <c:pt idx="104">
                  <c:v>10.7</c:v>
                </c:pt>
                <c:pt idx="105">
                  <c:v>10.199999999999999</c:v>
                </c:pt>
                <c:pt idx="106">
                  <c:v>15.6</c:v>
                </c:pt>
                <c:pt idx="107">
                  <c:v>19.899999999999999</c:v>
                </c:pt>
                <c:pt idx="108">
                  <c:v>12.1</c:v>
                </c:pt>
                <c:pt idx="109">
                  <c:v>13.4</c:v>
                </c:pt>
                <c:pt idx="110">
                  <c:v>17.2</c:v>
                </c:pt>
                <c:pt idx="111">
                  <c:v>13.2</c:v>
                </c:pt>
                <c:pt idx="112">
                  <c:v>15.4</c:v>
                </c:pt>
                <c:pt idx="113">
                  <c:v>14.8</c:v>
                </c:pt>
                <c:pt idx="114">
                  <c:v>21.9</c:v>
                </c:pt>
                <c:pt idx="115">
                  <c:v>18.100000000000001</c:v>
                </c:pt>
                <c:pt idx="116">
                  <c:v>22.5</c:v>
                </c:pt>
                <c:pt idx="117">
                  <c:v>19.2</c:v>
                </c:pt>
                <c:pt idx="118">
                  <c:v>20.8</c:v>
                </c:pt>
                <c:pt idx="119">
                  <c:v>25.1</c:v>
                </c:pt>
                <c:pt idx="120">
                  <c:v>27.3</c:v>
                </c:pt>
                <c:pt idx="121">
                  <c:v>32</c:v>
                </c:pt>
                <c:pt idx="122">
                  <c:v>21.5</c:v>
                </c:pt>
                <c:pt idx="123">
                  <c:v>17.3</c:v>
                </c:pt>
                <c:pt idx="124">
                  <c:v>19.2</c:v>
                </c:pt>
                <c:pt idx="125">
                  <c:v>19.899999999999999</c:v>
                </c:pt>
                <c:pt idx="126">
                  <c:v>19.7</c:v>
                </c:pt>
                <c:pt idx="127">
                  <c:v>22.8</c:v>
                </c:pt>
                <c:pt idx="128">
                  <c:v>23.9</c:v>
                </c:pt>
                <c:pt idx="129">
                  <c:v>16.8</c:v>
                </c:pt>
                <c:pt idx="130">
                  <c:v>17.3</c:v>
                </c:pt>
                <c:pt idx="131">
                  <c:v>20.6</c:v>
                </c:pt>
                <c:pt idx="132">
                  <c:v>15.9</c:v>
                </c:pt>
                <c:pt idx="133">
                  <c:v>20.399999999999999</c:v>
                </c:pt>
                <c:pt idx="134">
                  <c:v>19</c:v>
                </c:pt>
                <c:pt idx="135">
                  <c:v>19.7</c:v>
                </c:pt>
                <c:pt idx="136">
                  <c:v>17.600000000000001</c:v>
                </c:pt>
                <c:pt idx="137">
                  <c:v>18.7</c:v>
                </c:pt>
                <c:pt idx="138">
                  <c:v>10.9</c:v>
                </c:pt>
                <c:pt idx="139">
                  <c:v>17.600000000000001</c:v>
                </c:pt>
                <c:pt idx="140">
                  <c:v>22.3</c:v>
                </c:pt>
                <c:pt idx="141">
                  <c:v>33.799999999999997</c:v>
                </c:pt>
                <c:pt idx="142">
                  <c:v>32</c:v>
                </c:pt>
                <c:pt idx="143">
                  <c:v>21.9</c:v>
                </c:pt>
                <c:pt idx="144">
                  <c:v>20.8</c:v>
                </c:pt>
                <c:pt idx="145">
                  <c:v>26.8</c:v>
                </c:pt>
                <c:pt idx="146">
                  <c:v>17.5</c:v>
                </c:pt>
                <c:pt idx="147">
                  <c:v>22.5</c:v>
                </c:pt>
                <c:pt idx="148">
                  <c:v>27.7</c:v>
                </c:pt>
                <c:pt idx="149">
                  <c:v>19.899999999999999</c:v>
                </c:pt>
                <c:pt idx="150">
                  <c:v>16.8</c:v>
                </c:pt>
                <c:pt idx="151">
                  <c:v>14.7</c:v>
                </c:pt>
                <c:pt idx="152">
                  <c:v>17.5</c:v>
                </c:pt>
                <c:pt idx="153">
                  <c:v>23.7</c:v>
                </c:pt>
                <c:pt idx="154">
                  <c:v>27.5</c:v>
                </c:pt>
                <c:pt idx="155">
                  <c:v>19.2</c:v>
                </c:pt>
                <c:pt idx="156">
                  <c:v>13.2</c:v>
                </c:pt>
                <c:pt idx="157">
                  <c:v>23.5</c:v>
                </c:pt>
                <c:pt idx="158">
                  <c:v>23.5</c:v>
                </c:pt>
                <c:pt idx="159">
                  <c:v>19</c:v>
                </c:pt>
                <c:pt idx="160">
                  <c:v>17</c:v>
                </c:pt>
                <c:pt idx="161">
                  <c:v>17</c:v>
                </c:pt>
                <c:pt idx="162">
                  <c:v>22.5</c:v>
                </c:pt>
                <c:pt idx="163">
                  <c:v>17.600000000000001</c:v>
                </c:pt>
                <c:pt idx="164">
                  <c:v>13</c:v>
                </c:pt>
                <c:pt idx="165">
                  <c:v>19</c:v>
                </c:pt>
                <c:pt idx="166">
                  <c:v>23.2</c:v>
                </c:pt>
                <c:pt idx="167">
                  <c:v>23.2</c:v>
                </c:pt>
                <c:pt idx="168">
                  <c:v>25.9</c:v>
                </c:pt>
                <c:pt idx="169">
                  <c:v>22.5</c:v>
                </c:pt>
                <c:pt idx="170">
                  <c:v>14.5</c:v>
                </c:pt>
                <c:pt idx="171">
                  <c:v>32.9</c:v>
                </c:pt>
                <c:pt idx="172">
                  <c:v>24.6</c:v>
                </c:pt>
                <c:pt idx="173">
                  <c:v>17.600000000000001</c:v>
                </c:pt>
                <c:pt idx="174">
                  <c:v>17.600000000000001</c:v>
                </c:pt>
                <c:pt idx="175">
                  <c:v>22.1</c:v>
                </c:pt>
                <c:pt idx="176">
                  <c:v>15.4</c:v>
                </c:pt>
                <c:pt idx="177">
                  <c:v>16.100000000000001</c:v>
                </c:pt>
                <c:pt idx="178">
                  <c:v>12.8</c:v>
                </c:pt>
                <c:pt idx="179">
                  <c:v>14.7</c:v>
                </c:pt>
                <c:pt idx="180">
                  <c:v>12.5</c:v>
                </c:pt>
                <c:pt idx="181">
                  <c:v>12.1</c:v>
                </c:pt>
                <c:pt idx="182">
                  <c:v>11.4</c:v>
                </c:pt>
                <c:pt idx="183">
                  <c:v>9.8000000000000007</c:v>
                </c:pt>
                <c:pt idx="184">
                  <c:v>12.5</c:v>
                </c:pt>
                <c:pt idx="185">
                  <c:v>17.5</c:v>
                </c:pt>
                <c:pt idx="186">
                  <c:v>27</c:v>
                </c:pt>
                <c:pt idx="187">
                  <c:v>25.1</c:v>
                </c:pt>
                <c:pt idx="188">
                  <c:v>28</c:v>
                </c:pt>
                <c:pt idx="189">
                  <c:v>19.7</c:v>
                </c:pt>
                <c:pt idx="190">
                  <c:v>10.5</c:v>
                </c:pt>
                <c:pt idx="191">
                  <c:v>12.3</c:v>
                </c:pt>
                <c:pt idx="192">
                  <c:v>17</c:v>
                </c:pt>
                <c:pt idx="193">
                  <c:v>14.7</c:v>
                </c:pt>
                <c:pt idx="194">
                  <c:v>13.2</c:v>
                </c:pt>
                <c:pt idx="195">
                  <c:v>20.8</c:v>
                </c:pt>
                <c:pt idx="196">
                  <c:v>25.3</c:v>
                </c:pt>
                <c:pt idx="197">
                  <c:v>22.8</c:v>
                </c:pt>
                <c:pt idx="198">
                  <c:v>21.9</c:v>
                </c:pt>
                <c:pt idx="199">
                  <c:v>12.5</c:v>
                </c:pt>
                <c:pt idx="200">
                  <c:v>10.7</c:v>
                </c:pt>
                <c:pt idx="201">
                  <c:v>11.2</c:v>
                </c:pt>
                <c:pt idx="202">
                  <c:v>12.8</c:v>
                </c:pt>
                <c:pt idx="203">
                  <c:v>13.2</c:v>
                </c:pt>
                <c:pt idx="204">
                  <c:v>14.7</c:v>
                </c:pt>
                <c:pt idx="205">
                  <c:v>10.7</c:v>
                </c:pt>
                <c:pt idx="206">
                  <c:v>10.9</c:v>
                </c:pt>
                <c:pt idx="207">
                  <c:v>12.5</c:v>
                </c:pt>
                <c:pt idx="208">
                  <c:v>10</c:v>
                </c:pt>
                <c:pt idx="209">
                  <c:v>12.1</c:v>
                </c:pt>
                <c:pt idx="210">
                  <c:v>10.7</c:v>
                </c:pt>
                <c:pt idx="211">
                  <c:v>13.7</c:v>
                </c:pt>
                <c:pt idx="212">
                  <c:v>15.2</c:v>
                </c:pt>
                <c:pt idx="213">
                  <c:v>13</c:v>
                </c:pt>
                <c:pt idx="214">
                  <c:v>17.5</c:v>
                </c:pt>
                <c:pt idx="215">
                  <c:v>16.8</c:v>
                </c:pt>
                <c:pt idx="216">
                  <c:v>14.3</c:v>
                </c:pt>
                <c:pt idx="217">
                  <c:v>21.3</c:v>
                </c:pt>
                <c:pt idx="218">
                  <c:v>23.9</c:v>
                </c:pt>
                <c:pt idx="219">
                  <c:v>26.3</c:v>
                </c:pt>
                <c:pt idx="220">
                  <c:v>19.399999999999999</c:v>
                </c:pt>
                <c:pt idx="221">
                  <c:v>24.2</c:v>
                </c:pt>
                <c:pt idx="222">
                  <c:v>19.899999999999999</c:v>
                </c:pt>
                <c:pt idx="223">
                  <c:v>12.8</c:v>
                </c:pt>
                <c:pt idx="224">
                  <c:v>15.6</c:v>
                </c:pt>
                <c:pt idx="225">
                  <c:v>15.6</c:v>
                </c:pt>
                <c:pt idx="226">
                  <c:v>14.5</c:v>
                </c:pt>
                <c:pt idx="227">
                  <c:v>19.899999999999999</c:v>
                </c:pt>
                <c:pt idx="228">
                  <c:v>12.1</c:v>
                </c:pt>
                <c:pt idx="229">
                  <c:v>19.399999999999999</c:v>
                </c:pt>
                <c:pt idx="230">
                  <c:v>14.7</c:v>
                </c:pt>
                <c:pt idx="231">
                  <c:v>17.600000000000001</c:v>
                </c:pt>
                <c:pt idx="232">
                  <c:v>17.600000000000001</c:v>
                </c:pt>
                <c:pt idx="233">
                  <c:v>15.4</c:v>
                </c:pt>
                <c:pt idx="234">
                  <c:v>17</c:v>
                </c:pt>
                <c:pt idx="235">
                  <c:v>16.100000000000001</c:v>
                </c:pt>
                <c:pt idx="236">
                  <c:v>19.600000000000001</c:v>
                </c:pt>
                <c:pt idx="237">
                  <c:v>9.1999999999999993</c:v>
                </c:pt>
                <c:pt idx="238">
                  <c:v>17.3</c:v>
                </c:pt>
                <c:pt idx="239">
                  <c:v>19.600000000000001</c:v>
                </c:pt>
                <c:pt idx="240">
                  <c:v>15.4</c:v>
                </c:pt>
                <c:pt idx="241">
                  <c:v>10.5</c:v>
                </c:pt>
                <c:pt idx="242">
                  <c:v>7.8</c:v>
                </c:pt>
                <c:pt idx="243">
                  <c:v>16.600000000000001</c:v>
                </c:pt>
                <c:pt idx="244">
                  <c:v>13</c:v>
                </c:pt>
                <c:pt idx="245">
                  <c:v>16.3</c:v>
                </c:pt>
                <c:pt idx="246">
                  <c:v>17</c:v>
                </c:pt>
                <c:pt idx="247">
                  <c:v>29.9</c:v>
                </c:pt>
                <c:pt idx="248">
                  <c:v>33.9</c:v>
                </c:pt>
                <c:pt idx="249">
                  <c:v>23.7</c:v>
                </c:pt>
                <c:pt idx="250">
                  <c:v>20.6</c:v>
                </c:pt>
                <c:pt idx="251">
                  <c:v>15.2</c:v>
                </c:pt>
                <c:pt idx="252">
                  <c:v>24.4</c:v>
                </c:pt>
                <c:pt idx="253">
                  <c:v>31.7</c:v>
                </c:pt>
                <c:pt idx="254">
                  <c:v>37.4</c:v>
                </c:pt>
                <c:pt idx="255">
                  <c:v>27.7</c:v>
                </c:pt>
                <c:pt idx="256">
                  <c:v>17.3</c:v>
                </c:pt>
                <c:pt idx="257">
                  <c:v>10.9</c:v>
                </c:pt>
                <c:pt idx="258">
                  <c:v>17.5</c:v>
                </c:pt>
                <c:pt idx="259">
                  <c:v>19.899999999999999</c:v>
                </c:pt>
                <c:pt idx="260">
                  <c:v>10</c:v>
                </c:pt>
                <c:pt idx="261">
                  <c:v>17.600000000000001</c:v>
                </c:pt>
                <c:pt idx="262">
                  <c:v>22.1</c:v>
                </c:pt>
                <c:pt idx="263">
                  <c:v>22.5</c:v>
                </c:pt>
                <c:pt idx="264">
                  <c:v>17</c:v>
                </c:pt>
                <c:pt idx="265">
                  <c:v>13</c:v>
                </c:pt>
                <c:pt idx="266">
                  <c:v>10.9</c:v>
                </c:pt>
                <c:pt idx="267">
                  <c:v>25.3</c:v>
                </c:pt>
                <c:pt idx="268">
                  <c:v>15.4</c:v>
                </c:pt>
                <c:pt idx="269">
                  <c:v>9.8000000000000007</c:v>
                </c:pt>
                <c:pt idx="270">
                  <c:v>14.5</c:v>
                </c:pt>
                <c:pt idx="271">
                  <c:v>12.5</c:v>
                </c:pt>
                <c:pt idx="272">
                  <c:v>14.5</c:v>
                </c:pt>
                <c:pt idx="273">
                  <c:v>10</c:v>
                </c:pt>
                <c:pt idx="274">
                  <c:v>16.100000000000001</c:v>
                </c:pt>
                <c:pt idx="275">
                  <c:v>25.1</c:v>
                </c:pt>
                <c:pt idx="276">
                  <c:v>19.399999999999999</c:v>
                </c:pt>
                <c:pt idx="277">
                  <c:v>27.7</c:v>
                </c:pt>
                <c:pt idx="278">
                  <c:v>28.6</c:v>
                </c:pt>
                <c:pt idx="279">
                  <c:v>19.899999999999999</c:v>
                </c:pt>
                <c:pt idx="280">
                  <c:v>16.8</c:v>
                </c:pt>
                <c:pt idx="281">
                  <c:v>22.5</c:v>
                </c:pt>
                <c:pt idx="282">
                  <c:v>37.700000000000003</c:v>
                </c:pt>
                <c:pt idx="283">
                  <c:v>23.7</c:v>
                </c:pt>
                <c:pt idx="284">
                  <c:v>14.7</c:v>
                </c:pt>
                <c:pt idx="285">
                  <c:v>11.2</c:v>
                </c:pt>
                <c:pt idx="286">
                  <c:v>16.100000000000001</c:v>
                </c:pt>
                <c:pt idx="287">
                  <c:v>10.199999999999999</c:v>
                </c:pt>
                <c:pt idx="288">
                  <c:v>9.8000000000000007</c:v>
                </c:pt>
                <c:pt idx="289">
                  <c:v>29.7</c:v>
                </c:pt>
                <c:pt idx="290">
                  <c:v>26.1</c:v>
                </c:pt>
                <c:pt idx="291">
                  <c:v>17</c:v>
                </c:pt>
                <c:pt idx="292">
                  <c:v>12.1</c:v>
                </c:pt>
                <c:pt idx="293">
                  <c:v>18.100000000000001</c:v>
                </c:pt>
                <c:pt idx="294">
                  <c:v>16.8</c:v>
                </c:pt>
                <c:pt idx="295">
                  <c:v>23.5</c:v>
                </c:pt>
                <c:pt idx="296">
                  <c:v>21</c:v>
                </c:pt>
                <c:pt idx="297">
                  <c:v>17.5</c:v>
                </c:pt>
                <c:pt idx="298">
                  <c:v>19.2</c:v>
                </c:pt>
                <c:pt idx="299">
                  <c:v>12.3</c:v>
                </c:pt>
                <c:pt idx="300">
                  <c:v>10.199999999999999</c:v>
                </c:pt>
                <c:pt idx="301">
                  <c:v>23.9</c:v>
                </c:pt>
                <c:pt idx="302">
                  <c:v>17.600000000000001</c:v>
                </c:pt>
                <c:pt idx="303">
                  <c:v>18.7</c:v>
                </c:pt>
                <c:pt idx="304">
                  <c:v>13.2</c:v>
                </c:pt>
                <c:pt idx="305">
                  <c:v>19.399999999999999</c:v>
                </c:pt>
                <c:pt idx="306">
                  <c:v>20.100000000000001</c:v>
                </c:pt>
                <c:pt idx="307">
                  <c:v>16.3</c:v>
                </c:pt>
                <c:pt idx="308">
                  <c:v>14.5</c:v>
                </c:pt>
                <c:pt idx="309">
                  <c:v>20.399999999999999</c:v>
                </c:pt>
                <c:pt idx="310">
                  <c:v>17.600000000000001</c:v>
                </c:pt>
                <c:pt idx="311">
                  <c:v>21.3</c:v>
                </c:pt>
                <c:pt idx="312">
                  <c:v>15.9</c:v>
                </c:pt>
                <c:pt idx="313">
                  <c:v>13</c:v>
                </c:pt>
                <c:pt idx="314">
                  <c:v>13</c:v>
                </c:pt>
                <c:pt idx="315">
                  <c:v>14.7</c:v>
                </c:pt>
                <c:pt idx="316">
                  <c:v>15.2</c:v>
                </c:pt>
                <c:pt idx="317">
                  <c:v>13.8</c:v>
                </c:pt>
                <c:pt idx="318">
                  <c:v>16.3</c:v>
                </c:pt>
                <c:pt idx="319">
                  <c:v>11.8</c:v>
                </c:pt>
                <c:pt idx="320">
                  <c:v>13.2</c:v>
                </c:pt>
                <c:pt idx="321">
                  <c:v>17.600000000000001</c:v>
                </c:pt>
                <c:pt idx="322">
                  <c:v>8.6999999999999993</c:v>
                </c:pt>
                <c:pt idx="323">
                  <c:v>6</c:v>
                </c:pt>
                <c:pt idx="324">
                  <c:v>13.2</c:v>
                </c:pt>
                <c:pt idx="325">
                  <c:v>8.1</c:v>
                </c:pt>
                <c:pt idx="326">
                  <c:v>10.199999999999999</c:v>
                </c:pt>
                <c:pt idx="327">
                  <c:v>22.1</c:v>
                </c:pt>
                <c:pt idx="328">
                  <c:v>22.1</c:v>
                </c:pt>
                <c:pt idx="329">
                  <c:v>30.6</c:v>
                </c:pt>
                <c:pt idx="330">
                  <c:v>29.7</c:v>
                </c:pt>
                <c:pt idx="331">
                  <c:v>23.9</c:v>
                </c:pt>
                <c:pt idx="332">
                  <c:v>32.200000000000003</c:v>
                </c:pt>
                <c:pt idx="333">
                  <c:v>24.6</c:v>
                </c:pt>
                <c:pt idx="334">
                  <c:v>28.6</c:v>
                </c:pt>
                <c:pt idx="335">
                  <c:v>24.4</c:v>
                </c:pt>
                <c:pt idx="336">
                  <c:v>23.5</c:v>
                </c:pt>
                <c:pt idx="337">
                  <c:v>16.8</c:v>
                </c:pt>
                <c:pt idx="338">
                  <c:v>21.5</c:v>
                </c:pt>
                <c:pt idx="339">
                  <c:v>15.2</c:v>
                </c:pt>
                <c:pt idx="340">
                  <c:v>32</c:v>
                </c:pt>
                <c:pt idx="341">
                  <c:v>36.5</c:v>
                </c:pt>
                <c:pt idx="342">
                  <c:v>21.3</c:v>
                </c:pt>
                <c:pt idx="343">
                  <c:v>12.8</c:v>
                </c:pt>
                <c:pt idx="344">
                  <c:v>22.5</c:v>
                </c:pt>
                <c:pt idx="345">
                  <c:v>40.9</c:v>
                </c:pt>
                <c:pt idx="346">
                  <c:v>32.200000000000003</c:v>
                </c:pt>
                <c:pt idx="347">
                  <c:v>26.3</c:v>
                </c:pt>
                <c:pt idx="348">
                  <c:v>27.7</c:v>
                </c:pt>
                <c:pt idx="349">
                  <c:v>19.785500000000003</c:v>
                </c:pt>
                <c:pt idx="350">
                  <c:v>18.089600000000001</c:v>
                </c:pt>
                <c:pt idx="351">
                  <c:v>16.959</c:v>
                </c:pt>
                <c:pt idx="352">
                  <c:v>15.8284</c:v>
                </c:pt>
                <c:pt idx="353">
                  <c:v>19.220200000000002</c:v>
                </c:pt>
                <c:pt idx="354">
                  <c:v>18.089600000000001</c:v>
                </c:pt>
                <c:pt idx="355">
                  <c:v>18.5</c:v>
                </c:pt>
                <c:pt idx="356">
                  <c:v>26.3</c:v>
                </c:pt>
                <c:pt idx="357">
                  <c:v>15.9</c:v>
                </c:pt>
                <c:pt idx="358">
                  <c:v>21</c:v>
                </c:pt>
                <c:pt idx="359">
                  <c:v>23.7</c:v>
                </c:pt>
                <c:pt idx="360">
                  <c:v>17.5</c:v>
                </c:pt>
                <c:pt idx="361">
                  <c:v>27.9</c:v>
                </c:pt>
                <c:pt idx="362">
                  <c:v>26.6</c:v>
                </c:pt>
                <c:pt idx="363">
                  <c:v>21.9</c:v>
                </c:pt>
                <c:pt idx="364">
                  <c:v>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404480"/>
        <c:axId val="104406400"/>
      </c:lineChart>
      <c:catAx>
        <c:axId val="104404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06400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104406400"/>
        <c:scaling>
          <c:orientation val="minMax"/>
          <c:max val="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04480"/>
        <c:crosses val="autoZero"/>
        <c:crossBetween val="between"/>
        <c:majorUnit val="5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Max Gust Times </a:t>
            </a:r>
          </a:p>
        </c:rich>
      </c:tx>
      <c:layout>
        <c:manualLayout>
          <c:xMode val="edge"/>
          <c:yMode val="edge"/>
          <c:x val="0.44286708583333778"/>
          <c:y val="6.426735218508997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596377010158504E-2"/>
          <c:y val="5.9126001118403257E-2"/>
          <c:w val="0.95469975140228258"/>
          <c:h val="0.87660723397284823"/>
        </c:manualLayout>
      </c:layout>
      <c:lineChart>
        <c:grouping val="standard"/>
        <c:varyColors val="0"/>
        <c:ser>
          <c:idx val="0"/>
          <c:order val="0"/>
          <c:tx>
            <c:v>Min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DGD!$BP$4:$BP$368</c:f>
              <c:numCache>
                <c:formatCode>h:mm</c:formatCode>
                <c:ptCount val="365"/>
                <c:pt idx="0">
                  <c:v>0.66736111111111107</c:v>
                </c:pt>
                <c:pt idx="1">
                  <c:v>0.3979166666666667</c:v>
                </c:pt>
                <c:pt idx="2">
                  <c:v>0.91527777777777775</c:v>
                </c:pt>
                <c:pt idx="3">
                  <c:v>6.9444444444444447E-4</c:v>
                </c:pt>
                <c:pt idx="4">
                  <c:v>0.53402777777777777</c:v>
                </c:pt>
                <c:pt idx="5">
                  <c:v>0.55555555555555558</c:v>
                </c:pt>
                <c:pt idx="6">
                  <c:v>0.71944444444444444</c:v>
                </c:pt>
                <c:pt idx="7">
                  <c:v>0.27777777777777779</c:v>
                </c:pt>
                <c:pt idx="8">
                  <c:v>0.52986111111111112</c:v>
                </c:pt>
                <c:pt idx="9">
                  <c:v>0.8965277777777777</c:v>
                </c:pt>
                <c:pt idx="10">
                  <c:v>0.46736111111111112</c:v>
                </c:pt>
                <c:pt idx="11">
                  <c:v>0.22361111111111109</c:v>
                </c:pt>
                <c:pt idx="12">
                  <c:v>0.99722222222222223</c:v>
                </c:pt>
                <c:pt idx="13">
                  <c:v>7.9166666666666663E-2</c:v>
                </c:pt>
                <c:pt idx="14">
                  <c:v>0.56388888888888888</c:v>
                </c:pt>
                <c:pt idx="15">
                  <c:v>0.5131944444444444</c:v>
                </c:pt>
                <c:pt idx="16">
                  <c:v>0.44791666666666669</c:v>
                </c:pt>
                <c:pt idx="17">
                  <c:v>0.54097222222222219</c:v>
                </c:pt>
                <c:pt idx="18">
                  <c:v>0.43541666666666662</c:v>
                </c:pt>
                <c:pt idx="19">
                  <c:v>0.38194444444444442</c:v>
                </c:pt>
                <c:pt idx="20">
                  <c:v>0.38194444444444442</c:v>
                </c:pt>
                <c:pt idx="21">
                  <c:v>0.99444444444444446</c:v>
                </c:pt>
                <c:pt idx="22">
                  <c:v>0.53749999999999998</c:v>
                </c:pt>
                <c:pt idx="23">
                  <c:v>0.19791666666666666</c:v>
                </c:pt>
                <c:pt idx="24">
                  <c:v>0.4861111111111111</c:v>
                </c:pt>
                <c:pt idx="25">
                  <c:v>0.96736111111111101</c:v>
                </c:pt>
                <c:pt idx="26">
                  <c:v>0.6479166666666667</c:v>
                </c:pt>
                <c:pt idx="27">
                  <c:v>0.4</c:v>
                </c:pt>
                <c:pt idx="28">
                  <c:v>0.87361111111111101</c:v>
                </c:pt>
                <c:pt idx="29">
                  <c:v>0.50694444444444442</c:v>
                </c:pt>
                <c:pt idx="30">
                  <c:v>0.93819444444444444</c:v>
                </c:pt>
                <c:pt idx="31">
                  <c:v>8.1944444444444445E-2</c:v>
                </c:pt>
                <c:pt idx="32">
                  <c:v>0.52222222222222225</c:v>
                </c:pt>
                <c:pt idx="33">
                  <c:v>0.90208333333333324</c:v>
                </c:pt>
                <c:pt idx="34">
                  <c:v>0.96944444444444444</c:v>
                </c:pt>
                <c:pt idx="35">
                  <c:v>3.2638888888888891E-2</c:v>
                </c:pt>
                <c:pt idx="36">
                  <c:v>0.58402777777777781</c:v>
                </c:pt>
                <c:pt idx="37">
                  <c:v>0.36041666666666666</c:v>
                </c:pt>
                <c:pt idx="38">
                  <c:v>0.58333333333333337</c:v>
                </c:pt>
                <c:pt idx="39">
                  <c:v>0.79652777777777783</c:v>
                </c:pt>
                <c:pt idx="40">
                  <c:v>1.2500000000000001E-2</c:v>
                </c:pt>
                <c:pt idx="41">
                  <c:v>0.65208333333333335</c:v>
                </c:pt>
                <c:pt idx="42">
                  <c:v>0.6479166666666667</c:v>
                </c:pt>
                <c:pt idx="43">
                  <c:v>0.65069444444444446</c:v>
                </c:pt>
                <c:pt idx="44">
                  <c:v>0.60347222222222219</c:v>
                </c:pt>
                <c:pt idx="45">
                  <c:v>0.52847222222222223</c:v>
                </c:pt>
                <c:pt idx="46">
                  <c:v>0.55694444444444446</c:v>
                </c:pt>
                <c:pt idx="47">
                  <c:v>0.4909722222222222</c:v>
                </c:pt>
                <c:pt idx="48">
                  <c:v>0.77569444444444446</c:v>
                </c:pt>
                <c:pt idx="49">
                  <c:v>2.8472222222222222E-2</c:v>
                </c:pt>
                <c:pt idx="50">
                  <c:v>0.81180555555555556</c:v>
                </c:pt>
                <c:pt idx="51">
                  <c:v>0.62291666666666667</c:v>
                </c:pt>
                <c:pt idx="52">
                  <c:v>0.96388888888888891</c:v>
                </c:pt>
                <c:pt idx="53">
                  <c:v>0.42708333333333331</c:v>
                </c:pt>
                <c:pt idx="54">
                  <c:v>3.0555555555555555E-2</c:v>
                </c:pt>
                <c:pt idx="55">
                  <c:v>0.4694444444444445</c:v>
                </c:pt>
                <c:pt idx="56">
                  <c:v>8.2638888888888887E-2</c:v>
                </c:pt>
                <c:pt idx="57">
                  <c:v>0.50416666666666665</c:v>
                </c:pt>
                <c:pt idx="58">
                  <c:v>0.54791666666666672</c:v>
                </c:pt>
                <c:pt idx="59">
                  <c:v>0.81805555555555554</c:v>
                </c:pt>
                <c:pt idx="60">
                  <c:v>0.10277777777777779</c:v>
                </c:pt>
                <c:pt idx="61">
                  <c:v>0.93125000000000002</c:v>
                </c:pt>
                <c:pt idx="62">
                  <c:v>2.5000000000000001E-2</c:v>
                </c:pt>
                <c:pt idx="63">
                  <c:v>0.8666666666666667</c:v>
                </c:pt>
                <c:pt idx="64">
                  <c:v>0.39166666666666666</c:v>
                </c:pt>
                <c:pt idx="65">
                  <c:v>0.48055555555555557</c:v>
                </c:pt>
                <c:pt idx="66">
                  <c:v>0.66597222222222219</c:v>
                </c:pt>
                <c:pt idx="67">
                  <c:v>0.3840277777777778</c:v>
                </c:pt>
                <c:pt idx="68">
                  <c:v>0.62777777777777777</c:v>
                </c:pt>
                <c:pt idx="69">
                  <c:v>0.49791666666666662</c:v>
                </c:pt>
                <c:pt idx="70">
                  <c:v>0.65138888888888891</c:v>
                </c:pt>
                <c:pt idx="71">
                  <c:v>0.30763888888888891</c:v>
                </c:pt>
                <c:pt idx="72">
                  <c:v>0.4548611111111111</c:v>
                </c:pt>
                <c:pt idx="73">
                  <c:v>0.49513888888888885</c:v>
                </c:pt>
                <c:pt idx="74">
                  <c:v>0.71180555555555547</c:v>
                </c:pt>
                <c:pt idx="75">
                  <c:v>0.6118055555555556</c:v>
                </c:pt>
                <c:pt idx="76">
                  <c:v>0.57222222222222219</c:v>
                </c:pt>
                <c:pt idx="77">
                  <c:v>0.62569444444444444</c:v>
                </c:pt>
                <c:pt idx="78">
                  <c:v>0.74652777777777779</c:v>
                </c:pt>
                <c:pt idx="79">
                  <c:v>0.54652777777777783</c:v>
                </c:pt>
                <c:pt idx="80">
                  <c:v>0.60069444444444442</c:v>
                </c:pt>
                <c:pt idx="81">
                  <c:v>0.62986111111111109</c:v>
                </c:pt>
                <c:pt idx="82">
                  <c:v>0.51180555555555551</c:v>
                </c:pt>
                <c:pt idx="83">
                  <c:v>0.72083333333333333</c:v>
                </c:pt>
                <c:pt idx="84">
                  <c:v>0.81458333333333333</c:v>
                </c:pt>
                <c:pt idx="85">
                  <c:v>0.26319444444444445</c:v>
                </c:pt>
                <c:pt idx="86">
                  <c:v>0.76041666666666663</c:v>
                </c:pt>
                <c:pt idx="87">
                  <c:v>0.54027777777777775</c:v>
                </c:pt>
                <c:pt idx="88">
                  <c:v>0.6479166666666667</c:v>
                </c:pt>
                <c:pt idx="89">
                  <c:v>0.55555555555555558</c:v>
                </c:pt>
                <c:pt idx="90">
                  <c:v>0.43055555555555558</c:v>
                </c:pt>
                <c:pt idx="91">
                  <c:v>0.44722222222222219</c:v>
                </c:pt>
                <c:pt idx="92">
                  <c:v>0.74305555555555547</c:v>
                </c:pt>
                <c:pt idx="93">
                  <c:v>0.64861111111111114</c:v>
                </c:pt>
                <c:pt idx="94">
                  <c:v>0.43611111111111112</c:v>
                </c:pt>
                <c:pt idx="95">
                  <c:v>0.67986111111111114</c:v>
                </c:pt>
                <c:pt idx="96">
                  <c:v>0.66527777777777775</c:v>
                </c:pt>
                <c:pt idx="97">
                  <c:v>0.98541666666666661</c:v>
                </c:pt>
                <c:pt idx="98">
                  <c:v>0.57638888888888895</c:v>
                </c:pt>
                <c:pt idx="99">
                  <c:v>0.50694444444444442</c:v>
                </c:pt>
                <c:pt idx="100">
                  <c:v>0.66388888888888886</c:v>
                </c:pt>
                <c:pt idx="101">
                  <c:v>0.56180555555555556</c:v>
                </c:pt>
                <c:pt idx="102">
                  <c:v>0.53194444444444444</c:v>
                </c:pt>
                <c:pt idx="103">
                  <c:v>5.2083333333333336E-2</c:v>
                </c:pt>
                <c:pt idx="104">
                  <c:v>0.56180555555555556</c:v>
                </c:pt>
                <c:pt idx="105">
                  <c:v>0.56805555555555554</c:v>
                </c:pt>
                <c:pt idx="106">
                  <c:v>0.71805555555555556</c:v>
                </c:pt>
                <c:pt idx="107">
                  <c:v>0.51249999999999996</c:v>
                </c:pt>
                <c:pt idx="108">
                  <c:v>0.62222222222222223</c:v>
                </c:pt>
                <c:pt idx="109">
                  <c:v>0.65416666666666667</c:v>
                </c:pt>
                <c:pt idx="110">
                  <c:v>0.71527777777777779</c:v>
                </c:pt>
                <c:pt idx="111">
                  <c:v>0.75416666666666676</c:v>
                </c:pt>
                <c:pt idx="112">
                  <c:v>0.72986111111111107</c:v>
                </c:pt>
                <c:pt idx="113">
                  <c:v>0.92222222222222217</c:v>
                </c:pt>
                <c:pt idx="114">
                  <c:v>0.62986111111111109</c:v>
                </c:pt>
                <c:pt idx="115">
                  <c:v>0.86805555555555547</c:v>
                </c:pt>
                <c:pt idx="116">
                  <c:v>0.5756944444444444</c:v>
                </c:pt>
                <c:pt idx="117">
                  <c:v>0.55902777777777779</c:v>
                </c:pt>
                <c:pt idx="118">
                  <c:v>0.8125</c:v>
                </c:pt>
                <c:pt idx="119">
                  <c:v>0.74791666666666667</c:v>
                </c:pt>
                <c:pt idx="120">
                  <c:v>0.78611111111111109</c:v>
                </c:pt>
                <c:pt idx="121">
                  <c:v>0.64652777777777781</c:v>
                </c:pt>
                <c:pt idx="122">
                  <c:v>0.44861111111111113</c:v>
                </c:pt>
                <c:pt idx="123">
                  <c:v>0.7416666666666667</c:v>
                </c:pt>
                <c:pt idx="124">
                  <c:v>0.63611111111111118</c:v>
                </c:pt>
                <c:pt idx="125">
                  <c:v>0.73124999999999996</c:v>
                </c:pt>
                <c:pt idx="126">
                  <c:v>0.63402777777777775</c:v>
                </c:pt>
                <c:pt idx="127">
                  <c:v>0.58750000000000002</c:v>
                </c:pt>
                <c:pt idx="128">
                  <c:v>0.63958333333333328</c:v>
                </c:pt>
                <c:pt idx="129">
                  <c:v>0.48333333333333334</c:v>
                </c:pt>
                <c:pt idx="130">
                  <c:v>0.63055555555555554</c:v>
                </c:pt>
                <c:pt idx="131">
                  <c:v>0.58819444444444446</c:v>
                </c:pt>
                <c:pt idx="132">
                  <c:v>0.67569444444444438</c:v>
                </c:pt>
                <c:pt idx="133">
                  <c:v>0.68055555555555547</c:v>
                </c:pt>
                <c:pt idx="134">
                  <c:v>0.66874999999999996</c:v>
                </c:pt>
                <c:pt idx="135">
                  <c:v>0.43333333333333335</c:v>
                </c:pt>
                <c:pt idx="136">
                  <c:v>0.6645833333333333</c:v>
                </c:pt>
                <c:pt idx="137">
                  <c:v>0.44930555555555557</c:v>
                </c:pt>
                <c:pt idx="138">
                  <c:v>0.81319444444444444</c:v>
                </c:pt>
                <c:pt idx="139">
                  <c:v>0.59513888888888888</c:v>
                </c:pt>
                <c:pt idx="140">
                  <c:v>0.75902777777777775</c:v>
                </c:pt>
                <c:pt idx="141">
                  <c:v>0.62013888888888891</c:v>
                </c:pt>
                <c:pt idx="142">
                  <c:v>0.58888888888888891</c:v>
                </c:pt>
                <c:pt idx="143">
                  <c:v>0.50902777777777775</c:v>
                </c:pt>
                <c:pt idx="144">
                  <c:v>0.49861111111111112</c:v>
                </c:pt>
                <c:pt idx="145">
                  <c:v>0.60972222222222217</c:v>
                </c:pt>
                <c:pt idx="146">
                  <c:v>0.57222222222222219</c:v>
                </c:pt>
                <c:pt idx="147">
                  <c:v>0.79652777777777783</c:v>
                </c:pt>
                <c:pt idx="148">
                  <c:v>0.60486111111111118</c:v>
                </c:pt>
                <c:pt idx="149">
                  <c:v>0.52708333333333335</c:v>
                </c:pt>
                <c:pt idx="150">
                  <c:v>0.51736111111111105</c:v>
                </c:pt>
                <c:pt idx="151">
                  <c:v>0.55833333333333335</c:v>
                </c:pt>
                <c:pt idx="152">
                  <c:v>0.62430555555555556</c:v>
                </c:pt>
                <c:pt idx="153">
                  <c:v>0.70347222222222217</c:v>
                </c:pt>
                <c:pt idx="154">
                  <c:v>0.7680555555555556</c:v>
                </c:pt>
                <c:pt idx="155">
                  <c:v>0.3611111111111111</c:v>
                </c:pt>
                <c:pt idx="156">
                  <c:v>4.4444444444444446E-2</c:v>
                </c:pt>
                <c:pt idx="157">
                  <c:v>0.64166666666666672</c:v>
                </c:pt>
                <c:pt idx="158">
                  <c:v>0.52500000000000002</c:v>
                </c:pt>
                <c:pt idx="159">
                  <c:v>0.55000000000000004</c:v>
                </c:pt>
                <c:pt idx="160">
                  <c:v>0.4909722222222222</c:v>
                </c:pt>
                <c:pt idx="161">
                  <c:v>0.61388888888888882</c:v>
                </c:pt>
                <c:pt idx="162">
                  <c:v>0.67986111111111114</c:v>
                </c:pt>
                <c:pt idx="163">
                  <c:v>0.56597222222222221</c:v>
                </c:pt>
                <c:pt idx="164">
                  <c:v>0.7597222222222223</c:v>
                </c:pt>
                <c:pt idx="165">
                  <c:v>0.39583333333333331</c:v>
                </c:pt>
                <c:pt idx="166">
                  <c:v>0.8881944444444444</c:v>
                </c:pt>
                <c:pt idx="167">
                  <c:v>0.4458333333333333</c:v>
                </c:pt>
                <c:pt idx="168">
                  <c:v>0.66666666666666663</c:v>
                </c:pt>
                <c:pt idx="169">
                  <c:v>0.66527777777777775</c:v>
                </c:pt>
                <c:pt idx="170">
                  <c:v>0.77013888888888893</c:v>
                </c:pt>
                <c:pt idx="171">
                  <c:v>0.71388888888888891</c:v>
                </c:pt>
                <c:pt idx="172">
                  <c:v>0.53402777777777777</c:v>
                </c:pt>
                <c:pt idx="173">
                  <c:v>0.53333333333333333</c:v>
                </c:pt>
                <c:pt idx="174">
                  <c:v>0.79583333333333339</c:v>
                </c:pt>
                <c:pt idx="175">
                  <c:v>0.49722222222222223</c:v>
                </c:pt>
                <c:pt idx="176">
                  <c:v>4.4444444444444446E-2</c:v>
                </c:pt>
                <c:pt idx="177">
                  <c:v>0.50763888888888886</c:v>
                </c:pt>
                <c:pt idx="178">
                  <c:v>0.36388888888888887</c:v>
                </c:pt>
                <c:pt idx="179">
                  <c:v>0.46875</c:v>
                </c:pt>
                <c:pt idx="180">
                  <c:v>0.65277777777777779</c:v>
                </c:pt>
                <c:pt idx="181">
                  <c:v>0.32500000000000001</c:v>
                </c:pt>
                <c:pt idx="182">
                  <c:v>0.74513888888888891</c:v>
                </c:pt>
                <c:pt idx="183">
                  <c:v>0.22430555555555556</c:v>
                </c:pt>
                <c:pt idx="184">
                  <c:v>0.71250000000000002</c:v>
                </c:pt>
                <c:pt idx="185">
                  <c:v>0.63263888888888886</c:v>
                </c:pt>
                <c:pt idx="186">
                  <c:v>0.66666666666666663</c:v>
                </c:pt>
                <c:pt idx="187">
                  <c:v>0.41249999999999998</c:v>
                </c:pt>
                <c:pt idx="188">
                  <c:v>0.62361111111111112</c:v>
                </c:pt>
                <c:pt idx="189">
                  <c:v>0.74583333333333324</c:v>
                </c:pt>
                <c:pt idx="190">
                  <c:v>0.69444444444444453</c:v>
                </c:pt>
                <c:pt idx="191">
                  <c:v>0.9243055555555556</c:v>
                </c:pt>
                <c:pt idx="192">
                  <c:v>0.51944444444444449</c:v>
                </c:pt>
                <c:pt idx="193">
                  <c:v>0.29305555555555557</c:v>
                </c:pt>
                <c:pt idx="194">
                  <c:v>0.45555555555555555</c:v>
                </c:pt>
                <c:pt idx="195">
                  <c:v>0.7</c:v>
                </c:pt>
                <c:pt idx="196">
                  <c:v>0.67569444444444438</c:v>
                </c:pt>
                <c:pt idx="197">
                  <c:v>0.73611111111111116</c:v>
                </c:pt>
                <c:pt idx="198">
                  <c:v>0.25416666666666665</c:v>
                </c:pt>
                <c:pt idx="199">
                  <c:v>1.4583333333333332E-2</c:v>
                </c:pt>
                <c:pt idx="200">
                  <c:v>0.47291666666666665</c:v>
                </c:pt>
                <c:pt idx="201">
                  <c:v>0.78194444444444444</c:v>
                </c:pt>
                <c:pt idx="202">
                  <c:v>0.51388888888888895</c:v>
                </c:pt>
                <c:pt idx="203">
                  <c:v>0.51875000000000004</c:v>
                </c:pt>
                <c:pt idx="204">
                  <c:v>0.68055555555555547</c:v>
                </c:pt>
                <c:pt idx="205">
                  <c:v>0.77430555555555547</c:v>
                </c:pt>
                <c:pt idx="206">
                  <c:v>0.78888888888888886</c:v>
                </c:pt>
                <c:pt idx="207">
                  <c:v>0.66319444444444442</c:v>
                </c:pt>
                <c:pt idx="208">
                  <c:v>0.875</c:v>
                </c:pt>
                <c:pt idx="209">
                  <c:v>0.36875000000000002</c:v>
                </c:pt>
                <c:pt idx="210">
                  <c:v>5.6944444444444443E-2</c:v>
                </c:pt>
                <c:pt idx="211">
                  <c:v>0.5854166666666667</c:v>
                </c:pt>
                <c:pt idx="212">
                  <c:v>0.60069444444444442</c:v>
                </c:pt>
                <c:pt idx="213">
                  <c:v>0.7895833333333333</c:v>
                </c:pt>
                <c:pt idx="214">
                  <c:v>0.7402777777777777</c:v>
                </c:pt>
                <c:pt idx="215">
                  <c:v>0.19513888888888889</c:v>
                </c:pt>
                <c:pt idx="216">
                  <c:v>0.79583333333333339</c:v>
                </c:pt>
                <c:pt idx="217">
                  <c:v>0.83888888888888891</c:v>
                </c:pt>
                <c:pt idx="218">
                  <c:v>0.5493055555555556</c:v>
                </c:pt>
                <c:pt idx="219">
                  <c:v>0.64236111111111105</c:v>
                </c:pt>
                <c:pt idx="220">
                  <c:v>2.0833333333333332E-2</c:v>
                </c:pt>
                <c:pt idx="221">
                  <c:v>0.82708333333333339</c:v>
                </c:pt>
                <c:pt idx="222">
                  <c:v>0.70486111111111116</c:v>
                </c:pt>
                <c:pt idx="223">
                  <c:v>0.73888888888888893</c:v>
                </c:pt>
                <c:pt idx="224">
                  <c:v>0.61805555555555558</c:v>
                </c:pt>
                <c:pt idx="225">
                  <c:v>0.52777777777777779</c:v>
                </c:pt>
                <c:pt idx="226">
                  <c:v>0.5131944444444444</c:v>
                </c:pt>
                <c:pt idx="227">
                  <c:v>0.59375</c:v>
                </c:pt>
                <c:pt idx="228">
                  <c:v>0.37222222222222223</c:v>
                </c:pt>
                <c:pt idx="229">
                  <c:v>0.40138888888888885</c:v>
                </c:pt>
                <c:pt idx="230">
                  <c:v>0.68819444444444444</c:v>
                </c:pt>
                <c:pt idx="231">
                  <c:v>0.56597222222222221</c:v>
                </c:pt>
                <c:pt idx="232">
                  <c:v>0.81180555555555556</c:v>
                </c:pt>
                <c:pt idx="233">
                  <c:v>0.72361111111111109</c:v>
                </c:pt>
                <c:pt idx="234">
                  <c:v>8.9583333333333334E-2</c:v>
                </c:pt>
                <c:pt idx="235">
                  <c:v>0.86736111111111114</c:v>
                </c:pt>
                <c:pt idx="236">
                  <c:v>0.61319444444444449</c:v>
                </c:pt>
                <c:pt idx="237">
                  <c:v>0.84791666666666676</c:v>
                </c:pt>
                <c:pt idx="238">
                  <c:v>0.63263888888888886</c:v>
                </c:pt>
                <c:pt idx="239">
                  <c:v>0.58194444444444449</c:v>
                </c:pt>
                <c:pt idx="240">
                  <c:v>0.48541666666666666</c:v>
                </c:pt>
                <c:pt idx="241">
                  <c:v>9.930555555555555E-2</c:v>
                </c:pt>
                <c:pt idx="242">
                  <c:v>0.75902777777777775</c:v>
                </c:pt>
                <c:pt idx="243">
                  <c:v>0.79722222222222217</c:v>
                </c:pt>
                <c:pt idx="244">
                  <c:v>0.81527777777777777</c:v>
                </c:pt>
                <c:pt idx="245">
                  <c:v>0.59027777777777779</c:v>
                </c:pt>
                <c:pt idx="246">
                  <c:v>0.8041666666666667</c:v>
                </c:pt>
                <c:pt idx="247">
                  <c:v>0.65486111111111112</c:v>
                </c:pt>
                <c:pt idx="248">
                  <c:v>0.30972222222222223</c:v>
                </c:pt>
                <c:pt idx="249">
                  <c:v>0.43194444444444446</c:v>
                </c:pt>
                <c:pt idx="250">
                  <c:v>0.50138888888888888</c:v>
                </c:pt>
                <c:pt idx="251">
                  <c:v>0.55902777777777779</c:v>
                </c:pt>
                <c:pt idx="252">
                  <c:v>0.57708333333333328</c:v>
                </c:pt>
                <c:pt idx="253">
                  <c:v>0.63749999999999996</c:v>
                </c:pt>
                <c:pt idx="254">
                  <c:v>0.45624999999999999</c:v>
                </c:pt>
                <c:pt idx="255">
                  <c:v>0.72569444444444453</c:v>
                </c:pt>
                <c:pt idx="256">
                  <c:v>0.56944444444444442</c:v>
                </c:pt>
                <c:pt idx="257">
                  <c:v>0.70208333333333339</c:v>
                </c:pt>
                <c:pt idx="258">
                  <c:v>0.91388888888888886</c:v>
                </c:pt>
                <c:pt idx="259">
                  <c:v>0.55347222222222225</c:v>
                </c:pt>
                <c:pt idx="260">
                  <c:v>7.7083333333333337E-2</c:v>
                </c:pt>
                <c:pt idx="261">
                  <c:v>0.62777777777777777</c:v>
                </c:pt>
                <c:pt idx="262">
                  <c:v>0.44236111111111115</c:v>
                </c:pt>
                <c:pt idx="263">
                  <c:v>0.68333333333333324</c:v>
                </c:pt>
                <c:pt idx="264">
                  <c:v>0.5444444444444444</c:v>
                </c:pt>
                <c:pt idx="265">
                  <c:v>0.4861111111111111</c:v>
                </c:pt>
                <c:pt idx="266">
                  <c:v>0.61458333333333337</c:v>
                </c:pt>
                <c:pt idx="267">
                  <c:v>0.54097222222222219</c:v>
                </c:pt>
                <c:pt idx="268">
                  <c:v>0.17777777777777778</c:v>
                </c:pt>
                <c:pt idx="269">
                  <c:v>0.49583333333333335</c:v>
                </c:pt>
                <c:pt idx="270">
                  <c:v>0.4909722222222222</c:v>
                </c:pt>
                <c:pt idx="271">
                  <c:v>0.64722222222222225</c:v>
                </c:pt>
                <c:pt idx="272">
                  <c:v>0.59930555555555554</c:v>
                </c:pt>
                <c:pt idx="273">
                  <c:v>0.54722222222222217</c:v>
                </c:pt>
                <c:pt idx="274">
                  <c:v>0.59027777777777779</c:v>
                </c:pt>
                <c:pt idx="275">
                  <c:v>0.63888888888888895</c:v>
                </c:pt>
                <c:pt idx="276">
                  <c:v>0.62847222222222221</c:v>
                </c:pt>
                <c:pt idx="277">
                  <c:v>0.8305555555555556</c:v>
                </c:pt>
                <c:pt idx="278">
                  <c:v>0.16805555555555554</c:v>
                </c:pt>
                <c:pt idx="279">
                  <c:v>0.64930555555555558</c:v>
                </c:pt>
                <c:pt idx="280">
                  <c:v>0.39583333333333331</c:v>
                </c:pt>
                <c:pt idx="281">
                  <c:v>0.62083333333333335</c:v>
                </c:pt>
                <c:pt idx="282">
                  <c:v>0.61875000000000002</c:v>
                </c:pt>
                <c:pt idx="283">
                  <c:v>8.8888888888888892E-2</c:v>
                </c:pt>
                <c:pt idx="284">
                  <c:v>0.13541666666666666</c:v>
                </c:pt>
                <c:pt idx="285">
                  <c:v>0.60277777777777775</c:v>
                </c:pt>
                <c:pt idx="286">
                  <c:v>0.4284722222222222</c:v>
                </c:pt>
                <c:pt idx="287">
                  <c:v>0.46527777777777773</c:v>
                </c:pt>
                <c:pt idx="288">
                  <c:v>0.5805555555555556</c:v>
                </c:pt>
                <c:pt idx="289">
                  <c:v>0.67083333333333339</c:v>
                </c:pt>
                <c:pt idx="290">
                  <c:v>0.51180555555555551</c:v>
                </c:pt>
                <c:pt idx="291">
                  <c:v>0.67013888888888884</c:v>
                </c:pt>
                <c:pt idx="292">
                  <c:v>0.52569444444444446</c:v>
                </c:pt>
                <c:pt idx="293">
                  <c:v>0.80347222222222225</c:v>
                </c:pt>
                <c:pt idx="294">
                  <c:v>0.68958333333333333</c:v>
                </c:pt>
                <c:pt idx="295">
                  <c:v>0.53125</c:v>
                </c:pt>
                <c:pt idx="296">
                  <c:v>0.54652777777777783</c:v>
                </c:pt>
                <c:pt idx="297">
                  <c:v>0.61111111111111105</c:v>
                </c:pt>
                <c:pt idx="298">
                  <c:v>0.58958333333333335</c:v>
                </c:pt>
                <c:pt idx="299">
                  <c:v>0.51180555555555551</c:v>
                </c:pt>
                <c:pt idx="300">
                  <c:v>0.42430555555555555</c:v>
                </c:pt>
                <c:pt idx="301">
                  <c:v>0.7416666666666667</c:v>
                </c:pt>
                <c:pt idx="302">
                  <c:v>9.0277777777777787E-3</c:v>
                </c:pt>
                <c:pt idx="303">
                  <c:v>0.50902777777777775</c:v>
                </c:pt>
                <c:pt idx="304">
                  <c:v>0.17083333333333331</c:v>
                </c:pt>
                <c:pt idx="305">
                  <c:v>0.4680555555555555</c:v>
                </c:pt>
                <c:pt idx="306">
                  <c:v>0.46736111111111112</c:v>
                </c:pt>
                <c:pt idx="307">
                  <c:v>0.59097222222222223</c:v>
                </c:pt>
                <c:pt idx="308">
                  <c:v>0.92500000000000004</c:v>
                </c:pt>
                <c:pt idx="309">
                  <c:v>0.67083333333333339</c:v>
                </c:pt>
                <c:pt idx="310">
                  <c:v>0.50972222222222219</c:v>
                </c:pt>
                <c:pt idx="311">
                  <c:v>0.31944444444444448</c:v>
                </c:pt>
                <c:pt idx="312">
                  <c:v>0.53333333333333333</c:v>
                </c:pt>
                <c:pt idx="313">
                  <c:v>0.59930555555555554</c:v>
                </c:pt>
                <c:pt idx="314">
                  <c:v>0.66874999999999996</c:v>
                </c:pt>
                <c:pt idx="315">
                  <c:v>4.8611111111111112E-3</c:v>
                </c:pt>
                <c:pt idx="316">
                  <c:v>7.3611111111111113E-2</c:v>
                </c:pt>
                <c:pt idx="317">
                  <c:v>0.89861111111111114</c:v>
                </c:pt>
                <c:pt idx="318">
                  <c:v>0.60763888888888895</c:v>
                </c:pt>
                <c:pt idx="319">
                  <c:v>0.15763888888888888</c:v>
                </c:pt>
                <c:pt idx="320">
                  <c:v>0.51944444444444449</c:v>
                </c:pt>
                <c:pt idx="321">
                  <c:v>0.49444444444444446</c:v>
                </c:pt>
                <c:pt idx="322">
                  <c:v>0.36388888888888887</c:v>
                </c:pt>
                <c:pt idx="323">
                  <c:v>0.3034722222222222</c:v>
                </c:pt>
                <c:pt idx="324">
                  <c:v>0.69930555555555562</c:v>
                </c:pt>
                <c:pt idx="325">
                  <c:v>0.68055555555555547</c:v>
                </c:pt>
                <c:pt idx="326">
                  <c:v>0.55138888888888882</c:v>
                </c:pt>
                <c:pt idx="327">
                  <c:v>0.9902777777777777</c:v>
                </c:pt>
                <c:pt idx="328">
                  <c:v>0.16944444444444443</c:v>
                </c:pt>
                <c:pt idx="329">
                  <c:v>0.56527777777777777</c:v>
                </c:pt>
                <c:pt idx="330">
                  <c:v>0.28680555555555554</c:v>
                </c:pt>
                <c:pt idx="331">
                  <c:v>0.59583333333333333</c:v>
                </c:pt>
                <c:pt idx="332">
                  <c:v>0.61527777777777781</c:v>
                </c:pt>
                <c:pt idx="333">
                  <c:v>0.93263888888888891</c:v>
                </c:pt>
                <c:pt idx="334">
                  <c:v>7.1527777777777787E-2</c:v>
                </c:pt>
                <c:pt idx="335">
                  <c:v>0.91388888888888886</c:v>
                </c:pt>
                <c:pt idx="336">
                  <c:v>0.4916666666666667</c:v>
                </c:pt>
                <c:pt idx="337">
                  <c:v>0.50208333333333333</c:v>
                </c:pt>
                <c:pt idx="338">
                  <c:v>0.52430555555555558</c:v>
                </c:pt>
                <c:pt idx="339">
                  <c:v>0.52361111111111114</c:v>
                </c:pt>
                <c:pt idx="340">
                  <c:v>0.5444444444444444</c:v>
                </c:pt>
                <c:pt idx="341">
                  <c:v>0.62222222222222223</c:v>
                </c:pt>
                <c:pt idx="342">
                  <c:v>0.4604166666666667</c:v>
                </c:pt>
                <c:pt idx="343">
                  <c:v>0.4381944444444445</c:v>
                </c:pt>
                <c:pt idx="344">
                  <c:v>0.71597222222222223</c:v>
                </c:pt>
                <c:pt idx="345">
                  <c:v>0.91805555555555562</c:v>
                </c:pt>
                <c:pt idx="346">
                  <c:v>0.17499999999999999</c:v>
                </c:pt>
                <c:pt idx="347">
                  <c:v>0.56388888888888888</c:v>
                </c:pt>
                <c:pt idx="348">
                  <c:v>0.23611111111111113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0.70833333333333337</c:v>
                </c:pt>
                <c:pt idx="355">
                  <c:v>0.53055555555555556</c:v>
                </c:pt>
                <c:pt idx="356">
                  <c:v>0.68541666666666667</c:v>
                </c:pt>
                <c:pt idx="357">
                  <c:v>1.1805555555555555E-2</c:v>
                </c:pt>
                <c:pt idx="358">
                  <c:v>0.62430555555555556</c:v>
                </c:pt>
                <c:pt idx="359">
                  <c:v>0.87222222222222223</c:v>
                </c:pt>
                <c:pt idx="360">
                  <c:v>1.6666666666666666E-2</c:v>
                </c:pt>
                <c:pt idx="361">
                  <c:v>0.64236111111111105</c:v>
                </c:pt>
                <c:pt idx="362">
                  <c:v>0.64027777777777783</c:v>
                </c:pt>
                <c:pt idx="363">
                  <c:v>9.7222222222222224E-3</c:v>
                </c:pt>
                <c:pt idx="364">
                  <c:v>0.57152777777777775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413824"/>
        <c:axId val="104424192"/>
      </c:lineChart>
      <c:catAx>
        <c:axId val="104413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24192"/>
        <c:crossesAt val="-10"/>
        <c:auto val="0"/>
        <c:lblAlgn val="ctr"/>
        <c:lblOffset val="100"/>
        <c:tickLblSkip val="6"/>
        <c:tickMarkSkip val="1"/>
        <c:noMultiLvlLbl val="0"/>
      </c:catAx>
      <c:valAx>
        <c:axId val="1044241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hh: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13824"/>
        <c:crosses val="autoZero"/>
        <c:crossBetween val="between"/>
        <c:majorUnit val="8.3333333333329998E-2"/>
      </c:valAx>
      <c:spPr>
        <a:solidFill>
          <a:srgbClr val="969696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Smoothed Cumulative Sunshine / hrs</a:t>
            </a:r>
          </a:p>
        </c:rich>
      </c:tx>
      <c:layout>
        <c:manualLayout>
          <c:xMode val="edge"/>
          <c:yMode val="edge"/>
          <c:x val="0.39607602697731453"/>
          <c:y val="2.0857473928157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4788473329246E-2"/>
          <c:y val="6.7207415990730018E-2"/>
          <c:w val="0.93930104230533418"/>
          <c:h val="0.81691772885283898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cat>
            <c:multiLvlStrRef>
              <c:f>Daily!$D$4:$E$368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Daily!$AM$4:$AM$368</c:f>
            </c:numRef>
          </c:val>
          <c:smooth val="0"/>
        </c:ser>
        <c:ser>
          <c:idx val="2"/>
          <c:order val="1"/>
          <c:tx>
            <c:v>E (Cumulative Sun Hours)</c:v>
          </c:tx>
          <c:spPr>
            <a:ln w="25400">
              <a:solidFill>
                <a:srgbClr val="FFFF99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'5-DGD'!$CO$4:$CO$75</c:f>
              <c:numCache>
                <c:formatCode>0.0</c:formatCode>
                <c:ptCount val="72"/>
                <c:pt idx="0">
                  <c:v>7.4193548387096779</c:v>
                </c:pt>
                <c:pt idx="1">
                  <c:v>14.838709677419356</c:v>
                </c:pt>
                <c:pt idx="2">
                  <c:v>22.258064516129032</c:v>
                </c:pt>
                <c:pt idx="3">
                  <c:v>29.677419354838712</c:v>
                </c:pt>
                <c:pt idx="4">
                  <c:v>37.096774193548384</c:v>
                </c:pt>
                <c:pt idx="5">
                  <c:v>46</c:v>
                </c:pt>
                <c:pt idx="6">
                  <c:v>59.392857142857139</c:v>
                </c:pt>
                <c:pt idx="7">
                  <c:v>72.785714285714278</c:v>
                </c:pt>
                <c:pt idx="8">
                  <c:v>86.178571428571416</c:v>
                </c:pt>
                <c:pt idx="9">
                  <c:v>99.571428571428569</c:v>
                </c:pt>
                <c:pt idx="10">
                  <c:v>112.96428571428571</c:v>
                </c:pt>
                <c:pt idx="11">
                  <c:v>121</c:v>
                </c:pt>
                <c:pt idx="12">
                  <c:v>137.93548387096774</c:v>
                </c:pt>
                <c:pt idx="13">
                  <c:v>154.87096774193549</c:v>
                </c:pt>
                <c:pt idx="14">
                  <c:v>171.80645161290323</c:v>
                </c:pt>
                <c:pt idx="15">
                  <c:v>188.74193548387098</c:v>
                </c:pt>
                <c:pt idx="16">
                  <c:v>205.67741935483872</c:v>
                </c:pt>
                <c:pt idx="17">
                  <c:v>226</c:v>
                </c:pt>
                <c:pt idx="18">
                  <c:v>248.83333333333334</c:v>
                </c:pt>
                <c:pt idx="19">
                  <c:v>271.66666666666669</c:v>
                </c:pt>
                <c:pt idx="20">
                  <c:v>294.5</c:v>
                </c:pt>
                <c:pt idx="21">
                  <c:v>317.33333333333331</c:v>
                </c:pt>
                <c:pt idx="22">
                  <c:v>340.16666666666663</c:v>
                </c:pt>
                <c:pt idx="23">
                  <c:v>363</c:v>
                </c:pt>
                <c:pt idx="24">
                  <c:v>393.64516129032256</c:v>
                </c:pt>
                <c:pt idx="25">
                  <c:v>424.29032258064518</c:v>
                </c:pt>
                <c:pt idx="26">
                  <c:v>454.93548387096774</c:v>
                </c:pt>
                <c:pt idx="27">
                  <c:v>485.58064516129031</c:v>
                </c:pt>
                <c:pt idx="28">
                  <c:v>516.22580645161293</c:v>
                </c:pt>
                <c:pt idx="29">
                  <c:v>553</c:v>
                </c:pt>
                <c:pt idx="30">
                  <c:v>584.83333333333337</c:v>
                </c:pt>
                <c:pt idx="31">
                  <c:v>616.66666666666663</c:v>
                </c:pt>
                <c:pt idx="32">
                  <c:v>648.5</c:v>
                </c:pt>
                <c:pt idx="33">
                  <c:v>680.33333333333337</c:v>
                </c:pt>
                <c:pt idx="34">
                  <c:v>712.16666666666663</c:v>
                </c:pt>
                <c:pt idx="35">
                  <c:v>744</c:v>
                </c:pt>
                <c:pt idx="36">
                  <c:v>773.83870967741939</c:v>
                </c:pt>
                <c:pt idx="37">
                  <c:v>803.67741935483866</c:v>
                </c:pt>
                <c:pt idx="38">
                  <c:v>833.51612903225805</c:v>
                </c:pt>
                <c:pt idx="39">
                  <c:v>863.35483870967744</c:v>
                </c:pt>
                <c:pt idx="40">
                  <c:v>893.19354838709683</c:v>
                </c:pt>
                <c:pt idx="41">
                  <c:v>929</c:v>
                </c:pt>
                <c:pt idx="42">
                  <c:v>958.35483870967744</c:v>
                </c:pt>
                <c:pt idx="43">
                  <c:v>987.70967741935488</c:v>
                </c:pt>
                <c:pt idx="44">
                  <c:v>1017.0645161290322</c:v>
                </c:pt>
                <c:pt idx="45">
                  <c:v>1046.4193548387098</c:v>
                </c:pt>
                <c:pt idx="46">
                  <c:v>1075.7741935483871</c:v>
                </c:pt>
                <c:pt idx="47">
                  <c:v>1111</c:v>
                </c:pt>
                <c:pt idx="48">
                  <c:v>1134</c:v>
                </c:pt>
                <c:pt idx="49">
                  <c:v>1157</c:v>
                </c:pt>
                <c:pt idx="50">
                  <c:v>1180</c:v>
                </c:pt>
                <c:pt idx="51">
                  <c:v>1203</c:v>
                </c:pt>
                <c:pt idx="52">
                  <c:v>1226</c:v>
                </c:pt>
                <c:pt idx="53">
                  <c:v>1249</c:v>
                </c:pt>
                <c:pt idx="54">
                  <c:v>1266.0967741935483</c:v>
                </c:pt>
                <c:pt idx="55">
                  <c:v>1283.1935483870968</c:v>
                </c:pt>
                <c:pt idx="56">
                  <c:v>1300.2903225806451</c:v>
                </c:pt>
                <c:pt idx="57">
                  <c:v>1317.3870967741937</c:v>
                </c:pt>
                <c:pt idx="58">
                  <c:v>1334.483870967742</c:v>
                </c:pt>
                <c:pt idx="59">
                  <c:v>1355</c:v>
                </c:pt>
                <c:pt idx="60">
                  <c:v>1366.3333333333333</c:v>
                </c:pt>
                <c:pt idx="61">
                  <c:v>1377.6666666666667</c:v>
                </c:pt>
                <c:pt idx="62">
                  <c:v>1389</c:v>
                </c:pt>
                <c:pt idx="63">
                  <c:v>1400.3333333333333</c:v>
                </c:pt>
                <c:pt idx="64">
                  <c:v>1411.6666666666667</c:v>
                </c:pt>
                <c:pt idx="65">
                  <c:v>1423</c:v>
                </c:pt>
                <c:pt idx="66">
                  <c:v>1430.741935483871</c:v>
                </c:pt>
                <c:pt idx="67">
                  <c:v>1438.483870967742</c:v>
                </c:pt>
                <c:pt idx="68">
                  <c:v>1446.2258064516129</c:v>
                </c:pt>
                <c:pt idx="69">
                  <c:v>1453.9677419354839</c:v>
                </c:pt>
                <c:pt idx="70">
                  <c:v>1461.7096774193549</c:v>
                </c:pt>
                <c:pt idx="71">
                  <c:v>1471</c:v>
                </c:pt>
              </c:numCache>
            </c:numRef>
          </c:val>
          <c:smooth val="0"/>
        </c:ser>
        <c:ser>
          <c:idx val="4"/>
          <c:order val="4"/>
          <c:tx>
            <c:v>Cumulative Sunshine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'5-DGD'!$BI$4:$BI$75</c:f>
              <c:numCache>
                <c:formatCode>0</c:formatCode>
                <c:ptCount val="72"/>
                <c:pt idx="0">
                  <c:v>4.5999999999999996</c:v>
                </c:pt>
                <c:pt idx="1">
                  <c:v>13.9</c:v>
                </c:pt>
                <c:pt idx="2">
                  <c:v>14.1</c:v>
                </c:pt>
                <c:pt idx="3">
                  <c:v>27.4</c:v>
                </c:pt>
                <c:pt idx="4">
                  <c:v>32.6</c:v>
                </c:pt>
                <c:pt idx="5">
                  <c:v>39.300000000000004</c:v>
                </c:pt>
                <c:pt idx="6">
                  <c:v>45.7</c:v>
                </c:pt>
                <c:pt idx="7">
                  <c:v>56.400000000000006</c:v>
                </c:pt>
                <c:pt idx="8">
                  <c:v>64.600000000000009</c:v>
                </c:pt>
                <c:pt idx="9">
                  <c:v>68.100000000000009</c:v>
                </c:pt>
                <c:pt idx="10">
                  <c:v>75.100000000000009</c:v>
                </c:pt>
                <c:pt idx="11">
                  <c:v>79.400000000000006</c:v>
                </c:pt>
                <c:pt idx="12">
                  <c:v>91.9</c:v>
                </c:pt>
                <c:pt idx="13">
                  <c:v>118</c:v>
                </c:pt>
                <c:pt idx="14">
                  <c:v>134.5</c:v>
                </c:pt>
                <c:pt idx="15">
                  <c:v>151.69999999999999</c:v>
                </c:pt>
                <c:pt idx="16">
                  <c:v>186.39999999999998</c:v>
                </c:pt>
                <c:pt idx="17">
                  <c:v>204.39999999999998</c:v>
                </c:pt>
                <c:pt idx="18">
                  <c:v>216.39999999999998</c:v>
                </c:pt>
                <c:pt idx="19">
                  <c:v>274</c:v>
                </c:pt>
                <c:pt idx="20">
                  <c:v>291.10000000000002</c:v>
                </c:pt>
                <c:pt idx="21">
                  <c:v>328.1</c:v>
                </c:pt>
                <c:pt idx="22">
                  <c:v>383.5</c:v>
                </c:pt>
                <c:pt idx="23">
                  <c:v>420.4</c:v>
                </c:pt>
                <c:pt idx="24">
                  <c:v>474.9</c:v>
                </c:pt>
                <c:pt idx="25">
                  <c:v>515.4</c:v>
                </c:pt>
                <c:pt idx="26">
                  <c:v>542.9</c:v>
                </c:pt>
                <c:pt idx="27">
                  <c:v>562.6</c:v>
                </c:pt>
                <c:pt idx="28">
                  <c:v>614.6</c:v>
                </c:pt>
                <c:pt idx="29">
                  <c:v>638.1</c:v>
                </c:pt>
                <c:pt idx="30">
                  <c:v>683.30000000000007</c:v>
                </c:pt>
                <c:pt idx="31">
                  <c:v>707.80000000000007</c:v>
                </c:pt>
                <c:pt idx="32">
                  <c:v>734.30000000000007</c:v>
                </c:pt>
                <c:pt idx="33">
                  <c:v>749.6</c:v>
                </c:pt>
                <c:pt idx="34">
                  <c:v>779.6</c:v>
                </c:pt>
                <c:pt idx="35">
                  <c:v>820.6</c:v>
                </c:pt>
                <c:pt idx="36">
                  <c:v>864.6</c:v>
                </c:pt>
                <c:pt idx="37">
                  <c:v>886.6</c:v>
                </c:pt>
                <c:pt idx="38">
                  <c:v>909.80000000000007</c:v>
                </c:pt>
                <c:pt idx="39">
                  <c:v>918.1</c:v>
                </c:pt>
                <c:pt idx="40">
                  <c:v>951.30000000000007</c:v>
                </c:pt>
                <c:pt idx="41">
                  <c:v>987.00000000000011</c:v>
                </c:pt>
                <c:pt idx="42">
                  <c:v>1017.5000000000001</c:v>
                </c:pt>
                <c:pt idx="43">
                  <c:v>1046.5</c:v>
                </c:pt>
                <c:pt idx="44">
                  <c:v>1064</c:v>
                </c:pt>
                <c:pt idx="45">
                  <c:v>1083.5</c:v>
                </c:pt>
                <c:pt idx="46">
                  <c:v>1106.5</c:v>
                </c:pt>
                <c:pt idx="47">
                  <c:v>1123.5999999999999</c:v>
                </c:pt>
                <c:pt idx="48">
                  <c:v>1153.0999999999999</c:v>
                </c:pt>
                <c:pt idx="49">
                  <c:v>1159.0999999999999</c:v>
                </c:pt>
                <c:pt idx="50">
                  <c:v>1195.0999999999999</c:v>
                </c:pt>
                <c:pt idx="51">
                  <c:v>1215.5999999999999</c:v>
                </c:pt>
                <c:pt idx="52">
                  <c:v>1246.0999999999999</c:v>
                </c:pt>
                <c:pt idx="53">
                  <c:v>1283.9099999999999</c:v>
                </c:pt>
                <c:pt idx="54">
                  <c:v>1315.11</c:v>
                </c:pt>
                <c:pt idx="55">
                  <c:v>1330.2099999999998</c:v>
                </c:pt>
                <c:pt idx="56">
                  <c:v>1351.8099999999997</c:v>
                </c:pt>
                <c:pt idx="57">
                  <c:v>1383.3099999999997</c:v>
                </c:pt>
                <c:pt idx="58">
                  <c:v>1414.8099999999997</c:v>
                </c:pt>
                <c:pt idx="59">
                  <c:v>1428.5099999999998</c:v>
                </c:pt>
                <c:pt idx="60">
                  <c:v>1438.1099999999997</c:v>
                </c:pt>
                <c:pt idx="61">
                  <c:v>1441.9099999999996</c:v>
                </c:pt>
                <c:pt idx="62">
                  <c:v>1456.4099999999996</c:v>
                </c:pt>
                <c:pt idx="63">
                  <c:v>1472.4099999999996</c:v>
                </c:pt>
                <c:pt idx="64">
                  <c:v>1482.4099999999996</c:v>
                </c:pt>
                <c:pt idx="65">
                  <c:v>1493.8099999999997</c:v>
                </c:pt>
                <c:pt idx="66">
                  <c:v>1505.4099999999996</c:v>
                </c:pt>
                <c:pt idx="67">
                  <c:v>1525.4099999999996</c:v>
                </c:pt>
                <c:pt idx="68">
                  <c:v>1541.9099999999996</c:v>
                </c:pt>
                <c:pt idx="69">
                  <c:v>1551.5099999999995</c:v>
                </c:pt>
                <c:pt idx="70">
                  <c:v>1558.8099999999995</c:v>
                </c:pt>
                <c:pt idx="71">
                  <c:v>1561.5099999999995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58272"/>
        <c:axId val="99160448"/>
      </c:lineChart>
      <c:lineChart>
        <c:grouping val="standard"/>
        <c:varyColors val="0"/>
        <c:ser>
          <c:idx val="0"/>
          <c:order val="2"/>
          <c:tx>
            <c:v>Cumulative Anomaly</c:v>
          </c:tx>
          <c:cat>
            <c:multiLvlStrRef>
              <c:f>Daily!$D$4:$E$368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Daily!$AN$4:$AN$368</c:f>
            </c:numRef>
          </c:val>
          <c:smooth val="0"/>
        </c:ser>
        <c:ser>
          <c:idx val="3"/>
          <c:order val="3"/>
          <c:tx>
            <c:v>E (Cumulative Anomaly)</c:v>
          </c:tx>
          <c:spPr>
            <a:ln w="254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'5-DGD'!$CF$4:$CF$75</c:f>
              <c:numCache>
                <c:formatCode>0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val>
            <c:numRef>
              <c:f>'5-DGD'!$BJ$4:$BJ$75</c:f>
              <c:numCache>
                <c:formatCode>0%</c:formatCode>
                <c:ptCount val="72"/>
                <c:pt idx="0">
                  <c:v>0.61999999999999988</c:v>
                </c:pt>
                <c:pt idx="1">
                  <c:v>0.93673913043478252</c:v>
                </c:pt>
                <c:pt idx="2">
                  <c:v>0.63347826086956516</c:v>
                </c:pt>
                <c:pt idx="3">
                  <c:v>0.92326086956521725</c:v>
                </c:pt>
                <c:pt idx="4">
                  <c:v>0.87878260869565228</c:v>
                </c:pt>
                <c:pt idx="5">
                  <c:v>0.85434782608695659</c:v>
                </c:pt>
                <c:pt idx="6">
                  <c:v>0.7694527961515335</c:v>
                </c:pt>
                <c:pt idx="7">
                  <c:v>0.77487733071638876</c:v>
                </c:pt>
                <c:pt idx="8">
                  <c:v>0.74960629921259858</c:v>
                </c:pt>
                <c:pt idx="9">
                  <c:v>0.68393113342898149</c:v>
                </c:pt>
                <c:pt idx="10">
                  <c:v>0.66481188744862485</c:v>
                </c:pt>
                <c:pt idx="11">
                  <c:v>0.65619834710743807</c:v>
                </c:pt>
                <c:pt idx="12">
                  <c:v>0.66625350795135641</c:v>
                </c:pt>
                <c:pt idx="13">
                  <c:v>0.76192459904186627</c:v>
                </c:pt>
                <c:pt idx="14">
                  <c:v>0.78285767930904993</c:v>
                </c:pt>
                <c:pt idx="15">
                  <c:v>0.80374294992309003</c:v>
                </c:pt>
                <c:pt idx="16">
                  <c:v>0.90627352572145525</c:v>
                </c:pt>
                <c:pt idx="17">
                  <c:v>0.90442477876106186</c:v>
                </c:pt>
                <c:pt idx="18">
                  <c:v>0.86965840589417265</c:v>
                </c:pt>
                <c:pt idx="19">
                  <c:v>1.0085889570552147</c:v>
                </c:pt>
                <c:pt idx="20">
                  <c:v>0.98845500848896439</c:v>
                </c:pt>
                <c:pt idx="21">
                  <c:v>1.0339285714285715</c:v>
                </c:pt>
                <c:pt idx="22">
                  <c:v>1.1273885350318473</c:v>
                </c:pt>
                <c:pt idx="23">
                  <c:v>1.1581267217630853</c:v>
                </c:pt>
                <c:pt idx="24">
                  <c:v>1.2064164549700893</c:v>
                </c:pt>
                <c:pt idx="25">
                  <c:v>1.2147342811525887</c:v>
                </c:pt>
                <c:pt idx="26">
                  <c:v>1.1933560235410905</c:v>
                </c:pt>
                <c:pt idx="27">
                  <c:v>1.1586129010828408</c:v>
                </c:pt>
                <c:pt idx="28">
                  <c:v>1.1905642691995251</c:v>
                </c:pt>
                <c:pt idx="29">
                  <c:v>1.1538878842676312</c:v>
                </c:pt>
                <c:pt idx="30">
                  <c:v>1.1683670561413508</c:v>
                </c:pt>
                <c:pt idx="31">
                  <c:v>1.1477837837837839</c:v>
                </c:pt>
                <c:pt idx="32">
                  <c:v>1.1323053199691597</c:v>
                </c:pt>
                <c:pt idx="33">
                  <c:v>1.101812836844684</c:v>
                </c:pt>
                <c:pt idx="34">
                  <c:v>1.0946875731336299</c:v>
                </c:pt>
                <c:pt idx="35">
                  <c:v>1.1029569892473119</c:v>
                </c:pt>
                <c:pt idx="36">
                  <c:v>1.1172870899162115</c:v>
                </c:pt>
                <c:pt idx="37">
                  <c:v>1.1031789355382517</c:v>
                </c:pt>
                <c:pt idx="38">
                  <c:v>1.0915205696814894</c:v>
                </c:pt>
                <c:pt idx="39">
                  <c:v>1.0634098042146167</c:v>
                </c:pt>
                <c:pt idx="40">
                  <c:v>1.0650547148687204</c:v>
                </c:pt>
                <c:pt idx="41">
                  <c:v>1.0624327233584501</c:v>
                </c:pt>
                <c:pt idx="42">
                  <c:v>1.0617153051263928</c:v>
                </c:pt>
                <c:pt idx="43">
                  <c:v>1.0595218655083445</c:v>
                </c:pt>
                <c:pt idx="44">
                  <c:v>1.046147990738685</c:v>
                </c:pt>
                <c:pt idx="45">
                  <c:v>1.0354357409291284</c:v>
                </c:pt>
                <c:pt idx="46">
                  <c:v>1.0285615760592521</c:v>
                </c:pt>
                <c:pt idx="47">
                  <c:v>1.0113411341134113</c:v>
                </c:pt>
                <c:pt idx="48">
                  <c:v>1.0168430335097001</c:v>
                </c:pt>
                <c:pt idx="49">
                  <c:v>1.0018150388936904</c:v>
                </c:pt>
                <c:pt idx="50">
                  <c:v>1.0127966101694914</c:v>
                </c:pt>
                <c:pt idx="51">
                  <c:v>1.0104738154613466</c:v>
                </c:pt>
                <c:pt idx="52">
                  <c:v>1.0163947797716149</c:v>
                </c:pt>
                <c:pt idx="53">
                  <c:v>1.0279503602882305</c:v>
                </c:pt>
                <c:pt idx="54">
                  <c:v>1.0387120690973017</c:v>
                </c:pt>
                <c:pt idx="55">
                  <c:v>1.036640187033359</c:v>
                </c:pt>
                <c:pt idx="56">
                  <c:v>1.0396216725793246</c:v>
                </c:pt>
                <c:pt idx="57">
                  <c:v>1.0500406474203576</c:v>
                </c:pt>
                <c:pt idx="58">
                  <c:v>1.0601926563368704</c:v>
                </c:pt>
                <c:pt idx="59">
                  <c:v>1.0542509225092249</c:v>
                </c:pt>
                <c:pt idx="60">
                  <c:v>1.0525323249573064</c:v>
                </c:pt>
                <c:pt idx="61">
                  <c:v>1.0466319864505198</c:v>
                </c:pt>
                <c:pt idx="62">
                  <c:v>1.0485313174946003</c:v>
                </c:pt>
                <c:pt idx="63">
                  <c:v>1.0514710783146868</c:v>
                </c:pt>
                <c:pt idx="64">
                  <c:v>1.05011334120425</c:v>
                </c:pt>
                <c:pt idx="65">
                  <c:v>1.0497610681658467</c:v>
                </c:pt>
                <c:pt idx="66">
                  <c:v>1.0521883525353413</c:v>
                </c:pt>
                <c:pt idx="67">
                  <c:v>1.0604289910972571</c:v>
                </c:pt>
                <c:pt idx="68">
                  <c:v>1.0661613097495146</c:v>
                </c:pt>
                <c:pt idx="69">
                  <c:v>1.0670869478401701</c:v>
                </c:pt>
                <c:pt idx="70">
                  <c:v>1.0664292807803497</c:v>
                </c:pt>
                <c:pt idx="71">
                  <c:v>1.061529571719918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61984"/>
        <c:axId val="99163520"/>
      </c:lineChart>
      <c:catAx>
        <c:axId val="9915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160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9160448"/>
        <c:scaling>
          <c:orientation val="minMax"/>
          <c:max val="16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158272"/>
        <c:crosses val="autoZero"/>
        <c:crossBetween val="between"/>
        <c:majorUnit val="200"/>
      </c:valAx>
      <c:catAx>
        <c:axId val="99161984"/>
        <c:scaling>
          <c:orientation val="minMax"/>
        </c:scaling>
        <c:delete val="1"/>
        <c:axPos val="b"/>
        <c:majorTickMark val="out"/>
        <c:minorTickMark val="none"/>
        <c:tickLblPos val="nextTo"/>
        <c:crossAx val="99163520"/>
        <c:crosses val="autoZero"/>
        <c:auto val="1"/>
        <c:lblAlgn val="ctr"/>
        <c:lblOffset val="100"/>
        <c:noMultiLvlLbl val="0"/>
      </c:catAx>
      <c:valAx>
        <c:axId val="99163520"/>
        <c:scaling>
          <c:orientation val="minMax"/>
          <c:max val="1.4"/>
          <c:min val="0.6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161984"/>
        <c:crosses val="max"/>
        <c:crossBetween val="between"/>
        <c:majorUnit val="0.1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5144083384426732"/>
          <c:y val="9.0382387022016217E-2"/>
          <c:w val="0.46719803801348864"/>
          <c:h val="0.164542294322132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5-day Sunshine totals / hrs</a:t>
            </a:r>
          </a:p>
        </c:rich>
      </c:tx>
      <c:layout>
        <c:manualLayout>
          <c:xMode val="edge"/>
          <c:yMode val="edge"/>
          <c:x val="0.40405929886070513"/>
          <c:y val="6.305170239596469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90652021023133E-2"/>
          <c:y val="6.9356915341338365E-2"/>
          <c:w val="0.978475372412273"/>
          <c:h val="0.8171505662034046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Daily!$AP$2</c:f>
              <c:strCache>
                <c:ptCount val="1"/>
                <c:pt idx="0">
                  <c:v>Sun Hours</c:v>
                </c:pt>
              </c:strCache>
            </c:strRef>
          </c:tx>
          <c:spPr>
            <a:solidFill>
              <a:srgbClr val="FFFF00"/>
            </a:solidFill>
            <a:ln w="3175">
              <a:solidFill>
                <a:srgbClr val="C0C0C0"/>
              </a:solidFill>
              <a:prstDash val="solid"/>
            </a:ln>
          </c:spPr>
          <c:invertIfNegative val="0"/>
          <c:cat>
            <c:multiLvlStrRef>
              <c:f>'5-DGD'!$D$4:$E$75</c:f>
              <c:multiLvlStrCache>
                <c:ptCount val="72"/>
                <c:lvl>
                  <c:pt idx="0">
                    <c:v>1st - 5th</c:v>
                  </c:pt>
                  <c:pt idx="1">
                    <c:v>6th - 10th</c:v>
                  </c:pt>
                  <c:pt idx="2">
                    <c:v>11th - 15th</c:v>
                  </c:pt>
                  <c:pt idx="3">
                    <c:v>16th - 20th</c:v>
                  </c:pt>
                  <c:pt idx="4">
                    <c:v>21st - 25th</c:v>
                  </c:pt>
                  <c:pt idx="5">
                    <c:v>26th - 31st</c:v>
                  </c:pt>
                  <c:pt idx="6">
                    <c:v>1st - 5th</c:v>
                  </c:pt>
                  <c:pt idx="7">
                    <c:v>6th - 10th</c:v>
                  </c:pt>
                  <c:pt idx="8">
                    <c:v>11th - 15th</c:v>
                  </c:pt>
                  <c:pt idx="9">
                    <c:v>16th - 20th</c:v>
                  </c:pt>
                  <c:pt idx="10">
                    <c:v>21st - 25th</c:v>
                  </c:pt>
                  <c:pt idx="11">
                    <c:v>26th - 28th</c:v>
                  </c:pt>
                  <c:pt idx="12">
                    <c:v>1st - 5th</c:v>
                  </c:pt>
                  <c:pt idx="13">
                    <c:v>6th - 10th</c:v>
                  </c:pt>
                  <c:pt idx="14">
                    <c:v>11th - 15th</c:v>
                  </c:pt>
                  <c:pt idx="15">
                    <c:v>16th - 20th</c:v>
                  </c:pt>
                  <c:pt idx="16">
                    <c:v>21st - 25th</c:v>
                  </c:pt>
                  <c:pt idx="17">
                    <c:v>26th - 31st</c:v>
                  </c:pt>
                  <c:pt idx="18">
                    <c:v>1st - 5th</c:v>
                  </c:pt>
                  <c:pt idx="19">
                    <c:v>6th - 10th</c:v>
                  </c:pt>
                  <c:pt idx="20">
                    <c:v>11th - 15th</c:v>
                  </c:pt>
                  <c:pt idx="21">
                    <c:v>16th - 20th</c:v>
                  </c:pt>
                  <c:pt idx="22">
                    <c:v>21st - 25th</c:v>
                  </c:pt>
                  <c:pt idx="23">
                    <c:v>26th - 30th</c:v>
                  </c:pt>
                  <c:pt idx="24">
                    <c:v>1st - 5th</c:v>
                  </c:pt>
                  <c:pt idx="25">
                    <c:v>6th - 10th</c:v>
                  </c:pt>
                  <c:pt idx="26">
                    <c:v>11th - 15th</c:v>
                  </c:pt>
                  <c:pt idx="27">
                    <c:v>16th - 20th</c:v>
                  </c:pt>
                  <c:pt idx="28">
                    <c:v>21st - 25th</c:v>
                  </c:pt>
                  <c:pt idx="29">
                    <c:v>26th - 31st</c:v>
                  </c:pt>
                  <c:pt idx="30">
                    <c:v>1st - 5th</c:v>
                  </c:pt>
                  <c:pt idx="31">
                    <c:v>6th - 10th</c:v>
                  </c:pt>
                  <c:pt idx="32">
                    <c:v>11th - 15th</c:v>
                  </c:pt>
                  <c:pt idx="33">
                    <c:v>16th - 20th</c:v>
                  </c:pt>
                  <c:pt idx="34">
                    <c:v>21st - 25th</c:v>
                  </c:pt>
                  <c:pt idx="35">
                    <c:v>26th - 30th</c:v>
                  </c:pt>
                  <c:pt idx="36">
                    <c:v>1st - 5th</c:v>
                  </c:pt>
                  <c:pt idx="37">
                    <c:v>6th - 10th</c:v>
                  </c:pt>
                  <c:pt idx="38">
                    <c:v>11th - 15th</c:v>
                  </c:pt>
                  <c:pt idx="39">
                    <c:v>16th - 20th</c:v>
                  </c:pt>
                  <c:pt idx="40">
                    <c:v>21st - 25th</c:v>
                  </c:pt>
                  <c:pt idx="41">
                    <c:v>26th - 31st</c:v>
                  </c:pt>
                  <c:pt idx="42">
                    <c:v>1st - 5th</c:v>
                  </c:pt>
                  <c:pt idx="43">
                    <c:v>6th - 10th</c:v>
                  </c:pt>
                  <c:pt idx="44">
                    <c:v>11th - 15th</c:v>
                  </c:pt>
                  <c:pt idx="45">
                    <c:v>16th - 20th</c:v>
                  </c:pt>
                  <c:pt idx="46">
                    <c:v>21st - 25th</c:v>
                  </c:pt>
                  <c:pt idx="47">
                    <c:v>26th - 31st</c:v>
                  </c:pt>
                  <c:pt idx="48">
                    <c:v>1st - 5th</c:v>
                  </c:pt>
                  <c:pt idx="49">
                    <c:v>6th - 10th</c:v>
                  </c:pt>
                  <c:pt idx="50">
                    <c:v>11th - 15th</c:v>
                  </c:pt>
                  <c:pt idx="51">
                    <c:v>16th - 20th</c:v>
                  </c:pt>
                  <c:pt idx="52">
                    <c:v>21st - 25th</c:v>
                  </c:pt>
                  <c:pt idx="53">
                    <c:v>26th - 30th</c:v>
                  </c:pt>
                  <c:pt idx="54">
                    <c:v>1st - 5th</c:v>
                  </c:pt>
                  <c:pt idx="55">
                    <c:v>6th - 10th</c:v>
                  </c:pt>
                  <c:pt idx="56">
                    <c:v>11th - 15th</c:v>
                  </c:pt>
                  <c:pt idx="57">
                    <c:v>16th - 20th</c:v>
                  </c:pt>
                  <c:pt idx="58">
                    <c:v>21st - 25th</c:v>
                  </c:pt>
                  <c:pt idx="59">
                    <c:v>26th - 31st</c:v>
                  </c:pt>
                  <c:pt idx="60">
                    <c:v>1st - 5th</c:v>
                  </c:pt>
                  <c:pt idx="61">
                    <c:v>6th - 10th</c:v>
                  </c:pt>
                  <c:pt idx="62">
                    <c:v>11th - 15th</c:v>
                  </c:pt>
                  <c:pt idx="63">
                    <c:v>16th - 20th</c:v>
                  </c:pt>
                  <c:pt idx="64">
                    <c:v>21st - 25th</c:v>
                  </c:pt>
                  <c:pt idx="65">
                    <c:v>26th - 30th</c:v>
                  </c:pt>
                  <c:pt idx="66">
                    <c:v>1st - 5th</c:v>
                  </c:pt>
                  <c:pt idx="67">
                    <c:v>6th - 10th</c:v>
                  </c:pt>
                  <c:pt idx="68">
                    <c:v>11th - 15th</c:v>
                  </c:pt>
                  <c:pt idx="69">
                    <c:v>16th - 20th</c:v>
                  </c:pt>
                  <c:pt idx="70">
                    <c:v>21st - 25th</c:v>
                  </c:pt>
                  <c:pt idx="71">
                    <c:v>26th - 31st</c:v>
                  </c:pt>
                </c:lvl>
                <c:lvl>
                  <c:pt idx="0">
                    <c:v>January</c:v>
                  </c:pt>
                  <c:pt idx="6">
                    <c:v>February</c:v>
                  </c:pt>
                  <c:pt idx="12">
                    <c:v>March</c:v>
                  </c:pt>
                  <c:pt idx="18">
                    <c:v>April</c:v>
                  </c:pt>
                  <c:pt idx="24">
                    <c:v>May</c:v>
                  </c:pt>
                  <c:pt idx="30">
                    <c:v>June</c:v>
                  </c:pt>
                  <c:pt idx="36">
                    <c:v>July</c:v>
                  </c:pt>
                  <c:pt idx="42">
                    <c:v>August</c:v>
                  </c:pt>
                  <c:pt idx="48">
                    <c:v>September</c:v>
                  </c:pt>
                  <c:pt idx="54">
                    <c:v>October</c:v>
                  </c:pt>
                  <c:pt idx="60">
                    <c:v>November</c:v>
                  </c:pt>
                  <c:pt idx="66">
                    <c:v>December</c:v>
                  </c:pt>
                </c:lvl>
              </c:multiLvlStrCache>
            </c:multiLvlStrRef>
          </c:cat>
          <c:val>
            <c:numRef>
              <c:f>'5-DGD'!$AP$4:$AP$75</c:f>
              <c:numCache>
                <c:formatCode>0</c:formatCode>
                <c:ptCount val="72"/>
                <c:pt idx="0">
                  <c:v>4.5999999999999996</c:v>
                </c:pt>
                <c:pt idx="1">
                  <c:v>9.3000000000000007</c:v>
                </c:pt>
                <c:pt idx="2">
                  <c:v>0.2</c:v>
                </c:pt>
                <c:pt idx="3">
                  <c:v>13.299999999999999</c:v>
                </c:pt>
                <c:pt idx="4">
                  <c:v>5.2</c:v>
                </c:pt>
                <c:pt idx="5">
                  <c:v>6.7</c:v>
                </c:pt>
                <c:pt idx="6">
                  <c:v>6.3999999999999995</c:v>
                </c:pt>
                <c:pt idx="7">
                  <c:v>10.7</c:v>
                </c:pt>
                <c:pt idx="8">
                  <c:v>8.1999999999999993</c:v>
                </c:pt>
                <c:pt idx="9">
                  <c:v>3.5</c:v>
                </c:pt>
                <c:pt idx="10">
                  <c:v>7</c:v>
                </c:pt>
                <c:pt idx="11">
                  <c:v>4.3</c:v>
                </c:pt>
                <c:pt idx="12">
                  <c:v>12.5</c:v>
                </c:pt>
                <c:pt idx="13">
                  <c:v>26.1</c:v>
                </c:pt>
                <c:pt idx="14">
                  <c:v>16.5</c:v>
                </c:pt>
                <c:pt idx="15">
                  <c:v>17.200000000000003</c:v>
                </c:pt>
                <c:pt idx="16">
                  <c:v>34.700000000000003</c:v>
                </c:pt>
                <c:pt idx="17">
                  <c:v>18</c:v>
                </c:pt>
                <c:pt idx="18">
                  <c:v>12</c:v>
                </c:pt>
                <c:pt idx="19">
                  <c:v>57.6</c:v>
                </c:pt>
                <c:pt idx="20">
                  <c:v>17.100000000000001</c:v>
                </c:pt>
                <c:pt idx="21">
                  <c:v>37</c:v>
                </c:pt>
                <c:pt idx="22">
                  <c:v>55.4</c:v>
                </c:pt>
                <c:pt idx="23">
                  <c:v>36.9</c:v>
                </c:pt>
                <c:pt idx="24">
                  <c:v>54.5</c:v>
                </c:pt>
                <c:pt idx="25">
                  <c:v>40.5</c:v>
                </c:pt>
                <c:pt idx="26">
                  <c:v>27.5</c:v>
                </c:pt>
                <c:pt idx="27">
                  <c:v>19.7</c:v>
                </c:pt>
                <c:pt idx="28">
                  <c:v>52</c:v>
                </c:pt>
                <c:pt idx="29">
                  <c:v>23.5</c:v>
                </c:pt>
                <c:pt idx="30">
                  <c:v>45.2</c:v>
                </c:pt>
                <c:pt idx="31">
                  <c:v>24.5</c:v>
                </c:pt>
                <c:pt idx="32">
                  <c:v>26.5</c:v>
                </c:pt>
                <c:pt idx="33">
                  <c:v>15.3</c:v>
                </c:pt>
                <c:pt idx="34">
                  <c:v>30</c:v>
                </c:pt>
                <c:pt idx="35">
                  <c:v>41</c:v>
                </c:pt>
                <c:pt idx="36">
                  <c:v>44</c:v>
                </c:pt>
                <c:pt idx="37">
                  <c:v>22</c:v>
                </c:pt>
                <c:pt idx="38">
                  <c:v>23.2</c:v>
                </c:pt>
                <c:pt idx="39">
                  <c:v>8.3000000000000007</c:v>
                </c:pt>
                <c:pt idx="40">
                  <c:v>33.200000000000003</c:v>
                </c:pt>
                <c:pt idx="41">
                  <c:v>35.700000000000003</c:v>
                </c:pt>
                <c:pt idx="42">
                  <c:v>30.5</c:v>
                </c:pt>
                <c:pt idx="43">
                  <c:v>29</c:v>
                </c:pt>
                <c:pt idx="44">
                  <c:v>17.5</c:v>
                </c:pt>
                <c:pt idx="45">
                  <c:v>19.5</c:v>
                </c:pt>
                <c:pt idx="46">
                  <c:v>23</c:v>
                </c:pt>
                <c:pt idx="47">
                  <c:v>17.100000000000001</c:v>
                </c:pt>
                <c:pt idx="48">
                  <c:v>29.5</c:v>
                </c:pt>
                <c:pt idx="49">
                  <c:v>6</c:v>
                </c:pt>
                <c:pt idx="50">
                  <c:v>36</c:v>
                </c:pt>
                <c:pt idx="51">
                  <c:v>20.5</c:v>
                </c:pt>
                <c:pt idx="52">
                  <c:v>30.5</c:v>
                </c:pt>
                <c:pt idx="53">
                  <c:v>37.81</c:v>
                </c:pt>
                <c:pt idx="54">
                  <c:v>31.200000000000003</c:v>
                </c:pt>
                <c:pt idx="55">
                  <c:v>15.1</c:v>
                </c:pt>
                <c:pt idx="56">
                  <c:v>21.6</c:v>
                </c:pt>
                <c:pt idx="57">
                  <c:v>31.5</c:v>
                </c:pt>
                <c:pt idx="58">
                  <c:v>31.5</c:v>
                </c:pt>
                <c:pt idx="59">
                  <c:v>13.7</c:v>
                </c:pt>
                <c:pt idx="60">
                  <c:v>9.6</c:v>
                </c:pt>
                <c:pt idx="61">
                  <c:v>3.8</c:v>
                </c:pt>
                <c:pt idx="62">
                  <c:v>14.5</c:v>
                </c:pt>
                <c:pt idx="63">
                  <c:v>16</c:v>
                </c:pt>
                <c:pt idx="64">
                  <c:v>10</c:v>
                </c:pt>
                <c:pt idx="65">
                  <c:v>11.399999999999999</c:v>
                </c:pt>
                <c:pt idx="66">
                  <c:v>11.6</c:v>
                </c:pt>
                <c:pt idx="67">
                  <c:v>20</c:v>
                </c:pt>
                <c:pt idx="68">
                  <c:v>16.5</c:v>
                </c:pt>
                <c:pt idx="69">
                  <c:v>9.6</c:v>
                </c:pt>
                <c:pt idx="70">
                  <c:v>7.3</c:v>
                </c:pt>
                <c:pt idx="71">
                  <c:v>2.7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99171712"/>
        <c:axId val="99193984"/>
      </c:barChart>
      <c:catAx>
        <c:axId val="99171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193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9193984"/>
        <c:scaling>
          <c:orientation val="minMax"/>
          <c:max val="6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171712"/>
        <c:crosses val="autoZero"/>
        <c:crossBetween val="between"/>
        <c:majorUnit val="10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Cumulative Sunshine / hrs</a:t>
            </a:r>
          </a:p>
        </c:rich>
      </c:tx>
      <c:layout>
        <c:manualLayout>
          <c:xMode val="edge"/>
          <c:yMode val="edge"/>
          <c:x val="0.42647084555607018"/>
          <c:y val="2.08333333333333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926491487684952E-2"/>
          <c:y val="6.5972296789434129E-2"/>
          <c:w val="0.93933879737931636"/>
          <c:h val="0.86921394541868469"/>
        </c:manualLayout>
      </c:layout>
      <c:lineChart>
        <c:grouping val="standard"/>
        <c:varyColors val="0"/>
        <c:ser>
          <c:idx val="1"/>
          <c:order val="0"/>
          <c:tx>
            <c:v>Cumulative Sun Hours</c:v>
          </c:tx>
          <c:cat>
            <c:multiLvlStrRef>
              <c:f>Daily!$D$4:$E$368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Daily!$AM$4:$AM$368</c:f>
            </c:numRef>
          </c:val>
          <c:smooth val="0"/>
        </c:ser>
        <c:ser>
          <c:idx val="2"/>
          <c:order val="1"/>
          <c:tx>
            <c:v>E (Cumulative Sun Hours)</c:v>
          </c:tx>
          <c:spPr>
            <a:ln w="38100">
              <a:solidFill>
                <a:srgbClr val="FFFF99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DGD!$BV$4:$BV$368</c:f>
              <c:numCache>
                <c:formatCode>0</c:formatCode>
                <c:ptCount val="365"/>
                <c:pt idx="0">
                  <c:v>1.4838709677419355</c:v>
                </c:pt>
                <c:pt idx="1">
                  <c:v>2.967741935483871</c:v>
                </c:pt>
                <c:pt idx="2">
                  <c:v>4.4516129032258061</c:v>
                </c:pt>
                <c:pt idx="3">
                  <c:v>5.935483870967742</c:v>
                </c:pt>
                <c:pt idx="4">
                  <c:v>7.4193548387096779</c:v>
                </c:pt>
                <c:pt idx="5">
                  <c:v>8.9032258064516121</c:v>
                </c:pt>
                <c:pt idx="6">
                  <c:v>10.387096774193548</c:v>
                </c:pt>
                <c:pt idx="7">
                  <c:v>11.870967741935484</c:v>
                </c:pt>
                <c:pt idx="8">
                  <c:v>13.35483870967742</c:v>
                </c:pt>
                <c:pt idx="9">
                  <c:v>14.838709677419356</c:v>
                </c:pt>
                <c:pt idx="10">
                  <c:v>16.322580645161292</c:v>
                </c:pt>
                <c:pt idx="11">
                  <c:v>17.806451612903224</c:v>
                </c:pt>
                <c:pt idx="12">
                  <c:v>19.29032258064516</c:v>
                </c:pt>
                <c:pt idx="13">
                  <c:v>20.774193548387096</c:v>
                </c:pt>
                <c:pt idx="14">
                  <c:v>22.258064516129032</c:v>
                </c:pt>
                <c:pt idx="15">
                  <c:v>23.741935483870968</c:v>
                </c:pt>
                <c:pt idx="16">
                  <c:v>25.225806451612904</c:v>
                </c:pt>
                <c:pt idx="17">
                  <c:v>26.70967741935484</c:v>
                </c:pt>
                <c:pt idx="18">
                  <c:v>28.193548387096776</c:v>
                </c:pt>
                <c:pt idx="19">
                  <c:v>29.677419354838712</c:v>
                </c:pt>
                <c:pt idx="20">
                  <c:v>31.161290322580644</c:v>
                </c:pt>
                <c:pt idx="21">
                  <c:v>32.645161290322584</c:v>
                </c:pt>
                <c:pt idx="22">
                  <c:v>34.12903225806452</c:v>
                </c:pt>
                <c:pt idx="23">
                  <c:v>35.612903225806448</c:v>
                </c:pt>
                <c:pt idx="24">
                  <c:v>37.096774193548384</c:v>
                </c:pt>
                <c:pt idx="25">
                  <c:v>38.58064516129032</c:v>
                </c:pt>
                <c:pt idx="26">
                  <c:v>40.064516129032256</c:v>
                </c:pt>
                <c:pt idx="27">
                  <c:v>41.548387096774192</c:v>
                </c:pt>
                <c:pt idx="28">
                  <c:v>43.032258064516128</c:v>
                </c:pt>
                <c:pt idx="29">
                  <c:v>44.516129032258064</c:v>
                </c:pt>
                <c:pt idx="30">
                  <c:v>46</c:v>
                </c:pt>
                <c:pt idx="31">
                  <c:v>48.678571428571431</c:v>
                </c:pt>
                <c:pt idx="32">
                  <c:v>51.357142857142854</c:v>
                </c:pt>
                <c:pt idx="33">
                  <c:v>54.035714285714285</c:v>
                </c:pt>
                <c:pt idx="34">
                  <c:v>56.714285714285715</c:v>
                </c:pt>
                <c:pt idx="35">
                  <c:v>59.392857142857139</c:v>
                </c:pt>
                <c:pt idx="36">
                  <c:v>62.071428571428569</c:v>
                </c:pt>
                <c:pt idx="37">
                  <c:v>64.75</c:v>
                </c:pt>
                <c:pt idx="38">
                  <c:v>67.428571428571431</c:v>
                </c:pt>
                <c:pt idx="39">
                  <c:v>70.107142857142861</c:v>
                </c:pt>
                <c:pt idx="40">
                  <c:v>72.785714285714278</c:v>
                </c:pt>
                <c:pt idx="41">
                  <c:v>75.464285714285708</c:v>
                </c:pt>
                <c:pt idx="42">
                  <c:v>78.142857142857139</c:v>
                </c:pt>
                <c:pt idx="43">
                  <c:v>80.821428571428569</c:v>
                </c:pt>
                <c:pt idx="44">
                  <c:v>83.5</c:v>
                </c:pt>
                <c:pt idx="45">
                  <c:v>86.178571428571416</c:v>
                </c:pt>
                <c:pt idx="46">
                  <c:v>88.857142857142861</c:v>
                </c:pt>
                <c:pt idx="47">
                  <c:v>91.535714285714278</c:v>
                </c:pt>
                <c:pt idx="48">
                  <c:v>94.214285714285708</c:v>
                </c:pt>
                <c:pt idx="49">
                  <c:v>96.892857142857139</c:v>
                </c:pt>
                <c:pt idx="50">
                  <c:v>99.571428571428569</c:v>
                </c:pt>
                <c:pt idx="51">
                  <c:v>102.25</c:v>
                </c:pt>
                <c:pt idx="52">
                  <c:v>104.92857142857142</c:v>
                </c:pt>
                <c:pt idx="53">
                  <c:v>107.60714285714286</c:v>
                </c:pt>
                <c:pt idx="54">
                  <c:v>110.28571428571428</c:v>
                </c:pt>
                <c:pt idx="55">
                  <c:v>112.96428571428571</c:v>
                </c:pt>
                <c:pt idx="56">
                  <c:v>115.64285714285714</c:v>
                </c:pt>
                <c:pt idx="57">
                  <c:v>118.32142857142857</c:v>
                </c:pt>
                <c:pt idx="58">
                  <c:v>121</c:v>
                </c:pt>
                <c:pt idx="59">
                  <c:v>124.38709677419355</c:v>
                </c:pt>
                <c:pt idx="60">
                  <c:v>127.7741935483871</c:v>
                </c:pt>
                <c:pt idx="61">
                  <c:v>131.16129032258064</c:v>
                </c:pt>
                <c:pt idx="62">
                  <c:v>134.54838709677421</c:v>
                </c:pt>
                <c:pt idx="63">
                  <c:v>137.93548387096774</c:v>
                </c:pt>
                <c:pt idx="64">
                  <c:v>141.32258064516128</c:v>
                </c:pt>
                <c:pt idx="65">
                  <c:v>144.70967741935485</c:v>
                </c:pt>
                <c:pt idx="66">
                  <c:v>148.09677419354838</c:v>
                </c:pt>
                <c:pt idx="67">
                  <c:v>151.48387096774195</c:v>
                </c:pt>
                <c:pt idx="68">
                  <c:v>154.87096774193549</c:v>
                </c:pt>
                <c:pt idx="69">
                  <c:v>158.25806451612902</c:v>
                </c:pt>
                <c:pt idx="70">
                  <c:v>161.64516129032259</c:v>
                </c:pt>
                <c:pt idx="71">
                  <c:v>165.03225806451613</c:v>
                </c:pt>
                <c:pt idx="72">
                  <c:v>168.41935483870969</c:v>
                </c:pt>
                <c:pt idx="73">
                  <c:v>171.80645161290323</c:v>
                </c:pt>
                <c:pt idx="74">
                  <c:v>175.19354838709677</c:v>
                </c:pt>
                <c:pt idx="75">
                  <c:v>178.58064516129033</c:v>
                </c:pt>
                <c:pt idx="76">
                  <c:v>181.96774193548387</c:v>
                </c:pt>
                <c:pt idx="77">
                  <c:v>185.35483870967744</c:v>
                </c:pt>
                <c:pt idx="78">
                  <c:v>188.74193548387098</c:v>
                </c:pt>
                <c:pt idx="79">
                  <c:v>192.12903225806451</c:v>
                </c:pt>
                <c:pt idx="80">
                  <c:v>195.51612903225805</c:v>
                </c:pt>
                <c:pt idx="81">
                  <c:v>198.90322580645162</c:v>
                </c:pt>
                <c:pt idx="82">
                  <c:v>202.29032258064518</c:v>
                </c:pt>
                <c:pt idx="83">
                  <c:v>205.67741935483872</c:v>
                </c:pt>
                <c:pt idx="84">
                  <c:v>209.06451612903226</c:v>
                </c:pt>
                <c:pt idx="85">
                  <c:v>212.45161290322579</c:v>
                </c:pt>
                <c:pt idx="86">
                  <c:v>215.83870967741936</c:v>
                </c:pt>
                <c:pt idx="87">
                  <c:v>219.22580645161293</c:v>
                </c:pt>
                <c:pt idx="88">
                  <c:v>222.61290322580646</c:v>
                </c:pt>
                <c:pt idx="89">
                  <c:v>226</c:v>
                </c:pt>
                <c:pt idx="90">
                  <c:v>230.56666666666666</c:v>
                </c:pt>
                <c:pt idx="91">
                  <c:v>235.13333333333333</c:v>
                </c:pt>
                <c:pt idx="92">
                  <c:v>239.7</c:v>
                </c:pt>
                <c:pt idx="93">
                  <c:v>244.26666666666665</c:v>
                </c:pt>
                <c:pt idx="94">
                  <c:v>248.83333333333334</c:v>
                </c:pt>
                <c:pt idx="95">
                  <c:v>253.4</c:v>
                </c:pt>
                <c:pt idx="96">
                  <c:v>257.96666666666664</c:v>
                </c:pt>
                <c:pt idx="97">
                  <c:v>262.5333333333333</c:v>
                </c:pt>
                <c:pt idx="98">
                  <c:v>267.10000000000002</c:v>
                </c:pt>
                <c:pt idx="99">
                  <c:v>271.66666666666669</c:v>
                </c:pt>
                <c:pt idx="100">
                  <c:v>276.23333333333335</c:v>
                </c:pt>
                <c:pt idx="101">
                  <c:v>280.8</c:v>
                </c:pt>
                <c:pt idx="102">
                  <c:v>285.36666666666667</c:v>
                </c:pt>
                <c:pt idx="103">
                  <c:v>289.93333333333334</c:v>
                </c:pt>
                <c:pt idx="104">
                  <c:v>294.5</c:v>
                </c:pt>
                <c:pt idx="105">
                  <c:v>299.06666666666666</c:v>
                </c:pt>
                <c:pt idx="106">
                  <c:v>303.63333333333333</c:v>
                </c:pt>
                <c:pt idx="107">
                  <c:v>308.2</c:v>
                </c:pt>
                <c:pt idx="108">
                  <c:v>312.76666666666665</c:v>
                </c:pt>
                <c:pt idx="109">
                  <c:v>317.33333333333331</c:v>
                </c:pt>
                <c:pt idx="110">
                  <c:v>321.89999999999998</c:v>
                </c:pt>
                <c:pt idx="111">
                  <c:v>326.4666666666667</c:v>
                </c:pt>
                <c:pt idx="112">
                  <c:v>331.0333333333333</c:v>
                </c:pt>
                <c:pt idx="113">
                  <c:v>335.6</c:v>
                </c:pt>
                <c:pt idx="114">
                  <c:v>340.16666666666663</c:v>
                </c:pt>
                <c:pt idx="115">
                  <c:v>344.73333333333335</c:v>
                </c:pt>
                <c:pt idx="116">
                  <c:v>349.3</c:v>
                </c:pt>
                <c:pt idx="117">
                  <c:v>353.86666666666667</c:v>
                </c:pt>
                <c:pt idx="118">
                  <c:v>358.43333333333334</c:v>
                </c:pt>
                <c:pt idx="119">
                  <c:v>363</c:v>
                </c:pt>
                <c:pt idx="120">
                  <c:v>369.12903225806451</c:v>
                </c:pt>
                <c:pt idx="121">
                  <c:v>375.25806451612902</c:v>
                </c:pt>
                <c:pt idx="122">
                  <c:v>381.38709677419354</c:v>
                </c:pt>
                <c:pt idx="123">
                  <c:v>387.51612903225805</c:v>
                </c:pt>
                <c:pt idx="124">
                  <c:v>393.64516129032256</c:v>
                </c:pt>
                <c:pt idx="125">
                  <c:v>399.77419354838707</c:v>
                </c:pt>
                <c:pt idx="126">
                  <c:v>405.90322580645159</c:v>
                </c:pt>
                <c:pt idx="127">
                  <c:v>412.0322580645161</c:v>
                </c:pt>
                <c:pt idx="128">
                  <c:v>418.16129032258061</c:v>
                </c:pt>
                <c:pt idx="129">
                  <c:v>424.29032258064518</c:v>
                </c:pt>
                <c:pt idx="130">
                  <c:v>430.41935483870969</c:v>
                </c:pt>
                <c:pt idx="131">
                  <c:v>436.54838709677421</c:v>
                </c:pt>
                <c:pt idx="132">
                  <c:v>442.67741935483872</c:v>
                </c:pt>
                <c:pt idx="133">
                  <c:v>448.80645161290323</c:v>
                </c:pt>
                <c:pt idx="134">
                  <c:v>454.93548387096774</c:v>
                </c:pt>
                <c:pt idx="135">
                  <c:v>461.06451612903226</c:v>
                </c:pt>
                <c:pt idx="136">
                  <c:v>467.19354838709677</c:v>
                </c:pt>
                <c:pt idx="137">
                  <c:v>473.32258064516128</c:v>
                </c:pt>
                <c:pt idx="138">
                  <c:v>479.45161290322579</c:v>
                </c:pt>
                <c:pt idx="139">
                  <c:v>485.58064516129031</c:v>
                </c:pt>
                <c:pt idx="140">
                  <c:v>491.70967741935488</c:v>
                </c:pt>
                <c:pt idx="141">
                  <c:v>497.83870967741939</c:v>
                </c:pt>
                <c:pt idx="142">
                  <c:v>503.9677419354839</c:v>
                </c:pt>
                <c:pt idx="143">
                  <c:v>510.09677419354841</c:v>
                </c:pt>
                <c:pt idx="144">
                  <c:v>516.22580645161293</c:v>
                </c:pt>
                <c:pt idx="145">
                  <c:v>522.35483870967744</c:v>
                </c:pt>
                <c:pt idx="146">
                  <c:v>528.48387096774195</c:v>
                </c:pt>
                <c:pt idx="147">
                  <c:v>534.61290322580646</c:v>
                </c:pt>
                <c:pt idx="148">
                  <c:v>540.74193548387098</c:v>
                </c:pt>
                <c:pt idx="149">
                  <c:v>546.87096774193549</c:v>
                </c:pt>
                <c:pt idx="150">
                  <c:v>553</c:v>
                </c:pt>
                <c:pt idx="151">
                  <c:v>559.36666666666667</c:v>
                </c:pt>
                <c:pt idx="152">
                  <c:v>565.73333333333335</c:v>
                </c:pt>
                <c:pt idx="153">
                  <c:v>572.1</c:v>
                </c:pt>
                <c:pt idx="154">
                  <c:v>578.4666666666667</c:v>
                </c:pt>
                <c:pt idx="155">
                  <c:v>584.83333333333337</c:v>
                </c:pt>
                <c:pt idx="156">
                  <c:v>591.20000000000005</c:v>
                </c:pt>
                <c:pt idx="157">
                  <c:v>597.56666666666661</c:v>
                </c:pt>
                <c:pt idx="158">
                  <c:v>603.93333333333328</c:v>
                </c:pt>
                <c:pt idx="159">
                  <c:v>610.29999999999995</c:v>
                </c:pt>
                <c:pt idx="160">
                  <c:v>616.66666666666663</c:v>
                </c:pt>
                <c:pt idx="161">
                  <c:v>623.0333333333333</c:v>
                </c:pt>
                <c:pt idx="162">
                  <c:v>629.4</c:v>
                </c:pt>
                <c:pt idx="163">
                  <c:v>635.76666666666665</c:v>
                </c:pt>
                <c:pt idx="164">
                  <c:v>642.13333333333333</c:v>
                </c:pt>
                <c:pt idx="165">
                  <c:v>648.5</c:v>
                </c:pt>
                <c:pt idx="166">
                  <c:v>654.86666666666667</c:v>
                </c:pt>
                <c:pt idx="167">
                  <c:v>661.23333333333335</c:v>
                </c:pt>
                <c:pt idx="168">
                  <c:v>667.6</c:v>
                </c:pt>
                <c:pt idx="169">
                  <c:v>673.9666666666667</c:v>
                </c:pt>
                <c:pt idx="170">
                  <c:v>680.33333333333337</c:v>
                </c:pt>
                <c:pt idx="171">
                  <c:v>686.7</c:v>
                </c:pt>
                <c:pt idx="172">
                  <c:v>693.06666666666661</c:v>
                </c:pt>
                <c:pt idx="173">
                  <c:v>699.43333333333339</c:v>
                </c:pt>
                <c:pt idx="174">
                  <c:v>705.8</c:v>
                </c:pt>
                <c:pt idx="175">
                  <c:v>712.16666666666663</c:v>
                </c:pt>
                <c:pt idx="176">
                  <c:v>718.5333333333333</c:v>
                </c:pt>
                <c:pt idx="177">
                  <c:v>724.9</c:v>
                </c:pt>
                <c:pt idx="178">
                  <c:v>731.26666666666665</c:v>
                </c:pt>
                <c:pt idx="179">
                  <c:v>737.63333333333333</c:v>
                </c:pt>
                <c:pt idx="180">
                  <c:v>744</c:v>
                </c:pt>
                <c:pt idx="181">
                  <c:v>749.9677419354839</c:v>
                </c:pt>
                <c:pt idx="182">
                  <c:v>755.93548387096769</c:v>
                </c:pt>
                <c:pt idx="183">
                  <c:v>761.90322580645159</c:v>
                </c:pt>
                <c:pt idx="184">
                  <c:v>767.87096774193549</c:v>
                </c:pt>
                <c:pt idx="185">
                  <c:v>773.83870967741939</c:v>
                </c:pt>
                <c:pt idx="186">
                  <c:v>779.80645161290317</c:v>
                </c:pt>
                <c:pt idx="187">
                  <c:v>785.77419354838707</c:v>
                </c:pt>
                <c:pt idx="188">
                  <c:v>791.74193548387098</c:v>
                </c:pt>
                <c:pt idx="189">
                  <c:v>797.70967741935488</c:v>
                </c:pt>
                <c:pt idx="190">
                  <c:v>803.67741935483866</c:v>
                </c:pt>
                <c:pt idx="191">
                  <c:v>809.64516129032256</c:v>
                </c:pt>
                <c:pt idx="192">
                  <c:v>815.61290322580646</c:v>
                </c:pt>
                <c:pt idx="193">
                  <c:v>821.58064516129036</c:v>
                </c:pt>
                <c:pt idx="194">
                  <c:v>827.54838709677415</c:v>
                </c:pt>
                <c:pt idx="195">
                  <c:v>833.51612903225805</c:v>
                </c:pt>
                <c:pt idx="196">
                  <c:v>839.48387096774195</c:v>
                </c:pt>
                <c:pt idx="197">
                  <c:v>845.45161290322585</c:v>
                </c:pt>
                <c:pt idx="198">
                  <c:v>851.41935483870964</c:v>
                </c:pt>
                <c:pt idx="199">
                  <c:v>857.38709677419354</c:v>
                </c:pt>
                <c:pt idx="200">
                  <c:v>863.35483870967744</c:v>
                </c:pt>
                <c:pt idx="201">
                  <c:v>869.32258064516134</c:v>
                </c:pt>
                <c:pt idx="202">
                  <c:v>875.29032258064512</c:v>
                </c:pt>
                <c:pt idx="203">
                  <c:v>881.25806451612902</c:v>
                </c:pt>
                <c:pt idx="204">
                  <c:v>887.22580645161293</c:v>
                </c:pt>
                <c:pt idx="205">
                  <c:v>893.19354838709683</c:v>
                </c:pt>
                <c:pt idx="206">
                  <c:v>899.16129032258061</c:v>
                </c:pt>
                <c:pt idx="207">
                  <c:v>905.12903225806451</c:v>
                </c:pt>
                <c:pt idx="208">
                  <c:v>911.09677419354841</c:v>
                </c:pt>
                <c:pt idx="209">
                  <c:v>917.0645161290322</c:v>
                </c:pt>
                <c:pt idx="210">
                  <c:v>923.0322580645161</c:v>
                </c:pt>
                <c:pt idx="211">
                  <c:v>929</c:v>
                </c:pt>
                <c:pt idx="212">
                  <c:v>934.87096774193549</c:v>
                </c:pt>
                <c:pt idx="213">
                  <c:v>940.74193548387098</c:v>
                </c:pt>
                <c:pt idx="214">
                  <c:v>946.61290322580646</c:v>
                </c:pt>
                <c:pt idx="215">
                  <c:v>952.48387096774195</c:v>
                </c:pt>
                <c:pt idx="216">
                  <c:v>958.35483870967744</c:v>
                </c:pt>
                <c:pt idx="217">
                  <c:v>964.22580645161293</c:v>
                </c:pt>
                <c:pt idx="218">
                  <c:v>970.09677419354841</c:v>
                </c:pt>
                <c:pt idx="219">
                  <c:v>975.9677419354839</c:v>
                </c:pt>
                <c:pt idx="220">
                  <c:v>981.83870967741939</c:v>
                </c:pt>
                <c:pt idx="221">
                  <c:v>987.70967741935488</c:v>
                </c:pt>
                <c:pt idx="222">
                  <c:v>993.58064516129036</c:v>
                </c:pt>
                <c:pt idx="223">
                  <c:v>999.45161290322585</c:v>
                </c:pt>
                <c:pt idx="224">
                  <c:v>1005.3225806451613</c:v>
                </c:pt>
                <c:pt idx="225">
                  <c:v>1011.1935483870968</c:v>
                </c:pt>
                <c:pt idx="226">
                  <c:v>1017.0645161290322</c:v>
                </c:pt>
                <c:pt idx="227">
                  <c:v>1022.9354838709678</c:v>
                </c:pt>
                <c:pt idx="228">
                  <c:v>1028.8064516129032</c:v>
                </c:pt>
                <c:pt idx="229">
                  <c:v>1034.6774193548388</c:v>
                </c:pt>
                <c:pt idx="230">
                  <c:v>1040.5483870967741</c:v>
                </c:pt>
                <c:pt idx="231">
                  <c:v>1046.4193548387098</c:v>
                </c:pt>
                <c:pt idx="232">
                  <c:v>1052.2903225806451</c:v>
                </c:pt>
                <c:pt idx="233">
                  <c:v>1058.1612903225807</c:v>
                </c:pt>
                <c:pt idx="234">
                  <c:v>1064.0322580645161</c:v>
                </c:pt>
                <c:pt idx="235">
                  <c:v>1069.9032258064517</c:v>
                </c:pt>
                <c:pt idx="236">
                  <c:v>1075.7741935483871</c:v>
                </c:pt>
                <c:pt idx="237">
                  <c:v>1081.6451612903227</c:v>
                </c:pt>
                <c:pt idx="238">
                  <c:v>1087.516129032258</c:v>
                </c:pt>
                <c:pt idx="239">
                  <c:v>1093.3870967741937</c:v>
                </c:pt>
                <c:pt idx="240">
                  <c:v>1099.258064516129</c:v>
                </c:pt>
                <c:pt idx="241">
                  <c:v>1105.1290322580644</c:v>
                </c:pt>
                <c:pt idx="242">
                  <c:v>1111</c:v>
                </c:pt>
                <c:pt idx="243">
                  <c:v>1115.5999999999999</c:v>
                </c:pt>
                <c:pt idx="244">
                  <c:v>1120.2</c:v>
                </c:pt>
                <c:pt idx="245">
                  <c:v>1124.8</c:v>
                </c:pt>
                <c:pt idx="246">
                  <c:v>1129.4000000000001</c:v>
                </c:pt>
                <c:pt idx="247">
                  <c:v>1134</c:v>
                </c:pt>
                <c:pt idx="248">
                  <c:v>1138.5999999999999</c:v>
                </c:pt>
                <c:pt idx="249">
                  <c:v>1143.2</c:v>
                </c:pt>
                <c:pt idx="250">
                  <c:v>1147.8</c:v>
                </c:pt>
                <c:pt idx="251">
                  <c:v>1152.4000000000001</c:v>
                </c:pt>
                <c:pt idx="252">
                  <c:v>1157</c:v>
                </c:pt>
                <c:pt idx="253">
                  <c:v>1161.5999999999999</c:v>
                </c:pt>
                <c:pt idx="254">
                  <c:v>1166.2</c:v>
                </c:pt>
                <c:pt idx="255">
                  <c:v>1170.8</c:v>
                </c:pt>
                <c:pt idx="256">
                  <c:v>1175.4000000000001</c:v>
                </c:pt>
                <c:pt idx="257">
                  <c:v>1180</c:v>
                </c:pt>
                <c:pt idx="258">
                  <c:v>1184.5999999999999</c:v>
                </c:pt>
                <c:pt idx="259">
                  <c:v>1189.2</c:v>
                </c:pt>
                <c:pt idx="260">
                  <c:v>1193.8</c:v>
                </c:pt>
                <c:pt idx="261">
                  <c:v>1198.4000000000001</c:v>
                </c:pt>
                <c:pt idx="262">
                  <c:v>1203</c:v>
                </c:pt>
                <c:pt idx="263">
                  <c:v>1207.5999999999999</c:v>
                </c:pt>
                <c:pt idx="264">
                  <c:v>1212.2</c:v>
                </c:pt>
                <c:pt idx="265">
                  <c:v>1216.8</c:v>
                </c:pt>
                <c:pt idx="266">
                  <c:v>1221.4000000000001</c:v>
                </c:pt>
                <c:pt idx="267">
                  <c:v>1226</c:v>
                </c:pt>
                <c:pt idx="268">
                  <c:v>1230.5999999999999</c:v>
                </c:pt>
                <c:pt idx="269">
                  <c:v>1235.2</c:v>
                </c:pt>
                <c:pt idx="270">
                  <c:v>1239.8</c:v>
                </c:pt>
                <c:pt idx="271">
                  <c:v>1244.4000000000001</c:v>
                </c:pt>
                <c:pt idx="272">
                  <c:v>1249</c:v>
                </c:pt>
                <c:pt idx="273">
                  <c:v>1252.4193548387098</c:v>
                </c:pt>
                <c:pt idx="274">
                  <c:v>1255.8387096774193</c:v>
                </c:pt>
                <c:pt idx="275">
                  <c:v>1259.258064516129</c:v>
                </c:pt>
                <c:pt idx="276">
                  <c:v>1262.6774193548388</c:v>
                </c:pt>
                <c:pt idx="277">
                  <c:v>1266.0967741935483</c:v>
                </c:pt>
                <c:pt idx="278">
                  <c:v>1269.516129032258</c:v>
                </c:pt>
                <c:pt idx="279">
                  <c:v>1272.9354838709678</c:v>
                </c:pt>
                <c:pt idx="280">
                  <c:v>1276.3548387096773</c:v>
                </c:pt>
                <c:pt idx="281">
                  <c:v>1279.7741935483871</c:v>
                </c:pt>
                <c:pt idx="282">
                  <c:v>1283.1935483870968</c:v>
                </c:pt>
                <c:pt idx="283">
                  <c:v>1286.6129032258063</c:v>
                </c:pt>
                <c:pt idx="284">
                  <c:v>1290.0322580645161</c:v>
                </c:pt>
                <c:pt idx="285">
                  <c:v>1293.4516129032259</c:v>
                </c:pt>
                <c:pt idx="286">
                  <c:v>1296.8709677419356</c:v>
                </c:pt>
                <c:pt idx="287">
                  <c:v>1300.2903225806451</c:v>
                </c:pt>
                <c:pt idx="288">
                  <c:v>1303.7096774193549</c:v>
                </c:pt>
                <c:pt idx="289">
                  <c:v>1307.1290322580646</c:v>
                </c:pt>
                <c:pt idx="290">
                  <c:v>1310.5483870967741</c:v>
                </c:pt>
                <c:pt idx="291">
                  <c:v>1313.9677419354839</c:v>
                </c:pt>
                <c:pt idx="292">
                  <c:v>1317.3870967741937</c:v>
                </c:pt>
                <c:pt idx="293">
                  <c:v>1320.8064516129032</c:v>
                </c:pt>
                <c:pt idx="294">
                  <c:v>1324.2258064516129</c:v>
                </c:pt>
                <c:pt idx="295">
                  <c:v>1327.6451612903227</c:v>
                </c:pt>
                <c:pt idx="296">
                  <c:v>1331.0645161290322</c:v>
                </c:pt>
                <c:pt idx="297">
                  <c:v>1334.483870967742</c:v>
                </c:pt>
                <c:pt idx="298">
                  <c:v>1337.9032258064517</c:v>
                </c:pt>
                <c:pt idx="299">
                  <c:v>1341.3225806451612</c:v>
                </c:pt>
                <c:pt idx="300">
                  <c:v>1344.741935483871</c:v>
                </c:pt>
                <c:pt idx="301">
                  <c:v>1348.1612903225807</c:v>
                </c:pt>
                <c:pt idx="302">
                  <c:v>1351.5806451612902</c:v>
                </c:pt>
                <c:pt idx="303">
                  <c:v>1355</c:v>
                </c:pt>
                <c:pt idx="304">
                  <c:v>1357.2666666666667</c:v>
                </c:pt>
                <c:pt idx="305">
                  <c:v>1359.5333333333333</c:v>
                </c:pt>
                <c:pt idx="306">
                  <c:v>1361.8</c:v>
                </c:pt>
                <c:pt idx="307">
                  <c:v>1364.0666666666666</c:v>
                </c:pt>
                <c:pt idx="308">
                  <c:v>1366.3333333333333</c:v>
                </c:pt>
                <c:pt idx="309">
                  <c:v>1368.6</c:v>
                </c:pt>
                <c:pt idx="310">
                  <c:v>1370.8666666666666</c:v>
                </c:pt>
                <c:pt idx="311">
                  <c:v>1373.1333333333334</c:v>
                </c:pt>
                <c:pt idx="312">
                  <c:v>1375.4</c:v>
                </c:pt>
                <c:pt idx="313">
                  <c:v>1377.6666666666667</c:v>
                </c:pt>
                <c:pt idx="314">
                  <c:v>1379.9333333333334</c:v>
                </c:pt>
                <c:pt idx="315">
                  <c:v>1382.2</c:v>
                </c:pt>
                <c:pt idx="316">
                  <c:v>1384.4666666666667</c:v>
                </c:pt>
                <c:pt idx="317">
                  <c:v>1386.7333333333333</c:v>
                </c:pt>
                <c:pt idx="318">
                  <c:v>1389</c:v>
                </c:pt>
                <c:pt idx="319">
                  <c:v>1391.2666666666667</c:v>
                </c:pt>
                <c:pt idx="320">
                  <c:v>1393.5333333333333</c:v>
                </c:pt>
                <c:pt idx="321">
                  <c:v>1395.8</c:v>
                </c:pt>
                <c:pt idx="322">
                  <c:v>1398.0666666666666</c:v>
                </c:pt>
                <c:pt idx="323">
                  <c:v>1400.3333333333333</c:v>
                </c:pt>
                <c:pt idx="324">
                  <c:v>1402.6</c:v>
                </c:pt>
                <c:pt idx="325">
                  <c:v>1404.8666666666666</c:v>
                </c:pt>
                <c:pt idx="326">
                  <c:v>1407.1333333333334</c:v>
                </c:pt>
                <c:pt idx="327">
                  <c:v>1409.4</c:v>
                </c:pt>
                <c:pt idx="328">
                  <c:v>1411.6666666666667</c:v>
                </c:pt>
                <c:pt idx="329">
                  <c:v>1413.9333333333334</c:v>
                </c:pt>
                <c:pt idx="330">
                  <c:v>1416.2</c:v>
                </c:pt>
                <c:pt idx="331">
                  <c:v>1418.4666666666667</c:v>
                </c:pt>
                <c:pt idx="332">
                  <c:v>1420.7333333333333</c:v>
                </c:pt>
                <c:pt idx="333">
                  <c:v>1423</c:v>
                </c:pt>
                <c:pt idx="334">
                  <c:v>1424.5483870967741</c:v>
                </c:pt>
                <c:pt idx="335">
                  <c:v>1426.0967741935483</c:v>
                </c:pt>
                <c:pt idx="336">
                  <c:v>1427.6451612903227</c:v>
                </c:pt>
                <c:pt idx="337">
                  <c:v>1429.1935483870968</c:v>
                </c:pt>
                <c:pt idx="338">
                  <c:v>1430.741935483871</c:v>
                </c:pt>
                <c:pt idx="339">
                  <c:v>1432.2903225806451</c:v>
                </c:pt>
                <c:pt idx="340">
                  <c:v>1433.8387096774193</c:v>
                </c:pt>
                <c:pt idx="341">
                  <c:v>1435.3870967741937</c:v>
                </c:pt>
                <c:pt idx="342">
                  <c:v>1436.9354838709678</c:v>
                </c:pt>
                <c:pt idx="343">
                  <c:v>1438.483870967742</c:v>
                </c:pt>
                <c:pt idx="344">
                  <c:v>1440.0322580645161</c:v>
                </c:pt>
                <c:pt idx="345">
                  <c:v>1441.5806451612902</c:v>
                </c:pt>
                <c:pt idx="346">
                  <c:v>1443.1290322580646</c:v>
                </c:pt>
                <c:pt idx="347">
                  <c:v>1444.6774193548388</c:v>
                </c:pt>
                <c:pt idx="348">
                  <c:v>1446.2258064516129</c:v>
                </c:pt>
                <c:pt idx="349">
                  <c:v>1447.7741935483871</c:v>
                </c:pt>
                <c:pt idx="350">
                  <c:v>1449.3225806451612</c:v>
                </c:pt>
                <c:pt idx="351">
                  <c:v>1450.8709677419354</c:v>
                </c:pt>
                <c:pt idx="352">
                  <c:v>1452.4193548387098</c:v>
                </c:pt>
                <c:pt idx="353">
                  <c:v>1453.9677419354839</c:v>
                </c:pt>
                <c:pt idx="354">
                  <c:v>1455.516129032258</c:v>
                </c:pt>
                <c:pt idx="355">
                  <c:v>1457.0645161290322</c:v>
                </c:pt>
                <c:pt idx="356">
                  <c:v>1458.6129032258063</c:v>
                </c:pt>
                <c:pt idx="357">
                  <c:v>1460.1612903225807</c:v>
                </c:pt>
                <c:pt idx="358">
                  <c:v>1461.7096774193549</c:v>
                </c:pt>
                <c:pt idx="359">
                  <c:v>1463.258064516129</c:v>
                </c:pt>
                <c:pt idx="360">
                  <c:v>1464.8064516129032</c:v>
                </c:pt>
                <c:pt idx="361">
                  <c:v>1466.3548387096773</c:v>
                </c:pt>
                <c:pt idx="362">
                  <c:v>1467.9032258064517</c:v>
                </c:pt>
                <c:pt idx="363">
                  <c:v>1469.4516129032259</c:v>
                </c:pt>
                <c:pt idx="364">
                  <c:v>1471</c:v>
                </c:pt>
              </c:numCache>
            </c:numRef>
          </c:val>
          <c:smooth val="0"/>
        </c:ser>
        <c:ser>
          <c:idx val="4"/>
          <c:order val="4"/>
          <c:tx>
            <c:v>Cumulative Sunshine</c:v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DGD!$BE$4:$BE$368</c:f>
              <c:numCache>
                <c:formatCode>0</c:formatCode>
                <c:ptCount val="365"/>
                <c:pt idx="0">
                  <c:v>0.1</c:v>
                </c:pt>
                <c:pt idx="1">
                  <c:v>1.1000000000000001</c:v>
                </c:pt>
                <c:pt idx="2">
                  <c:v>1.6</c:v>
                </c:pt>
                <c:pt idx="3">
                  <c:v>2.1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4.8</c:v>
                </c:pt>
                <c:pt idx="7">
                  <c:v>6.3</c:v>
                </c:pt>
                <c:pt idx="8">
                  <c:v>13.6</c:v>
                </c:pt>
                <c:pt idx="9">
                  <c:v>13.9</c:v>
                </c:pt>
                <c:pt idx="10">
                  <c:v>14.1</c:v>
                </c:pt>
                <c:pt idx="11">
                  <c:v>14.1</c:v>
                </c:pt>
                <c:pt idx="12">
                  <c:v>14.1</c:v>
                </c:pt>
                <c:pt idx="13">
                  <c:v>14.1</c:v>
                </c:pt>
                <c:pt idx="14">
                  <c:v>14.1</c:v>
                </c:pt>
                <c:pt idx="15">
                  <c:v>14.6</c:v>
                </c:pt>
                <c:pt idx="16">
                  <c:v>14.7</c:v>
                </c:pt>
                <c:pt idx="17">
                  <c:v>21.2</c:v>
                </c:pt>
                <c:pt idx="18">
                  <c:v>27.2</c:v>
                </c:pt>
                <c:pt idx="19">
                  <c:v>27.4</c:v>
                </c:pt>
                <c:pt idx="20">
                  <c:v>31.9</c:v>
                </c:pt>
                <c:pt idx="21">
                  <c:v>32.299999999999997</c:v>
                </c:pt>
                <c:pt idx="22">
                  <c:v>32.299999999999997</c:v>
                </c:pt>
                <c:pt idx="23">
                  <c:v>32.299999999999997</c:v>
                </c:pt>
                <c:pt idx="24">
                  <c:v>32.599999999999994</c:v>
                </c:pt>
                <c:pt idx="25">
                  <c:v>32.599999999999994</c:v>
                </c:pt>
                <c:pt idx="26">
                  <c:v>32.599999999999994</c:v>
                </c:pt>
                <c:pt idx="27">
                  <c:v>32.799999999999997</c:v>
                </c:pt>
                <c:pt idx="28">
                  <c:v>32.799999999999997</c:v>
                </c:pt>
                <c:pt idx="29">
                  <c:v>34.799999999999997</c:v>
                </c:pt>
                <c:pt idx="30">
                  <c:v>39.299999999999997</c:v>
                </c:pt>
                <c:pt idx="31">
                  <c:v>39.5</c:v>
                </c:pt>
                <c:pt idx="32">
                  <c:v>39.6</c:v>
                </c:pt>
                <c:pt idx="33">
                  <c:v>45.6</c:v>
                </c:pt>
                <c:pt idx="34">
                  <c:v>45.7</c:v>
                </c:pt>
                <c:pt idx="35">
                  <c:v>45.7</c:v>
                </c:pt>
                <c:pt idx="36">
                  <c:v>45.7</c:v>
                </c:pt>
                <c:pt idx="37">
                  <c:v>46.400000000000006</c:v>
                </c:pt>
                <c:pt idx="38">
                  <c:v>53.400000000000006</c:v>
                </c:pt>
                <c:pt idx="39">
                  <c:v>56.400000000000006</c:v>
                </c:pt>
                <c:pt idx="40">
                  <c:v>56.400000000000006</c:v>
                </c:pt>
                <c:pt idx="41">
                  <c:v>56.600000000000009</c:v>
                </c:pt>
                <c:pt idx="42">
                  <c:v>59.100000000000009</c:v>
                </c:pt>
                <c:pt idx="43">
                  <c:v>59.100000000000009</c:v>
                </c:pt>
                <c:pt idx="44">
                  <c:v>64.600000000000009</c:v>
                </c:pt>
                <c:pt idx="45">
                  <c:v>64.600000000000009</c:v>
                </c:pt>
                <c:pt idx="46">
                  <c:v>66.600000000000009</c:v>
                </c:pt>
                <c:pt idx="47">
                  <c:v>67.600000000000009</c:v>
                </c:pt>
                <c:pt idx="48">
                  <c:v>68.100000000000009</c:v>
                </c:pt>
                <c:pt idx="49">
                  <c:v>68.100000000000009</c:v>
                </c:pt>
                <c:pt idx="50">
                  <c:v>68.100000000000009</c:v>
                </c:pt>
                <c:pt idx="51">
                  <c:v>68.100000000000009</c:v>
                </c:pt>
                <c:pt idx="52">
                  <c:v>68.100000000000009</c:v>
                </c:pt>
                <c:pt idx="53">
                  <c:v>68.100000000000009</c:v>
                </c:pt>
                <c:pt idx="54">
                  <c:v>73.100000000000009</c:v>
                </c:pt>
                <c:pt idx="55">
                  <c:v>75.100000000000009</c:v>
                </c:pt>
                <c:pt idx="56">
                  <c:v>75.400000000000006</c:v>
                </c:pt>
                <c:pt idx="57">
                  <c:v>79.400000000000006</c:v>
                </c:pt>
                <c:pt idx="58">
                  <c:v>79.400000000000006</c:v>
                </c:pt>
                <c:pt idx="59">
                  <c:v>79.400000000000006</c:v>
                </c:pt>
                <c:pt idx="60">
                  <c:v>83.4</c:v>
                </c:pt>
                <c:pt idx="61">
                  <c:v>85.4</c:v>
                </c:pt>
                <c:pt idx="62">
                  <c:v>90.9</c:v>
                </c:pt>
                <c:pt idx="63">
                  <c:v>91.9</c:v>
                </c:pt>
                <c:pt idx="64">
                  <c:v>93.4</c:v>
                </c:pt>
                <c:pt idx="65">
                  <c:v>103.5</c:v>
                </c:pt>
                <c:pt idx="66">
                  <c:v>113.5</c:v>
                </c:pt>
                <c:pt idx="67">
                  <c:v>116.5</c:v>
                </c:pt>
                <c:pt idx="68">
                  <c:v>118</c:v>
                </c:pt>
                <c:pt idx="69">
                  <c:v>120.5</c:v>
                </c:pt>
                <c:pt idx="70">
                  <c:v>124.5</c:v>
                </c:pt>
                <c:pt idx="71">
                  <c:v>125.5</c:v>
                </c:pt>
                <c:pt idx="72">
                  <c:v>131.5</c:v>
                </c:pt>
                <c:pt idx="73">
                  <c:v>134.5</c:v>
                </c:pt>
                <c:pt idx="74">
                  <c:v>134.5</c:v>
                </c:pt>
                <c:pt idx="75">
                  <c:v>135.5</c:v>
                </c:pt>
                <c:pt idx="76">
                  <c:v>135.80000000000001</c:v>
                </c:pt>
                <c:pt idx="77">
                  <c:v>146.70000000000002</c:v>
                </c:pt>
                <c:pt idx="78">
                  <c:v>151.70000000000002</c:v>
                </c:pt>
                <c:pt idx="79">
                  <c:v>154.20000000000002</c:v>
                </c:pt>
                <c:pt idx="80">
                  <c:v>155.70000000000002</c:v>
                </c:pt>
                <c:pt idx="81">
                  <c:v>166.4</c:v>
                </c:pt>
                <c:pt idx="82">
                  <c:v>176.4</c:v>
                </c:pt>
                <c:pt idx="83">
                  <c:v>186.4</c:v>
                </c:pt>
                <c:pt idx="84">
                  <c:v>187.4</c:v>
                </c:pt>
                <c:pt idx="85">
                  <c:v>194.4</c:v>
                </c:pt>
                <c:pt idx="86">
                  <c:v>199.4</c:v>
                </c:pt>
                <c:pt idx="87">
                  <c:v>201.4</c:v>
                </c:pt>
                <c:pt idx="88">
                  <c:v>201.4</c:v>
                </c:pt>
                <c:pt idx="89">
                  <c:v>204.4</c:v>
                </c:pt>
                <c:pt idx="90">
                  <c:v>206.4</c:v>
                </c:pt>
                <c:pt idx="91">
                  <c:v>207.9</c:v>
                </c:pt>
                <c:pt idx="92">
                  <c:v>212.4</c:v>
                </c:pt>
                <c:pt idx="93">
                  <c:v>216.4</c:v>
                </c:pt>
                <c:pt idx="94">
                  <c:v>216.4</c:v>
                </c:pt>
                <c:pt idx="95">
                  <c:v>227.9</c:v>
                </c:pt>
                <c:pt idx="96">
                  <c:v>238.9</c:v>
                </c:pt>
                <c:pt idx="97">
                  <c:v>251</c:v>
                </c:pt>
                <c:pt idx="98">
                  <c:v>263</c:v>
                </c:pt>
                <c:pt idx="99">
                  <c:v>274</c:v>
                </c:pt>
                <c:pt idx="100">
                  <c:v>279</c:v>
                </c:pt>
                <c:pt idx="101">
                  <c:v>290</c:v>
                </c:pt>
                <c:pt idx="102">
                  <c:v>291</c:v>
                </c:pt>
                <c:pt idx="103">
                  <c:v>291</c:v>
                </c:pt>
                <c:pt idx="104">
                  <c:v>291.10000000000002</c:v>
                </c:pt>
                <c:pt idx="105">
                  <c:v>293.10000000000002</c:v>
                </c:pt>
                <c:pt idx="106">
                  <c:v>300.10000000000002</c:v>
                </c:pt>
                <c:pt idx="107">
                  <c:v>307.10000000000002</c:v>
                </c:pt>
                <c:pt idx="108">
                  <c:v>319.10000000000002</c:v>
                </c:pt>
                <c:pt idx="109">
                  <c:v>328.1</c:v>
                </c:pt>
                <c:pt idx="110">
                  <c:v>336.1</c:v>
                </c:pt>
                <c:pt idx="111">
                  <c:v>349</c:v>
                </c:pt>
                <c:pt idx="112">
                  <c:v>358</c:v>
                </c:pt>
                <c:pt idx="113">
                  <c:v>370.5</c:v>
                </c:pt>
                <c:pt idx="114">
                  <c:v>383.5</c:v>
                </c:pt>
                <c:pt idx="115">
                  <c:v>387.5</c:v>
                </c:pt>
                <c:pt idx="116">
                  <c:v>398.5</c:v>
                </c:pt>
                <c:pt idx="117">
                  <c:v>403.5</c:v>
                </c:pt>
                <c:pt idx="118">
                  <c:v>407</c:v>
                </c:pt>
                <c:pt idx="119">
                  <c:v>420.4</c:v>
                </c:pt>
                <c:pt idx="120">
                  <c:v>431.4</c:v>
                </c:pt>
                <c:pt idx="121">
                  <c:v>444.4</c:v>
                </c:pt>
                <c:pt idx="122">
                  <c:v>457.4</c:v>
                </c:pt>
                <c:pt idx="123">
                  <c:v>470.9</c:v>
                </c:pt>
                <c:pt idx="124">
                  <c:v>474.9</c:v>
                </c:pt>
                <c:pt idx="125">
                  <c:v>484.9</c:v>
                </c:pt>
                <c:pt idx="126">
                  <c:v>486.4</c:v>
                </c:pt>
                <c:pt idx="127">
                  <c:v>490.4</c:v>
                </c:pt>
                <c:pt idx="128">
                  <c:v>502.9</c:v>
                </c:pt>
                <c:pt idx="129">
                  <c:v>515.4</c:v>
                </c:pt>
                <c:pt idx="130">
                  <c:v>517.4</c:v>
                </c:pt>
                <c:pt idx="131">
                  <c:v>524.4</c:v>
                </c:pt>
                <c:pt idx="132">
                  <c:v>532.4</c:v>
                </c:pt>
                <c:pt idx="133">
                  <c:v>538.9</c:v>
                </c:pt>
                <c:pt idx="134">
                  <c:v>542.9</c:v>
                </c:pt>
                <c:pt idx="135">
                  <c:v>544.4</c:v>
                </c:pt>
                <c:pt idx="136">
                  <c:v>546.4</c:v>
                </c:pt>
                <c:pt idx="137">
                  <c:v>546.6</c:v>
                </c:pt>
                <c:pt idx="138">
                  <c:v>555.6</c:v>
                </c:pt>
                <c:pt idx="139">
                  <c:v>562.6</c:v>
                </c:pt>
                <c:pt idx="140">
                  <c:v>576.1</c:v>
                </c:pt>
                <c:pt idx="141">
                  <c:v>584.1</c:v>
                </c:pt>
                <c:pt idx="142">
                  <c:v>588.6</c:v>
                </c:pt>
                <c:pt idx="143">
                  <c:v>601.6</c:v>
                </c:pt>
                <c:pt idx="144">
                  <c:v>614.6</c:v>
                </c:pt>
                <c:pt idx="145">
                  <c:v>616.6</c:v>
                </c:pt>
                <c:pt idx="146">
                  <c:v>619.6</c:v>
                </c:pt>
                <c:pt idx="147">
                  <c:v>621.1</c:v>
                </c:pt>
                <c:pt idx="148">
                  <c:v>626.1</c:v>
                </c:pt>
                <c:pt idx="149">
                  <c:v>629.1</c:v>
                </c:pt>
                <c:pt idx="150">
                  <c:v>638.1</c:v>
                </c:pt>
                <c:pt idx="151">
                  <c:v>649.1</c:v>
                </c:pt>
                <c:pt idx="152">
                  <c:v>658.1</c:v>
                </c:pt>
                <c:pt idx="153">
                  <c:v>672.80000000000007</c:v>
                </c:pt>
                <c:pt idx="154">
                  <c:v>682.80000000000007</c:v>
                </c:pt>
                <c:pt idx="155">
                  <c:v>683.30000000000007</c:v>
                </c:pt>
                <c:pt idx="156">
                  <c:v>684.80000000000007</c:v>
                </c:pt>
                <c:pt idx="157">
                  <c:v>692.80000000000007</c:v>
                </c:pt>
                <c:pt idx="158">
                  <c:v>697.80000000000007</c:v>
                </c:pt>
                <c:pt idx="159">
                  <c:v>704.80000000000007</c:v>
                </c:pt>
                <c:pt idx="160">
                  <c:v>707.80000000000007</c:v>
                </c:pt>
                <c:pt idx="161">
                  <c:v>713.80000000000007</c:v>
                </c:pt>
                <c:pt idx="162">
                  <c:v>715.30000000000007</c:v>
                </c:pt>
                <c:pt idx="163">
                  <c:v>720.30000000000007</c:v>
                </c:pt>
                <c:pt idx="164">
                  <c:v>733.30000000000007</c:v>
                </c:pt>
                <c:pt idx="165">
                  <c:v>734.30000000000007</c:v>
                </c:pt>
                <c:pt idx="166">
                  <c:v>737.30000000000007</c:v>
                </c:pt>
                <c:pt idx="167">
                  <c:v>737.6</c:v>
                </c:pt>
                <c:pt idx="168">
                  <c:v>741.1</c:v>
                </c:pt>
                <c:pt idx="169">
                  <c:v>746.1</c:v>
                </c:pt>
                <c:pt idx="170">
                  <c:v>749.6</c:v>
                </c:pt>
                <c:pt idx="171">
                  <c:v>756.6</c:v>
                </c:pt>
                <c:pt idx="172">
                  <c:v>760.6</c:v>
                </c:pt>
                <c:pt idx="173">
                  <c:v>766.6</c:v>
                </c:pt>
                <c:pt idx="174">
                  <c:v>774.6</c:v>
                </c:pt>
                <c:pt idx="175">
                  <c:v>779.6</c:v>
                </c:pt>
                <c:pt idx="176">
                  <c:v>791.6</c:v>
                </c:pt>
                <c:pt idx="177">
                  <c:v>801.6</c:v>
                </c:pt>
                <c:pt idx="178">
                  <c:v>802.1</c:v>
                </c:pt>
                <c:pt idx="179">
                  <c:v>812.6</c:v>
                </c:pt>
                <c:pt idx="180">
                  <c:v>820.6</c:v>
                </c:pt>
                <c:pt idx="181">
                  <c:v>831.6</c:v>
                </c:pt>
                <c:pt idx="182">
                  <c:v>838.6</c:v>
                </c:pt>
                <c:pt idx="183">
                  <c:v>846.6</c:v>
                </c:pt>
                <c:pt idx="184">
                  <c:v>855.6</c:v>
                </c:pt>
                <c:pt idx="185">
                  <c:v>864.6</c:v>
                </c:pt>
                <c:pt idx="186">
                  <c:v>871.6</c:v>
                </c:pt>
                <c:pt idx="187">
                  <c:v>873.6</c:v>
                </c:pt>
                <c:pt idx="188">
                  <c:v>876.1</c:v>
                </c:pt>
                <c:pt idx="189">
                  <c:v>883.1</c:v>
                </c:pt>
                <c:pt idx="190">
                  <c:v>886.6</c:v>
                </c:pt>
                <c:pt idx="191">
                  <c:v>895.6</c:v>
                </c:pt>
                <c:pt idx="192">
                  <c:v>896.30000000000007</c:v>
                </c:pt>
                <c:pt idx="193">
                  <c:v>897.30000000000007</c:v>
                </c:pt>
                <c:pt idx="194">
                  <c:v>900.80000000000007</c:v>
                </c:pt>
                <c:pt idx="195">
                  <c:v>909.80000000000007</c:v>
                </c:pt>
                <c:pt idx="196">
                  <c:v>911.80000000000007</c:v>
                </c:pt>
                <c:pt idx="197">
                  <c:v>913.80000000000007</c:v>
                </c:pt>
                <c:pt idx="198">
                  <c:v>914.6</c:v>
                </c:pt>
                <c:pt idx="199">
                  <c:v>917.6</c:v>
                </c:pt>
                <c:pt idx="200">
                  <c:v>918.1</c:v>
                </c:pt>
                <c:pt idx="201">
                  <c:v>918.30000000000007</c:v>
                </c:pt>
                <c:pt idx="202">
                  <c:v>926.30000000000007</c:v>
                </c:pt>
                <c:pt idx="203">
                  <c:v>930.30000000000007</c:v>
                </c:pt>
                <c:pt idx="204">
                  <c:v>943.30000000000007</c:v>
                </c:pt>
                <c:pt idx="205">
                  <c:v>951.30000000000007</c:v>
                </c:pt>
                <c:pt idx="206">
                  <c:v>952.00000000000011</c:v>
                </c:pt>
                <c:pt idx="207">
                  <c:v>953.50000000000011</c:v>
                </c:pt>
                <c:pt idx="208">
                  <c:v>960.00000000000011</c:v>
                </c:pt>
                <c:pt idx="209">
                  <c:v>964.00000000000011</c:v>
                </c:pt>
                <c:pt idx="210">
                  <c:v>975.00000000000011</c:v>
                </c:pt>
                <c:pt idx="211">
                  <c:v>987.00000000000011</c:v>
                </c:pt>
                <c:pt idx="212">
                  <c:v>995.00000000000011</c:v>
                </c:pt>
                <c:pt idx="213">
                  <c:v>1001.5000000000001</c:v>
                </c:pt>
                <c:pt idx="214">
                  <c:v>1010.5000000000001</c:v>
                </c:pt>
                <c:pt idx="215">
                  <c:v>1011.5000000000001</c:v>
                </c:pt>
                <c:pt idx="216">
                  <c:v>1017.5000000000001</c:v>
                </c:pt>
                <c:pt idx="217">
                  <c:v>1018.5000000000001</c:v>
                </c:pt>
                <c:pt idx="218">
                  <c:v>1023.5000000000001</c:v>
                </c:pt>
                <c:pt idx="219">
                  <c:v>1029.5</c:v>
                </c:pt>
                <c:pt idx="220">
                  <c:v>1038.5</c:v>
                </c:pt>
                <c:pt idx="221">
                  <c:v>1046.5</c:v>
                </c:pt>
                <c:pt idx="222">
                  <c:v>1049.5</c:v>
                </c:pt>
                <c:pt idx="223">
                  <c:v>1050</c:v>
                </c:pt>
                <c:pt idx="224">
                  <c:v>1053</c:v>
                </c:pt>
                <c:pt idx="225">
                  <c:v>1057</c:v>
                </c:pt>
                <c:pt idx="226">
                  <c:v>1064</c:v>
                </c:pt>
                <c:pt idx="227">
                  <c:v>1065</c:v>
                </c:pt>
                <c:pt idx="228">
                  <c:v>1066</c:v>
                </c:pt>
                <c:pt idx="229">
                  <c:v>1066</c:v>
                </c:pt>
                <c:pt idx="230">
                  <c:v>1076</c:v>
                </c:pt>
                <c:pt idx="231">
                  <c:v>1083.5</c:v>
                </c:pt>
                <c:pt idx="232">
                  <c:v>1089.5</c:v>
                </c:pt>
                <c:pt idx="233">
                  <c:v>1098.5</c:v>
                </c:pt>
                <c:pt idx="234">
                  <c:v>1098.5</c:v>
                </c:pt>
                <c:pt idx="235">
                  <c:v>1102.5</c:v>
                </c:pt>
                <c:pt idx="236">
                  <c:v>1106.5</c:v>
                </c:pt>
                <c:pt idx="237">
                  <c:v>1107.5</c:v>
                </c:pt>
                <c:pt idx="238">
                  <c:v>1114.5</c:v>
                </c:pt>
                <c:pt idx="239">
                  <c:v>1118.5</c:v>
                </c:pt>
                <c:pt idx="240">
                  <c:v>1123.5</c:v>
                </c:pt>
                <c:pt idx="241">
                  <c:v>1123.5</c:v>
                </c:pt>
                <c:pt idx="242">
                  <c:v>1123.5999999999999</c:v>
                </c:pt>
                <c:pt idx="243">
                  <c:v>1131.5999999999999</c:v>
                </c:pt>
                <c:pt idx="244">
                  <c:v>1139.5999999999999</c:v>
                </c:pt>
                <c:pt idx="245">
                  <c:v>1145.5999999999999</c:v>
                </c:pt>
                <c:pt idx="246">
                  <c:v>1147.0999999999999</c:v>
                </c:pt>
                <c:pt idx="247">
                  <c:v>1153.0999999999999</c:v>
                </c:pt>
                <c:pt idx="248">
                  <c:v>1153.0999999999999</c:v>
                </c:pt>
                <c:pt idx="249">
                  <c:v>1154.5999999999999</c:v>
                </c:pt>
                <c:pt idx="250">
                  <c:v>1156.5999999999999</c:v>
                </c:pt>
                <c:pt idx="251">
                  <c:v>1157.0999999999999</c:v>
                </c:pt>
                <c:pt idx="252">
                  <c:v>1159.0999999999999</c:v>
                </c:pt>
                <c:pt idx="253">
                  <c:v>1165.0999999999999</c:v>
                </c:pt>
                <c:pt idx="254">
                  <c:v>1171.0999999999999</c:v>
                </c:pt>
                <c:pt idx="255">
                  <c:v>1178.0999999999999</c:v>
                </c:pt>
                <c:pt idx="256">
                  <c:v>1187.0999999999999</c:v>
                </c:pt>
                <c:pt idx="257">
                  <c:v>1195.0999999999999</c:v>
                </c:pt>
                <c:pt idx="258">
                  <c:v>1201.0999999999999</c:v>
                </c:pt>
                <c:pt idx="259">
                  <c:v>1205.0999999999999</c:v>
                </c:pt>
                <c:pt idx="260">
                  <c:v>1209.0999999999999</c:v>
                </c:pt>
                <c:pt idx="261">
                  <c:v>1215.0999999999999</c:v>
                </c:pt>
                <c:pt idx="262">
                  <c:v>1215.5999999999999</c:v>
                </c:pt>
                <c:pt idx="263">
                  <c:v>1219.0999999999999</c:v>
                </c:pt>
                <c:pt idx="264">
                  <c:v>1223.5999999999999</c:v>
                </c:pt>
                <c:pt idx="265">
                  <c:v>1232.5999999999999</c:v>
                </c:pt>
                <c:pt idx="266">
                  <c:v>1238.5999999999999</c:v>
                </c:pt>
                <c:pt idx="267">
                  <c:v>1246.0999999999999</c:v>
                </c:pt>
                <c:pt idx="268">
                  <c:v>1247.0999999999999</c:v>
                </c:pt>
                <c:pt idx="269">
                  <c:v>1252.0999999999999</c:v>
                </c:pt>
                <c:pt idx="270">
                  <c:v>1262.6999999999998</c:v>
                </c:pt>
                <c:pt idx="271">
                  <c:v>1273.3099999999997</c:v>
                </c:pt>
                <c:pt idx="272">
                  <c:v>1283.9099999999996</c:v>
                </c:pt>
                <c:pt idx="273">
                  <c:v>1294.2099999999996</c:v>
                </c:pt>
                <c:pt idx="274">
                  <c:v>1304.6099999999997</c:v>
                </c:pt>
                <c:pt idx="275">
                  <c:v>1313.1099999999997</c:v>
                </c:pt>
                <c:pt idx="276">
                  <c:v>1314.1099999999997</c:v>
                </c:pt>
                <c:pt idx="277">
                  <c:v>1315.1099999999997</c:v>
                </c:pt>
                <c:pt idx="278">
                  <c:v>1322.1099999999997</c:v>
                </c:pt>
                <c:pt idx="279">
                  <c:v>1324.6099999999997</c:v>
                </c:pt>
                <c:pt idx="280">
                  <c:v>1324.7099999999996</c:v>
                </c:pt>
                <c:pt idx="281">
                  <c:v>1326.7099999999996</c:v>
                </c:pt>
                <c:pt idx="282">
                  <c:v>1330.2099999999996</c:v>
                </c:pt>
                <c:pt idx="283">
                  <c:v>1331.7099999999996</c:v>
                </c:pt>
                <c:pt idx="284">
                  <c:v>1332.7099999999996</c:v>
                </c:pt>
                <c:pt idx="285">
                  <c:v>1333.2099999999996</c:v>
                </c:pt>
                <c:pt idx="286">
                  <c:v>1342.2099999999996</c:v>
                </c:pt>
                <c:pt idx="287">
                  <c:v>1351.8099999999995</c:v>
                </c:pt>
                <c:pt idx="288">
                  <c:v>1356.8099999999995</c:v>
                </c:pt>
                <c:pt idx="289">
                  <c:v>1360.8099999999995</c:v>
                </c:pt>
                <c:pt idx="290">
                  <c:v>1368.8099999999995</c:v>
                </c:pt>
                <c:pt idx="291">
                  <c:v>1375.8099999999995</c:v>
                </c:pt>
                <c:pt idx="292">
                  <c:v>1383.3099999999995</c:v>
                </c:pt>
                <c:pt idx="293">
                  <c:v>1389.3099999999995</c:v>
                </c:pt>
                <c:pt idx="294">
                  <c:v>1398.3099999999995</c:v>
                </c:pt>
                <c:pt idx="295">
                  <c:v>1405.8099999999995</c:v>
                </c:pt>
                <c:pt idx="296">
                  <c:v>1410.8099999999995</c:v>
                </c:pt>
                <c:pt idx="297">
                  <c:v>1414.8099999999995</c:v>
                </c:pt>
                <c:pt idx="298">
                  <c:v>1417.8099999999995</c:v>
                </c:pt>
                <c:pt idx="299">
                  <c:v>1417.8099999999995</c:v>
                </c:pt>
                <c:pt idx="300">
                  <c:v>1424.3099999999995</c:v>
                </c:pt>
                <c:pt idx="301">
                  <c:v>1427.8099999999995</c:v>
                </c:pt>
                <c:pt idx="302">
                  <c:v>1428.3099999999995</c:v>
                </c:pt>
                <c:pt idx="303">
                  <c:v>1428.5099999999995</c:v>
                </c:pt>
                <c:pt idx="304">
                  <c:v>1432.0099999999995</c:v>
                </c:pt>
                <c:pt idx="305">
                  <c:v>1436.0099999999995</c:v>
                </c:pt>
                <c:pt idx="306">
                  <c:v>1436.1099999999994</c:v>
                </c:pt>
                <c:pt idx="307">
                  <c:v>1437.6099999999994</c:v>
                </c:pt>
                <c:pt idx="308">
                  <c:v>1438.1099999999994</c:v>
                </c:pt>
                <c:pt idx="309">
                  <c:v>1438.4099999999994</c:v>
                </c:pt>
                <c:pt idx="310">
                  <c:v>1438.4099999999994</c:v>
                </c:pt>
                <c:pt idx="311">
                  <c:v>1438.4099999999994</c:v>
                </c:pt>
                <c:pt idx="312">
                  <c:v>1439.9099999999994</c:v>
                </c:pt>
                <c:pt idx="313">
                  <c:v>1441.9099999999994</c:v>
                </c:pt>
                <c:pt idx="314">
                  <c:v>1441.9099999999994</c:v>
                </c:pt>
                <c:pt idx="315">
                  <c:v>1442.9099999999994</c:v>
                </c:pt>
                <c:pt idx="316">
                  <c:v>1449.9099999999994</c:v>
                </c:pt>
                <c:pt idx="317">
                  <c:v>1449.9099999999994</c:v>
                </c:pt>
                <c:pt idx="318">
                  <c:v>1456.4099999999994</c:v>
                </c:pt>
                <c:pt idx="319">
                  <c:v>1458.4099999999994</c:v>
                </c:pt>
                <c:pt idx="320">
                  <c:v>1460.4099999999994</c:v>
                </c:pt>
                <c:pt idx="321">
                  <c:v>1464.4099999999994</c:v>
                </c:pt>
                <c:pt idx="322">
                  <c:v>1469.4099999999994</c:v>
                </c:pt>
                <c:pt idx="323">
                  <c:v>1472.4099999999994</c:v>
                </c:pt>
                <c:pt idx="324">
                  <c:v>1472.9099999999994</c:v>
                </c:pt>
                <c:pt idx="325">
                  <c:v>1472.9099999999994</c:v>
                </c:pt>
                <c:pt idx="326">
                  <c:v>1475.4099999999994</c:v>
                </c:pt>
                <c:pt idx="327">
                  <c:v>1477.4099999999994</c:v>
                </c:pt>
                <c:pt idx="328">
                  <c:v>1482.4099999999994</c:v>
                </c:pt>
                <c:pt idx="329">
                  <c:v>1483.4099999999994</c:v>
                </c:pt>
                <c:pt idx="330">
                  <c:v>1489.4099999999994</c:v>
                </c:pt>
                <c:pt idx="331">
                  <c:v>1489.7099999999994</c:v>
                </c:pt>
                <c:pt idx="332">
                  <c:v>1489.8099999999993</c:v>
                </c:pt>
                <c:pt idx="333">
                  <c:v>1493.8099999999993</c:v>
                </c:pt>
                <c:pt idx="334">
                  <c:v>1494.8099999999993</c:v>
                </c:pt>
                <c:pt idx="335">
                  <c:v>1499.8099999999993</c:v>
                </c:pt>
                <c:pt idx="336">
                  <c:v>1501.3099999999993</c:v>
                </c:pt>
                <c:pt idx="337">
                  <c:v>1501.4099999999992</c:v>
                </c:pt>
                <c:pt idx="338">
                  <c:v>1505.4099999999992</c:v>
                </c:pt>
                <c:pt idx="339">
                  <c:v>1507.4099999999992</c:v>
                </c:pt>
                <c:pt idx="340">
                  <c:v>1512.9099999999992</c:v>
                </c:pt>
                <c:pt idx="341">
                  <c:v>1512.9099999999992</c:v>
                </c:pt>
                <c:pt idx="342">
                  <c:v>1518.9099999999992</c:v>
                </c:pt>
                <c:pt idx="343">
                  <c:v>1525.4099999999992</c:v>
                </c:pt>
                <c:pt idx="344">
                  <c:v>1525.4099999999992</c:v>
                </c:pt>
                <c:pt idx="345">
                  <c:v>1531.4099999999992</c:v>
                </c:pt>
                <c:pt idx="346">
                  <c:v>1536.4099999999992</c:v>
                </c:pt>
                <c:pt idx="347">
                  <c:v>1538.9099999999992</c:v>
                </c:pt>
                <c:pt idx="348">
                  <c:v>1541.9099999999992</c:v>
                </c:pt>
                <c:pt idx="349">
                  <c:v>1542.4099999999992</c:v>
                </c:pt>
                <c:pt idx="350">
                  <c:v>1546.4099999999992</c:v>
                </c:pt>
                <c:pt idx="351">
                  <c:v>1547.9099999999992</c:v>
                </c:pt>
                <c:pt idx="352">
                  <c:v>1548.0099999999991</c:v>
                </c:pt>
                <c:pt idx="353">
                  <c:v>1551.5099999999991</c:v>
                </c:pt>
                <c:pt idx="354">
                  <c:v>1551.5099999999991</c:v>
                </c:pt>
                <c:pt idx="355">
                  <c:v>1558.0099999999991</c:v>
                </c:pt>
                <c:pt idx="356">
                  <c:v>1558.0099999999991</c:v>
                </c:pt>
                <c:pt idx="357">
                  <c:v>1558.7099999999991</c:v>
                </c:pt>
                <c:pt idx="358">
                  <c:v>1558.809999999999</c:v>
                </c:pt>
                <c:pt idx="359">
                  <c:v>1558.9099999999989</c:v>
                </c:pt>
                <c:pt idx="360">
                  <c:v>1558.9099999999989</c:v>
                </c:pt>
                <c:pt idx="361">
                  <c:v>1560.9099999999989</c:v>
                </c:pt>
                <c:pt idx="362">
                  <c:v>1561.4099999999989</c:v>
                </c:pt>
                <c:pt idx="363">
                  <c:v>1561.5099999999989</c:v>
                </c:pt>
                <c:pt idx="364">
                  <c:v>1561.5099999999989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98176"/>
        <c:axId val="99700096"/>
      </c:lineChart>
      <c:lineChart>
        <c:grouping val="standard"/>
        <c:varyColors val="0"/>
        <c:ser>
          <c:idx val="0"/>
          <c:order val="2"/>
          <c:tx>
            <c:v>Cumulative Anomaly</c:v>
          </c:tx>
          <c:cat>
            <c:multiLvlStrRef>
              <c:f>Daily!$D$4:$E$368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Daily!$AN$4:$AN$368</c:f>
            </c:numRef>
          </c:val>
          <c:smooth val="0"/>
        </c:ser>
        <c:ser>
          <c:idx val="3"/>
          <c:order val="3"/>
          <c:tx>
            <c:v>E (Cumulative Anomaly)</c:v>
          </c:tx>
          <c:spPr>
            <a:ln w="25400">
              <a:solidFill>
                <a:srgbClr val="808000"/>
              </a:solidFill>
              <a:prstDash val="lgDash"/>
            </a:ln>
          </c:spPr>
          <c:marker>
            <c:symbol val="none"/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DGD!$BG$4:$BG$368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v>Cumulative Anomaly</c:v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DGD!$BF$4:$BF$368</c:f>
              <c:numCache>
                <c:formatCode>0%</c:formatCode>
                <c:ptCount val="365"/>
                <c:pt idx="0">
                  <c:v>6.7391304347826086E-2</c:v>
                </c:pt>
                <c:pt idx="1">
                  <c:v>0.3706521739130435</c:v>
                </c:pt>
                <c:pt idx="2">
                  <c:v>0.35942028985507252</c:v>
                </c:pt>
                <c:pt idx="3">
                  <c:v>0.353804347826087</c:v>
                </c:pt>
                <c:pt idx="4">
                  <c:v>0.61999999999999988</c:v>
                </c:pt>
                <c:pt idx="5">
                  <c:v>0.51666666666666672</c:v>
                </c:pt>
                <c:pt idx="6">
                  <c:v>0.462111801242236</c:v>
                </c:pt>
                <c:pt idx="7">
                  <c:v>0.53070652173913047</c:v>
                </c:pt>
                <c:pt idx="8">
                  <c:v>1.0183574879227053</c:v>
                </c:pt>
                <c:pt idx="9">
                  <c:v>0.93673913043478252</c:v>
                </c:pt>
                <c:pt idx="10">
                  <c:v>0.86383399209486156</c:v>
                </c:pt>
                <c:pt idx="11">
                  <c:v>0.79184782608695659</c:v>
                </c:pt>
                <c:pt idx="12">
                  <c:v>0.73093645484949832</c:v>
                </c:pt>
                <c:pt idx="13">
                  <c:v>0.67872670807453417</c:v>
                </c:pt>
                <c:pt idx="14">
                  <c:v>0.63347826086956516</c:v>
                </c:pt>
                <c:pt idx="15">
                  <c:v>0.61494565217391306</c:v>
                </c:pt>
                <c:pt idx="16">
                  <c:v>0.58273657289002556</c:v>
                </c:pt>
                <c:pt idx="17">
                  <c:v>0.79371980676328502</c:v>
                </c:pt>
                <c:pt idx="18">
                  <c:v>0.96475972540045762</c:v>
                </c:pt>
                <c:pt idx="19">
                  <c:v>0.92326086956521725</c:v>
                </c:pt>
                <c:pt idx="20">
                  <c:v>1.0237060041407868</c:v>
                </c:pt>
                <c:pt idx="21">
                  <c:v>0.98942687747035551</c:v>
                </c:pt>
                <c:pt idx="22">
                  <c:v>0.94640831758034005</c:v>
                </c:pt>
                <c:pt idx="23">
                  <c:v>0.90697463768115938</c:v>
                </c:pt>
                <c:pt idx="24">
                  <c:v>0.87878260869565206</c:v>
                </c:pt>
                <c:pt idx="25">
                  <c:v>0.84498327759197311</c:v>
                </c:pt>
                <c:pt idx="26">
                  <c:v>0.81368760064412227</c:v>
                </c:pt>
                <c:pt idx="27">
                  <c:v>0.78944099378881982</c:v>
                </c:pt>
                <c:pt idx="28">
                  <c:v>0.76221889055472258</c:v>
                </c:pt>
                <c:pt idx="29">
                  <c:v>0.7817391304347826</c:v>
                </c:pt>
                <c:pt idx="30">
                  <c:v>0.85434782608695647</c:v>
                </c:pt>
                <c:pt idx="31">
                  <c:v>0.81144534115920763</c:v>
                </c:pt>
                <c:pt idx="32">
                  <c:v>0.77107093184979147</c:v>
                </c:pt>
                <c:pt idx="33">
                  <c:v>0.84388631857237284</c:v>
                </c:pt>
                <c:pt idx="34">
                  <c:v>0.80579345088161214</c:v>
                </c:pt>
                <c:pt idx="35">
                  <c:v>0.7694527961515335</c:v>
                </c:pt>
                <c:pt idx="36">
                  <c:v>0.73624856156501728</c:v>
                </c:pt>
                <c:pt idx="37">
                  <c:v>0.71660231660231666</c:v>
                </c:pt>
                <c:pt idx="38">
                  <c:v>0.79194915254237297</c:v>
                </c:pt>
                <c:pt idx="39">
                  <c:v>0.80448293428425888</c:v>
                </c:pt>
                <c:pt idx="40">
                  <c:v>0.77487733071638876</c:v>
                </c:pt>
                <c:pt idx="41">
                  <c:v>0.75002366303833434</c:v>
                </c:pt>
                <c:pt idx="42">
                  <c:v>0.75630712979890324</c:v>
                </c:pt>
                <c:pt idx="43">
                  <c:v>0.73124171453822373</c:v>
                </c:pt>
                <c:pt idx="44">
                  <c:v>0.77365269461077857</c:v>
                </c:pt>
                <c:pt idx="45">
                  <c:v>0.74960629921259858</c:v>
                </c:pt>
                <c:pt idx="46">
                  <c:v>0.74951768488745985</c:v>
                </c:pt>
                <c:pt idx="47">
                  <c:v>0.7385095591104176</c:v>
                </c:pt>
                <c:pt idx="48">
                  <c:v>0.72282031842304795</c:v>
                </c:pt>
                <c:pt idx="49">
                  <c:v>0.70283818650939933</c:v>
                </c:pt>
                <c:pt idx="50">
                  <c:v>0.68393113342898149</c:v>
                </c:pt>
                <c:pt idx="51">
                  <c:v>0.66601466992665048</c:v>
                </c:pt>
                <c:pt idx="52">
                  <c:v>0.64901293396868631</c:v>
                </c:pt>
                <c:pt idx="53">
                  <c:v>0.63285761699303023</c:v>
                </c:pt>
                <c:pt idx="54">
                  <c:v>0.66282383419689128</c:v>
                </c:pt>
                <c:pt idx="55">
                  <c:v>0.66481188744862485</c:v>
                </c:pt>
                <c:pt idx="56">
                  <c:v>0.6520074119827054</c:v>
                </c:pt>
                <c:pt idx="57">
                  <c:v>0.67105342589797767</c:v>
                </c:pt>
                <c:pt idx="58">
                  <c:v>0.65619834710743807</c:v>
                </c:pt>
                <c:pt idx="59">
                  <c:v>0.63832987551867226</c:v>
                </c:pt>
                <c:pt idx="60">
                  <c:v>0.65271396112092905</c:v>
                </c:pt>
                <c:pt idx="61">
                  <c:v>0.65110673880964098</c:v>
                </c:pt>
                <c:pt idx="62">
                  <c:v>0.67559338288180293</c:v>
                </c:pt>
                <c:pt idx="63">
                  <c:v>0.66625350795135641</c:v>
                </c:pt>
                <c:pt idx="64">
                  <c:v>0.66089933805067347</c:v>
                </c:pt>
                <c:pt idx="65">
                  <c:v>0.71522514489522959</c:v>
                </c:pt>
                <c:pt idx="66">
                  <c:v>0.76639076453931609</c:v>
                </c:pt>
                <c:pt idx="67">
                  <c:v>0.76905877342419071</c:v>
                </c:pt>
                <c:pt idx="68">
                  <c:v>0.76192459904186627</c:v>
                </c:pt>
                <c:pt idx="69">
                  <c:v>0.76141459437423564</c:v>
                </c:pt>
                <c:pt idx="70">
                  <c:v>0.77020554779485129</c:v>
                </c:pt>
                <c:pt idx="71">
                  <c:v>0.76045738858483192</c:v>
                </c:pt>
                <c:pt idx="72">
                  <c:v>0.78078912085807306</c:v>
                </c:pt>
                <c:pt idx="73">
                  <c:v>0.78285767930904993</c:v>
                </c:pt>
                <c:pt idx="74">
                  <c:v>0.76772233474498253</c:v>
                </c:pt>
                <c:pt idx="75">
                  <c:v>0.75876083815028894</c:v>
                </c:pt>
                <c:pt idx="76">
                  <c:v>0.74628611948236134</c:v>
                </c:pt>
                <c:pt idx="77">
                  <c:v>0.79145492516533245</c:v>
                </c:pt>
                <c:pt idx="78">
                  <c:v>0.80374294992309014</c:v>
                </c:pt>
                <c:pt idx="79">
                  <c:v>0.80258562793821364</c:v>
                </c:pt>
                <c:pt idx="80">
                  <c:v>0.79635373700709466</c:v>
                </c:pt>
                <c:pt idx="81">
                  <c:v>0.83658773921505025</c:v>
                </c:pt>
                <c:pt idx="82">
                  <c:v>0.8720140328496252</c:v>
                </c:pt>
                <c:pt idx="83">
                  <c:v>0.90627352572145548</c:v>
                </c:pt>
                <c:pt idx="84">
                  <c:v>0.89637401635550074</c:v>
                </c:pt>
                <c:pt idx="85">
                  <c:v>0.91503188581840278</c:v>
                </c:pt>
                <c:pt idx="86">
                  <c:v>0.92383799133163957</c:v>
                </c:pt>
                <c:pt idx="87">
                  <c:v>0.91868746321365502</c:v>
                </c:pt>
                <c:pt idx="88">
                  <c:v>0.90470946239675409</c:v>
                </c:pt>
                <c:pt idx="89">
                  <c:v>0.90442477876106198</c:v>
                </c:pt>
                <c:pt idx="90">
                  <c:v>0.89518577417955769</c:v>
                </c:pt>
                <c:pt idx="91">
                  <c:v>0.88417918911256033</c:v>
                </c:pt>
                <c:pt idx="92">
                  <c:v>0.88610763454317909</c:v>
                </c:pt>
                <c:pt idx="93">
                  <c:v>0.88591703056768567</c:v>
                </c:pt>
                <c:pt idx="94">
                  <c:v>0.86965840589417276</c:v>
                </c:pt>
                <c:pt idx="95">
                  <c:v>0.89936858721389112</c:v>
                </c:pt>
                <c:pt idx="96">
                  <c:v>0.92608864194340368</c:v>
                </c:pt>
                <c:pt idx="97">
                  <c:v>0.95606907059421042</c:v>
                </c:pt>
                <c:pt idx="98">
                  <c:v>0.98464994384125792</c:v>
                </c:pt>
                <c:pt idx="99">
                  <c:v>1.0085889570552147</c:v>
                </c:pt>
                <c:pt idx="100">
                  <c:v>1.0100156872209485</c:v>
                </c:pt>
                <c:pt idx="101">
                  <c:v>1.0327635327635327</c:v>
                </c:pt>
                <c:pt idx="102">
                  <c:v>1.0197406844994743</c:v>
                </c:pt>
                <c:pt idx="103">
                  <c:v>1.0036790066681995</c:v>
                </c:pt>
                <c:pt idx="104">
                  <c:v>0.98845500848896439</c:v>
                </c:pt>
                <c:pt idx="105">
                  <c:v>0.9800490414623273</c:v>
                </c:pt>
                <c:pt idx="106">
                  <c:v>0.98836315731693936</c:v>
                </c:pt>
                <c:pt idx="107">
                  <c:v>0.99643088903309551</c:v>
                </c:pt>
                <c:pt idx="108">
                  <c:v>1.0202493871895983</c:v>
                </c:pt>
                <c:pt idx="109">
                  <c:v>1.0339285714285715</c:v>
                </c:pt>
                <c:pt idx="110">
                  <c:v>1.0441130785958375</c:v>
                </c:pt>
                <c:pt idx="111">
                  <c:v>1.0690218501123137</c:v>
                </c:pt>
                <c:pt idx="112">
                  <c:v>1.0814620884100292</c:v>
                </c:pt>
                <c:pt idx="113">
                  <c:v>1.1039928486293205</c:v>
                </c:pt>
                <c:pt idx="114">
                  <c:v>1.1273885350318473</c:v>
                </c:pt>
                <c:pt idx="115">
                  <c:v>1.1240572423128987</c:v>
                </c:pt>
                <c:pt idx="116">
                  <c:v>1.1408531348411108</c:v>
                </c:pt>
                <c:pt idx="117">
                  <c:v>1.1402599849284099</c:v>
                </c:pt>
                <c:pt idx="118">
                  <c:v>1.135497070584953</c:v>
                </c:pt>
                <c:pt idx="119">
                  <c:v>1.1581267217630853</c:v>
                </c:pt>
                <c:pt idx="120">
                  <c:v>1.1686970200122344</c:v>
                </c:pt>
                <c:pt idx="121">
                  <c:v>1.1842516977563826</c:v>
                </c:pt>
                <c:pt idx="122">
                  <c:v>1.1993064366066142</c:v>
                </c:pt>
                <c:pt idx="123">
                  <c:v>1.2151752268375926</c:v>
                </c:pt>
                <c:pt idx="124">
                  <c:v>1.2064164549700893</c:v>
                </c:pt>
                <c:pt idx="125">
                  <c:v>1.2129347212135884</c:v>
                </c:pt>
                <c:pt idx="126">
                  <c:v>1.1983151871572757</c:v>
                </c:pt>
                <c:pt idx="127">
                  <c:v>1.1901980740624756</c:v>
                </c:pt>
                <c:pt idx="128">
                  <c:v>1.2026459924400217</c:v>
                </c:pt>
                <c:pt idx="129">
                  <c:v>1.2147342811525887</c:v>
                </c:pt>
                <c:pt idx="130">
                  <c:v>1.202083489470134</c:v>
                </c:pt>
                <c:pt idx="131">
                  <c:v>1.2012414098869428</c:v>
                </c:pt>
                <c:pt idx="132">
                  <c:v>1.2026816293813305</c:v>
                </c:pt>
                <c:pt idx="133">
                  <c:v>1.2007403148134836</c:v>
                </c:pt>
                <c:pt idx="134">
                  <c:v>1.1933560235410905</c:v>
                </c:pt>
                <c:pt idx="135">
                  <c:v>1.1807458196319875</c:v>
                </c:pt>
                <c:pt idx="136">
                  <c:v>1.1695366981978872</c:v>
                </c:pt>
                <c:pt idx="137">
                  <c:v>1.1548149662645677</c:v>
                </c:pt>
                <c:pt idx="138">
                  <c:v>1.1588239251833412</c:v>
                </c:pt>
                <c:pt idx="139">
                  <c:v>1.1586129010828408</c:v>
                </c:pt>
                <c:pt idx="140">
                  <c:v>1.1716263202781605</c:v>
                </c:pt>
                <c:pt idx="141">
                  <c:v>1.1732715609408411</c:v>
                </c:pt>
                <c:pt idx="142">
                  <c:v>1.1679318952825961</c:v>
                </c:pt>
                <c:pt idx="143">
                  <c:v>1.1793840510971985</c:v>
                </c:pt>
                <c:pt idx="144">
                  <c:v>1.1905642691995251</c:v>
                </c:pt>
                <c:pt idx="145">
                  <c:v>1.1804236398443773</c:v>
                </c:pt>
                <c:pt idx="146">
                  <c:v>1.1724104254410059</c:v>
                </c:pt>
                <c:pt idx="147">
                  <c:v>1.1617751764918844</c:v>
                </c:pt>
                <c:pt idx="148">
                  <c:v>1.157853606156416</c:v>
                </c:pt>
                <c:pt idx="149">
                  <c:v>1.1503627676517432</c:v>
                </c:pt>
                <c:pt idx="150">
                  <c:v>1.1538878842676312</c:v>
                </c:pt>
                <c:pt idx="151">
                  <c:v>1.1604195220785412</c:v>
                </c:pt>
                <c:pt idx="152">
                  <c:v>1.1632689135045957</c:v>
                </c:pt>
                <c:pt idx="153">
                  <c:v>1.1760181786400981</c:v>
                </c:pt>
                <c:pt idx="154">
                  <c:v>1.1803618762245016</c:v>
                </c:pt>
                <c:pt idx="155">
                  <c:v>1.1683670561413508</c:v>
                </c:pt>
                <c:pt idx="156">
                  <c:v>1.1583220568335588</c:v>
                </c:pt>
                <c:pt idx="157">
                  <c:v>1.1593685502314945</c:v>
                </c:pt>
                <c:pt idx="158">
                  <c:v>1.1554255436582406</c:v>
                </c:pt>
                <c:pt idx="159">
                  <c:v>1.1548418810421106</c:v>
                </c:pt>
                <c:pt idx="160">
                  <c:v>1.1477837837837839</c:v>
                </c:pt>
                <c:pt idx="161">
                  <c:v>1.1456850890803061</c:v>
                </c:pt>
                <c:pt idx="162">
                  <c:v>1.1364791865268511</c:v>
                </c:pt>
                <c:pt idx="163">
                  <c:v>1.1329628270329788</c:v>
                </c:pt>
                <c:pt idx="164">
                  <c:v>1.1419746677740865</c:v>
                </c:pt>
                <c:pt idx="165">
                  <c:v>1.1323053199691597</c:v>
                </c:pt>
                <c:pt idx="166">
                  <c:v>1.1258780413315688</c:v>
                </c:pt>
                <c:pt idx="167">
                  <c:v>1.1154912537178001</c:v>
                </c:pt>
                <c:pt idx="168">
                  <c:v>1.110095865787897</c:v>
                </c:pt>
                <c:pt idx="169">
                  <c:v>1.1070280429299173</c:v>
                </c:pt>
                <c:pt idx="170">
                  <c:v>1.101812836844684</c:v>
                </c:pt>
                <c:pt idx="171">
                  <c:v>1.1017911751856706</c:v>
                </c:pt>
                <c:pt idx="172">
                  <c:v>1.0974413235859948</c:v>
                </c:pt>
                <c:pt idx="173">
                  <c:v>1.0960301196206452</c:v>
                </c:pt>
                <c:pt idx="174">
                  <c:v>1.0974780391045622</c:v>
                </c:pt>
                <c:pt idx="175">
                  <c:v>1.0946875731336299</c:v>
                </c:pt>
                <c:pt idx="176">
                  <c:v>1.1016886249768048</c:v>
                </c:pt>
                <c:pt idx="177">
                  <c:v>1.1058076976134641</c:v>
                </c:pt>
                <c:pt idx="178">
                  <c:v>1.0968638891421278</c:v>
                </c:pt>
                <c:pt idx="179">
                  <c:v>1.1016313434859235</c:v>
                </c:pt>
                <c:pt idx="180">
                  <c:v>1.1029569892473119</c:v>
                </c:pt>
                <c:pt idx="181">
                  <c:v>1.1088476923738655</c:v>
                </c:pt>
                <c:pt idx="182">
                  <c:v>1.109353930186908</c:v>
                </c:pt>
                <c:pt idx="183">
                  <c:v>1.1111647402514926</c:v>
                </c:pt>
                <c:pt idx="184">
                  <c:v>1.1142497059317762</c:v>
                </c:pt>
                <c:pt idx="185">
                  <c:v>1.1172870899162115</c:v>
                </c:pt>
                <c:pt idx="186">
                  <c:v>1.1177132456358072</c:v>
                </c:pt>
                <c:pt idx="187">
                  <c:v>1.1117697770844452</c:v>
                </c:pt>
                <c:pt idx="188">
                  <c:v>1.1065474250325946</c:v>
                </c:pt>
                <c:pt idx="189">
                  <c:v>1.1070443608718508</c:v>
                </c:pt>
                <c:pt idx="190">
                  <c:v>1.1031789355382517</c:v>
                </c:pt>
                <c:pt idx="191">
                  <c:v>1.1061635921749871</c:v>
                </c:pt>
                <c:pt idx="192">
                  <c:v>1.0989281759215315</c:v>
                </c:pt>
                <c:pt idx="193">
                  <c:v>1.0921630217126703</c:v>
                </c:pt>
                <c:pt idx="194">
                  <c:v>1.0885164106961878</c:v>
                </c:pt>
                <c:pt idx="195">
                  <c:v>1.0915205696814894</c:v>
                </c:pt>
                <c:pt idx="196">
                  <c:v>1.0861435597909623</c:v>
                </c:pt>
                <c:pt idx="197">
                  <c:v>1.0808424586973941</c:v>
                </c:pt>
                <c:pt idx="198">
                  <c:v>1.0742062589982573</c:v>
                </c:pt>
                <c:pt idx="199">
                  <c:v>1.0702283757853945</c:v>
                </c:pt>
                <c:pt idx="200">
                  <c:v>1.0634098042146167</c:v>
                </c:pt>
                <c:pt idx="201">
                  <c:v>1.0563397528665257</c:v>
                </c:pt>
                <c:pt idx="202">
                  <c:v>1.0582774379007889</c:v>
                </c:pt>
                <c:pt idx="203">
                  <c:v>1.0556499139792819</c:v>
                </c:pt>
                <c:pt idx="204">
                  <c:v>1.0632017161140199</c:v>
                </c:pt>
                <c:pt idx="205">
                  <c:v>1.0650547148687204</c:v>
                </c:pt>
                <c:pt idx="206">
                  <c:v>1.0587644399799097</c:v>
                </c:pt>
                <c:pt idx="207">
                  <c:v>1.0534409636836668</c:v>
                </c:pt>
                <c:pt idx="208">
                  <c:v>1.0536751168389746</c:v>
                </c:pt>
                <c:pt idx="209">
                  <c:v>1.0511801329628199</c:v>
                </c:pt>
                <c:pt idx="210">
                  <c:v>1.0563011113440974</c:v>
                </c:pt>
                <c:pt idx="211">
                  <c:v>1.0624327233584501</c:v>
                </c:pt>
                <c:pt idx="212">
                  <c:v>1.0643180014492255</c:v>
                </c:pt>
                <c:pt idx="213">
                  <c:v>1.0645852621472416</c:v>
                </c:pt>
                <c:pt idx="214">
                  <c:v>1.067490202760266</c:v>
                </c:pt>
                <c:pt idx="215">
                  <c:v>1.0619602397805399</c:v>
                </c:pt>
                <c:pt idx="216">
                  <c:v>1.0617153051263928</c:v>
                </c:pt>
                <c:pt idx="217">
                  <c:v>1.056287845839885</c:v>
                </c:pt>
                <c:pt idx="218">
                  <c:v>1.0550493798423837</c:v>
                </c:pt>
                <c:pt idx="219">
                  <c:v>1.0548504379441415</c:v>
                </c:pt>
                <c:pt idx="220">
                  <c:v>1.0577093668889839</c:v>
                </c:pt>
                <c:pt idx="221">
                  <c:v>1.0595218655083445</c:v>
                </c:pt>
                <c:pt idx="222">
                  <c:v>1.0562806402389533</c:v>
                </c:pt>
                <c:pt idx="223">
                  <c:v>1.0505761223896974</c:v>
                </c:pt>
                <c:pt idx="224">
                  <c:v>1.0474249959890902</c:v>
                </c:pt>
                <c:pt idx="225">
                  <c:v>1.0452993906912942</c:v>
                </c:pt>
                <c:pt idx="226">
                  <c:v>1.046147990738685</c:v>
                </c:pt>
                <c:pt idx="227">
                  <c:v>1.041121377440005</c:v>
                </c:pt>
                <c:pt idx="228">
                  <c:v>1.0361521336970496</c:v>
                </c:pt>
                <c:pt idx="229">
                  <c:v>1.0302727981293842</c:v>
                </c:pt>
                <c:pt idx="230">
                  <c:v>1.0340701243141024</c:v>
                </c:pt>
                <c:pt idx="231">
                  <c:v>1.0354357409291284</c:v>
                </c:pt>
                <c:pt idx="232">
                  <c:v>1.0353606572453329</c:v>
                </c:pt>
                <c:pt idx="233">
                  <c:v>1.0381215132762247</c:v>
                </c:pt>
                <c:pt idx="234">
                  <c:v>1.0323935122025163</c:v>
                </c:pt>
                <c:pt idx="235">
                  <c:v>1.0304670304821055</c:v>
                </c:pt>
                <c:pt idx="236">
                  <c:v>1.0285615760592521</c:v>
                </c:pt>
                <c:pt idx="237">
                  <c:v>1.0239032537055262</c:v>
                </c:pt>
                <c:pt idx="238">
                  <c:v>1.0248123869130603</c:v>
                </c:pt>
                <c:pt idx="239">
                  <c:v>1.0229679893789643</c:v>
                </c:pt>
                <c:pt idx="240">
                  <c:v>1.0220529976230301</c:v>
                </c:pt>
                <c:pt idx="241">
                  <c:v>1.0166233690417117</c:v>
                </c:pt>
                <c:pt idx="242">
                  <c:v>1.0113411341134113</c:v>
                </c:pt>
                <c:pt idx="243">
                  <c:v>1.0143420580853353</c:v>
                </c:pt>
                <c:pt idx="244">
                  <c:v>1.0173183360114264</c:v>
                </c:pt>
                <c:pt idx="245">
                  <c:v>1.0184921763869133</c:v>
                </c:pt>
                <c:pt idx="246">
                  <c:v>1.0156720382503983</c:v>
                </c:pt>
                <c:pt idx="247">
                  <c:v>1.0168430335097001</c:v>
                </c:pt>
                <c:pt idx="248">
                  <c:v>1.012734937642719</c:v>
                </c:pt>
                <c:pt idx="249">
                  <c:v>1.0099720083974806</c:v>
                </c:pt>
                <c:pt idx="250">
                  <c:v>1.0076668409130509</c:v>
                </c:pt>
                <c:pt idx="251">
                  <c:v>1.0040784449843803</c:v>
                </c:pt>
                <c:pt idx="252">
                  <c:v>1.0018150388936904</c:v>
                </c:pt>
                <c:pt idx="253">
                  <c:v>1.003013085399449</c:v>
                </c:pt>
                <c:pt idx="254">
                  <c:v>1.0042016806722689</c:v>
                </c:pt>
                <c:pt idx="255">
                  <c:v>1.0062350529552442</c:v>
                </c:pt>
                <c:pt idx="256">
                  <c:v>1.0099540581929554</c:v>
                </c:pt>
                <c:pt idx="257">
                  <c:v>1.0127966101694914</c:v>
                </c:pt>
                <c:pt idx="258">
                  <c:v>1.0139287523214586</c:v>
                </c:pt>
                <c:pt idx="259">
                  <c:v>1.0133703329969725</c:v>
                </c:pt>
                <c:pt idx="260">
                  <c:v>1.0128162171217958</c:v>
                </c:pt>
                <c:pt idx="261">
                  <c:v>1.0139352469959946</c:v>
                </c:pt>
                <c:pt idx="262">
                  <c:v>1.0104738154613466</c:v>
                </c:pt>
                <c:pt idx="263">
                  <c:v>1.009523020867837</c:v>
                </c:pt>
                <c:pt idx="264">
                  <c:v>1.0094043887147335</c:v>
                </c:pt>
                <c:pt idx="265">
                  <c:v>1.0129848783694937</c:v>
                </c:pt>
                <c:pt idx="266">
                  <c:v>1.0140822007532337</c:v>
                </c:pt>
                <c:pt idx="267">
                  <c:v>1.0163947797716149</c:v>
                </c:pt>
                <c:pt idx="268">
                  <c:v>1.0134080936128718</c:v>
                </c:pt>
                <c:pt idx="269">
                  <c:v>1.0136819948186528</c:v>
                </c:pt>
                <c:pt idx="270">
                  <c:v>1.0184707210840458</c:v>
                </c:pt>
                <c:pt idx="271">
                  <c:v>1.0232320797171324</c:v>
                </c:pt>
                <c:pt idx="272">
                  <c:v>1.0279503602882303</c:v>
                </c:pt>
                <c:pt idx="273">
                  <c:v>1.0333679330328394</c:v>
                </c:pt>
                <c:pt idx="274">
                  <c:v>1.0388356322724819</c:v>
                </c:pt>
                <c:pt idx="275">
                  <c:v>1.0427648128698412</c:v>
                </c:pt>
                <c:pt idx="276">
                  <c:v>1.0407329535293663</c:v>
                </c:pt>
                <c:pt idx="277">
                  <c:v>1.0387120690973017</c:v>
                </c:pt>
                <c:pt idx="278">
                  <c:v>1.0414282810316349</c:v>
                </c:pt>
                <c:pt idx="279">
                  <c:v>1.0405947644509765</c:v>
                </c:pt>
                <c:pt idx="280">
                  <c:v>1.0378853590112971</c:v>
                </c:pt>
                <c:pt idx="281">
                  <c:v>1.0366750686865118</c:v>
                </c:pt>
                <c:pt idx="282">
                  <c:v>1.036640187033359</c:v>
                </c:pt>
                <c:pt idx="283">
                  <c:v>1.035051021687351</c:v>
                </c:pt>
                <c:pt idx="284">
                  <c:v>1.0330826936060611</c:v>
                </c:pt>
                <c:pt idx="285">
                  <c:v>1.0307382098411348</c:v>
                </c:pt>
                <c:pt idx="286">
                  <c:v>1.0349603263438047</c:v>
                </c:pt>
                <c:pt idx="287">
                  <c:v>1.0396216725793244</c:v>
                </c:pt>
                <c:pt idx="288">
                  <c:v>1.0407301744401827</c:v>
                </c:pt>
                <c:pt idx="289">
                  <c:v>1.0410678413662047</c:v>
                </c:pt>
                <c:pt idx="290">
                  <c:v>1.0444559037093555</c:v>
                </c:pt>
                <c:pt idx="291">
                  <c:v>1.0470652787666017</c:v>
                </c:pt>
                <c:pt idx="292">
                  <c:v>1.0500406474203576</c:v>
                </c:pt>
                <c:pt idx="293">
                  <c:v>1.0518649407742089</c:v>
                </c:pt>
                <c:pt idx="294">
                  <c:v>1.0559452875691209</c:v>
                </c:pt>
                <c:pt idx="295">
                  <c:v>1.0588747965109211</c:v>
                </c:pt>
                <c:pt idx="296">
                  <c:v>1.059911058333131</c:v>
                </c:pt>
                <c:pt idx="297">
                  <c:v>1.0601926563368702</c:v>
                </c:pt>
                <c:pt idx="298">
                  <c:v>1.0597253767329713</c:v>
                </c:pt>
                <c:pt idx="299">
                  <c:v>1.0570238810995403</c:v>
                </c:pt>
                <c:pt idx="300">
                  <c:v>1.0591697651546041</c:v>
                </c:pt>
                <c:pt idx="301">
                  <c:v>1.0590795109228814</c:v>
                </c:pt>
                <c:pt idx="302">
                  <c:v>1.0567700899782808</c:v>
                </c:pt>
                <c:pt idx="303">
                  <c:v>1.0542509225092247</c:v>
                </c:pt>
                <c:pt idx="304">
                  <c:v>1.0550690112480963</c:v>
                </c:pt>
                <c:pt idx="305">
                  <c:v>1.0562521453439904</c:v>
                </c:pt>
                <c:pt idx="306">
                  <c:v>1.0545674842120718</c:v>
                </c:pt>
                <c:pt idx="307">
                  <c:v>1.0539147646742579</c:v>
                </c:pt>
                <c:pt idx="308">
                  <c:v>1.0525323249573064</c:v>
                </c:pt>
                <c:pt idx="309">
                  <c:v>1.0510083296799646</c:v>
                </c:pt>
                <c:pt idx="310">
                  <c:v>1.0492705344550888</c:v>
                </c:pt>
                <c:pt idx="311">
                  <c:v>1.0475384764771563</c:v>
                </c:pt>
                <c:pt idx="312">
                  <c:v>1.0469027192089568</c:v>
                </c:pt>
                <c:pt idx="313">
                  <c:v>1.0466319864505198</c:v>
                </c:pt>
                <c:pt idx="314">
                  <c:v>1.0449127977196961</c:v>
                </c:pt>
                <c:pt idx="315">
                  <c:v>1.0439227318767179</c:v>
                </c:pt>
                <c:pt idx="316">
                  <c:v>1.0472697067462797</c:v>
                </c:pt>
                <c:pt idx="317">
                  <c:v>1.0455579058699096</c:v>
                </c:pt>
                <c:pt idx="318">
                  <c:v>1.0485313174946</c:v>
                </c:pt>
                <c:pt idx="319">
                  <c:v>1.0482605778906509</c:v>
                </c:pt>
                <c:pt idx="320">
                  <c:v>1.0479907190355446</c:v>
                </c:pt>
                <c:pt idx="321">
                  <c:v>1.049154606677174</c:v>
                </c:pt>
                <c:pt idx="322">
                  <c:v>1.0510299938009628</c:v>
                </c:pt>
                <c:pt idx="323">
                  <c:v>1.0514710783146866</c:v>
                </c:pt>
                <c:pt idx="324">
                  <c:v>1.050128333095679</c:v>
                </c:pt>
                <c:pt idx="325">
                  <c:v>1.0484340150903997</c:v>
                </c:pt>
                <c:pt idx="326">
                  <c:v>1.0485218174065472</c:v>
                </c:pt>
                <c:pt idx="327">
                  <c:v>1.0482545764154954</c:v>
                </c:pt>
                <c:pt idx="328">
                  <c:v>1.0501133412042498</c:v>
                </c:pt>
                <c:pt idx="329">
                  <c:v>1.0491371587533589</c:v>
                </c:pt>
                <c:pt idx="330">
                  <c:v>1.0516946758932351</c:v>
                </c:pt>
                <c:pt idx="331">
                  <c:v>1.050225595713681</c:v>
                </c:pt>
                <c:pt idx="332">
                  <c:v>1.048620430763455</c:v>
                </c:pt>
                <c:pt idx="333">
                  <c:v>1.0497610681658462</c:v>
                </c:pt>
                <c:pt idx="334">
                  <c:v>1.0493220262222318</c:v>
                </c:pt>
                <c:pt idx="335">
                  <c:v>1.0516887963989228</c:v>
                </c:pt>
                <c:pt idx="336">
                  <c:v>1.0515988431208616</c:v>
                </c:pt>
                <c:pt idx="337">
                  <c:v>1.0505295113418345</c:v>
                </c:pt>
                <c:pt idx="338">
                  <c:v>1.0521883525353408</c:v>
                </c:pt>
                <c:pt idx="339">
                  <c:v>1.0524472421792297</c:v>
                </c:pt>
                <c:pt idx="340">
                  <c:v>1.0551465724763207</c:v>
                </c:pt>
                <c:pt idx="341">
                  <c:v>1.0540083601141643</c:v>
                </c:pt>
                <c:pt idx="342">
                  <c:v>1.0570481535525866</c:v>
                </c:pt>
                <c:pt idx="343">
                  <c:v>1.0604289910972569</c:v>
                </c:pt>
                <c:pt idx="344">
                  <c:v>1.0592887704128486</c:v>
                </c:pt>
                <c:pt idx="345">
                  <c:v>1.0623130971827515</c:v>
                </c:pt>
                <c:pt idx="346">
                  <c:v>1.0646379953953098</c:v>
                </c:pt>
                <c:pt idx="347">
                  <c:v>1.0652274198950535</c:v>
                </c:pt>
                <c:pt idx="348">
                  <c:v>1.0661613097495142</c:v>
                </c:pt>
                <c:pt idx="349">
                  <c:v>1.0653664134043352</c:v>
                </c:pt>
                <c:pt idx="350">
                  <c:v>1.0669881368381218</c:v>
                </c:pt>
                <c:pt idx="351">
                  <c:v>1.0668832959067964</c:v>
                </c:pt>
                <c:pt idx="352">
                  <c:v>1.0658147695724591</c:v>
                </c:pt>
                <c:pt idx="353">
                  <c:v>1.0670869478401697</c:v>
                </c:pt>
                <c:pt idx="354">
                  <c:v>1.0659517741184807</c:v>
                </c:pt>
                <c:pt idx="355">
                  <c:v>1.0692800371936499</c:v>
                </c:pt>
                <c:pt idx="356">
                  <c:v>1.0681449454851046</c:v>
                </c:pt>
                <c:pt idx="357">
                  <c:v>1.0674916602231297</c:v>
                </c:pt>
                <c:pt idx="358">
                  <c:v>1.0664292807803493</c:v>
                </c:pt>
                <c:pt idx="359">
                  <c:v>1.0653691497101028</c:v>
                </c:pt>
                <c:pt idx="360">
                  <c:v>1.0642429914774598</c:v>
                </c:pt>
                <c:pt idx="361">
                  <c:v>1.0644831379105522</c:v>
                </c:pt>
                <c:pt idx="362">
                  <c:v>1.0637009119876928</c:v>
                </c:pt>
                <c:pt idx="363">
                  <c:v>1.0626481241630621</c:v>
                </c:pt>
                <c:pt idx="364">
                  <c:v>1.0615295717199176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718272"/>
        <c:axId val="99719808"/>
      </c:lineChart>
      <c:catAx>
        <c:axId val="99698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700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9700096"/>
        <c:scaling>
          <c:orientation val="minMax"/>
          <c:max val="16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698176"/>
        <c:crosses val="autoZero"/>
        <c:crossBetween val="between"/>
        <c:majorUnit val="200"/>
      </c:valAx>
      <c:catAx>
        <c:axId val="99718272"/>
        <c:scaling>
          <c:orientation val="minMax"/>
        </c:scaling>
        <c:delete val="1"/>
        <c:axPos val="b"/>
        <c:majorTickMark val="out"/>
        <c:minorTickMark val="none"/>
        <c:tickLblPos val="nextTo"/>
        <c:crossAx val="99719808"/>
        <c:crosses val="autoZero"/>
        <c:auto val="1"/>
        <c:lblAlgn val="ctr"/>
        <c:lblOffset val="100"/>
        <c:noMultiLvlLbl val="0"/>
      </c:catAx>
      <c:valAx>
        <c:axId val="99719808"/>
        <c:scaling>
          <c:orientation val="minMax"/>
          <c:max val="1.2"/>
          <c:min val="0.8"/>
        </c:scaling>
        <c:delete val="0"/>
        <c:axPos val="r"/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718272"/>
        <c:crosses val="max"/>
        <c:crossBetween val="between"/>
        <c:majorUnit val="0.05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43504927692861922"/>
          <c:y val="0.74189899873626908"/>
          <c:w val="0.77512299933096596"/>
          <c:h val="0.8032417128414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Daily Sunshine / hrs</a:t>
            </a:r>
          </a:p>
        </c:rich>
      </c:tx>
      <c:layout>
        <c:manualLayout>
          <c:xMode val="edge"/>
          <c:yMode val="edge"/>
          <c:x val="0.44075548173665791"/>
          <c:y val="2.073170731707317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5390641142934892E-2"/>
          <c:y val="9.1463469097435385E-2"/>
          <c:w val="0.97200582631799459"/>
          <c:h val="0.84024440277510648"/>
        </c:manualLayout>
      </c:layout>
      <c:barChart>
        <c:barDir val="col"/>
        <c:grouping val="clustered"/>
        <c:varyColors val="0"/>
        <c:ser>
          <c:idx val="1"/>
          <c:order val="0"/>
          <c:tx>
            <c:v>Daily Sun Hours</c:v>
          </c:tx>
          <c:spPr>
            <a:solidFill>
              <a:srgbClr val="FFFF00"/>
            </a:solidFill>
            <a:ln w="38100">
              <a:solidFill>
                <a:srgbClr val="FFFF00"/>
              </a:solidFill>
              <a:prstDash val="solid"/>
            </a:ln>
          </c:spPr>
          <c:invertIfNegative val="0"/>
          <c:cat>
            <c:multiLvlStrRef>
              <c:f>DGD!$D$4:$E$368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January</c:v>
                  </c:pt>
                  <c:pt idx="31">
                    <c:v>February</c:v>
                  </c:pt>
                  <c:pt idx="59">
                    <c:v>March</c:v>
                  </c:pt>
                  <c:pt idx="90">
                    <c:v>April</c:v>
                  </c:pt>
                  <c:pt idx="120">
                    <c:v>May</c:v>
                  </c:pt>
                  <c:pt idx="151">
                    <c:v>June</c:v>
                  </c:pt>
                  <c:pt idx="181">
                    <c:v>July</c:v>
                  </c:pt>
                  <c:pt idx="212">
                    <c:v>August</c:v>
                  </c:pt>
                  <c:pt idx="243">
                    <c:v>September</c:v>
                  </c:pt>
                  <c:pt idx="273">
                    <c:v>October</c:v>
                  </c:pt>
                  <c:pt idx="304">
                    <c:v>November</c:v>
                  </c:pt>
                  <c:pt idx="334">
                    <c:v>December</c:v>
                  </c:pt>
                </c:lvl>
              </c:multiLvlStrCache>
            </c:multiLvlStrRef>
          </c:cat>
          <c:val>
            <c:numRef>
              <c:f>DGD!$AP$4:$AP$368</c:f>
              <c:numCache>
                <c:formatCode>General</c:formatCode>
                <c:ptCount val="365"/>
                <c:pt idx="0">
                  <c:v>0.1</c:v>
                </c:pt>
                <c:pt idx="1">
                  <c:v>1</c:v>
                </c:pt>
                <c:pt idx="2">
                  <c:v>0.5</c:v>
                </c:pt>
                <c:pt idx="3">
                  <c:v>0.5</c:v>
                </c:pt>
                <c:pt idx="4">
                  <c:v>2.5</c:v>
                </c:pt>
                <c:pt idx="5">
                  <c:v>0</c:v>
                </c:pt>
                <c:pt idx="6">
                  <c:v>0.2</c:v>
                </c:pt>
                <c:pt idx="7">
                  <c:v>1.5</c:v>
                </c:pt>
                <c:pt idx="8">
                  <c:v>7.3</c:v>
                </c:pt>
                <c:pt idx="9">
                  <c:v>0.3</c:v>
                </c:pt>
                <c:pt idx="10">
                  <c:v>0.2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0.5</c:v>
                </c:pt>
                <c:pt idx="16">
                  <c:v>0.1</c:v>
                </c:pt>
                <c:pt idx="17">
                  <c:v>6.5</c:v>
                </c:pt>
                <c:pt idx="18">
                  <c:v>6</c:v>
                </c:pt>
                <c:pt idx="19">
                  <c:v>0.2</c:v>
                </c:pt>
                <c:pt idx="20">
                  <c:v>4.5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0.3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</c:v>
                </c:pt>
                <c:pt idx="29">
                  <c:v>2</c:v>
                </c:pt>
                <c:pt idx="30">
                  <c:v>4.5</c:v>
                </c:pt>
                <c:pt idx="31">
                  <c:v>0.2</c:v>
                </c:pt>
                <c:pt idx="32">
                  <c:v>0.1</c:v>
                </c:pt>
                <c:pt idx="33">
                  <c:v>6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0.7</c:v>
                </c:pt>
                <c:pt idx="38">
                  <c:v>7</c:v>
                </c:pt>
                <c:pt idx="39">
                  <c:v>3</c:v>
                </c:pt>
                <c:pt idx="40">
                  <c:v>0</c:v>
                </c:pt>
                <c:pt idx="41">
                  <c:v>0.2</c:v>
                </c:pt>
                <c:pt idx="42">
                  <c:v>2.5</c:v>
                </c:pt>
                <c:pt idx="43">
                  <c:v>0</c:v>
                </c:pt>
                <c:pt idx="44">
                  <c:v>5.5</c:v>
                </c:pt>
                <c:pt idx="45">
                  <c:v>0</c:v>
                </c:pt>
                <c:pt idx="46">
                  <c:v>2</c:v>
                </c:pt>
                <c:pt idx="47">
                  <c:v>1</c:v>
                </c:pt>
                <c:pt idx="48">
                  <c:v>0.5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2</c:v>
                </c:pt>
                <c:pt idx="56">
                  <c:v>0.3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2</c:v>
                </c:pt>
                <c:pt idx="62">
                  <c:v>5.5</c:v>
                </c:pt>
                <c:pt idx="63">
                  <c:v>1</c:v>
                </c:pt>
                <c:pt idx="64">
                  <c:v>1.5</c:v>
                </c:pt>
                <c:pt idx="65">
                  <c:v>10.1</c:v>
                </c:pt>
                <c:pt idx="66">
                  <c:v>10</c:v>
                </c:pt>
                <c:pt idx="67">
                  <c:v>3</c:v>
                </c:pt>
                <c:pt idx="68">
                  <c:v>1.5</c:v>
                </c:pt>
                <c:pt idx="69">
                  <c:v>2.5</c:v>
                </c:pt>
                <c:pt idx="70">
                  <c:v>4</c:v>
                </c:pt>
                <c:pt idx="71">
                  <c:v>1</c:v>
                </c:pt>
                <c:pt idx="72">
                  <c:v>6</c:v>
                </c:pt>
                <c:pt idx="73">
                  <c:v>3</c:v>
                </c:pt>
                <c:pt idx="74">
                  <c:v>0</c:v>
                </c:pt>
                <c:pt idx="75">
                  <c:v>1</c:v>
                </c:pt>
                <c:pt idx="76">
                  <c:v>0.3</c:v>
                </c:pt>
                <c:pt idx="77">
                  <c:v>10.9</c:v>
                </c:pt>
                <c:pt idx="78">
                  <c:v>5</c:v>
                </c:pt>
                <c:pt idx="79">
                  <c:v>2.5</c:v>
                </c:pt>
                <c:pt idx="80">
                  <c:v>1.5</c:v>
                </c:pt>
                <c:pt idx="81">
                  <c:v>10.7</c:v>
                </c:pt>
                <c:pt idx="82">
                  <c:v>10</c:v>
                </c:pt>
                <c:pt idx="83">
                  <c:v>10</c:v>
                </c:pt>
                <c:pt idx="84">
                  <c:v>1</c:v>
                </c:pt>
                <c:pt idx="85">
                  <c:v>7</c:v>
                </c:pt>
                <c:pt idx="86">
                  <c:v>5</c:v>
                </c:pt>
                <c:pt idx="87">
                  <c:v>2</c:v>
                </c:pt>
                <c:pt idx="88">
                  <c:v>0</c:v>
                </c:pt>
                <c:pt idx="89">
                  <c:v>3</c:v>
                </c:pt>
                <c:pt idx="90">
                  <c:v>2</c:v>
                </c:pt>
                <c:pt idx="91">
                  <c:v>1.5</c:v>
                </c:pt>
                <c:pt idx="92">
                  <c:v>4.5</c:v>
                </c:pt>
                <c:pt idx="93">
                  <c:v>4</c:v>
                </c:pt>
                <c:pt idx="94">
                  <c:v>0</c:v>
                </c:pt>
                <c:pt idx="95">
                  <c:v>11.5</c:v>
                </c:pt>
                <c:pt idx="96">
                  <c:v>11</c:v>
                </c:pt>
                <c:pt idx="97">
                  <c:v>12.1</c:v>
                </c:pt>
                <c:pt idx="98">
                  <c:v>12</c:v>
                </c:pt>
                <c:pt idx="99">
                  <c:v>11</c:v>
                </c:pt>
                <c:pt idx="100">
                  <c:v>5</c:v>
                </c:pt>
                <c:pt idx="101">
                  <c:v>11</c:v>
                </c:pt>
                <c:pt idx="102">
                  <c:v>1</c:v>
                </c:pt>
                <c:pt idx="103">
                  <c:v>0</c:v>
                </c:pt>
                <c:pt idx="104">
                  <c:v>0.1</c:v>
                </c:pt>
                <c:pt idx="105">
                  <c:v>2</c:v>
                </c:pt>
                <c:pt idx="106">
                  <c:v>7</c:v>
                </c:pt>
                <c:pt idx="107">
                  <c:v>7</c:v>
                </c:pt>
                <c:pt idx="108">
                  <c:v>12</c:v>
                </c:pt>
                <c:pt idx="109">
                  <c:v>9</c:v>
                </c:pt>
                <c:pt idx="110">
                  <c:v>8</c:v>
                </c:pt>
                <c:pt idx="111">
                  <c:v>12.9</c:v>
                </c:pt>
                <c:pt idx="112">
                  <c:v>9</c:v>
                </c:pt>
                <c:pt idx="113">
                  <c:v>12.5</c:v>
                </c:pt>
                <c:pt idx="114">
                  <c:v>13</c:v>
                </c:pt>
                <c:pt idx="115">
                  <c:v>4</c:v>
                </c:pt>
                <c:pt idx="116">
                  <c:v>11</c:v>
                </c:pt>
                <c:pt idx="117">
                  <c:v>5</c:v>
                </c:pt>
                <c:pt idx="118">
                  <c:v>3.5</c:v>
                </c:pt>
                <c:pt idx="119">
                  <c:v>13.4</c:v>
                </c:pt>
                <c:pt idx="120">
                  <c:v>11</c:v>
                </c:pt>
                <c:pt idx="121">
                  <c:v>13</c:v>
                </c:pt>
                <c:pt idx="122">
                  <c:v>13</c:v>
                </c:pt>
                <c:pt idx="123">
                  <c:v>13.5</c:v>
                </c:pt>
                <c:pt idx="124">
                  <c:v>4</c:v>
                </c:pt>
                <c:pt idx="125">
                  <c:v>10</c:v>
                </c:pt>
                <c:pt idx="126">
                  <c:v>1.5</c:v>
                </c:pt>
                <c:pt idx="127">
                  <c:v>4</c:v>
                </c:pt>
                <c:pt idx="128">
                  <c:v>12.5</c:v>
                </c:pt>
                <c:pt idx="129">
                  <c:v>12.5</c:v>
                </c:pt>
                <c:pt idx="130">
                  <c:v>2</c:v>
                </c:pt>
                <c:pt idx="131">
                  <c:v>7</c:v>
                </c:pt>
                <c:pt idx="132">
                  <c:v>8</c:v>
                </c:pt>
                <c:pt idx="133">
                  <c:v>6.5</c:v>
                </c:pt>
                <c:pt idx="134">
                  <c:v>4</c:v>
                </c:pt>
                <c:pt idx="135">
                  <c:v>1.5</c:v>
                </c:pt>
                <c:pt idx="136">
                  <c:v>2</c:v>
                </c:pt>
                <c:pt idx="137">
                  <c:v>0.2</c:v>
                </c:pt>
                <c:pt idx="138">
                  <c:v>9</c:v>
                </c:pt>
                <c:pt idx="139">
                  <c:v>7</c:v>
                </c:pt>
                <c:pt idx="140">
                  <c:v>13.5</c:v>
                </c:pt>
                <c:pt idx="141">
                  <c:v>8</c:v>
                </c:pt>
                <c:pt idx="142">
                  <c:v>4.5</c:v>
                </c:pt>
                <c:pt idx="143">
                  <c:v>13</c:v>
                </c:pt>
                <c:pt idx="144">
                  <c:v>13</c:v>
                </c:pt>
                <c:pt idx="145">
                  <c:v>2</c:v>
                </c:pt>
                <c:pt idx="146">
                  <c:v>3</c:v>
                </c:pt>
                <c:pt idx="147">
                  <c:v>1.5</c:v>
                </c:pt>
                <c:pt idx="148">
                  <c:v>5</c:v>
                </c:pt>
                <c:pt idx="149">
                  <c:v>3</c:v>
                </c:pt>
                <c:pt idx="150">
                  <c:v>9</c:v>
                </c:pt>
                <c:pt idx="151">
                  <c:v>11</c:v>
                </c:pt>
                <c:pt idx="152">
                  <c:v>9</c:v>
                </c:pt>
                <c:pt idx="153">
                  <c:v>14.7</c:v>
                </c:pt>
                <c:pt idx="154">
                  <c:v>10</c:v>
                </c:pt>
                <c:pt idx="155">
                  <c:v>0.5</c:v>
                </c:pt>
                <c:pt idx="156">
                  <c:v>1.5</c:v>
                </c:pt>
                <c:pt idx="157">
                  <c:v>8</c:v>
                </c:pt>
                <c:pt idx="158">
                  <c:v>5</c:v>
                </c:pt>
                <c:pt idx="159">
                  <c:v>7</c:v>
                </c:pt>
                <c:pt idx="160">
                  <c:v>3</c:v>
                </c:pt>
                <c:pt idx="161">
                  <c:v>6</c:v>
                </c:pt>
                <c:pt idx="162">
                  <c:v>1.5</c:v>
                </c:pt>
                <c:pt idx="163">
                  <c:v>5</c:v>
                </c:pt>
                <c:pt idx="164">
                  <c:v>13</c:v>
                </c:pt>
                <c:pt idx="165">
                  <c:v>1</c:v>
                </c:pt>
                <c:pt idx="166">
                  <c:v>3</c:v>
                </c:pt>
                <c:pt idx="167">
                  <c:v>0.3</c:v>
                </c:pt>
                <c:pt idx="168">
                  <c:v>3.5</c:v>
                </c:pt>
                <c:pt idx="169">
                  <c:v>5</c:v>
                </c:pt>
                <c:pt idx="170">
                  <c:v>3.5</c:v>
                </c:pt>
                <c:pt idx="171">
                  <c:v>7</c:v>
                </c:pt>
                <c:pt idx="172">
                  <c:v>4</c:v>
                </c:pt>
                <c:pt idx="173">
                  <c:v>6</c:v>
                </c:pt>
                <c:pt idx="174">
                  <c:v>8</c:v>
                </c:pt>
                <c:pt idx="175">
                  <c:v>5</c:v>
                </c:pt>
                <c:pt idx="176">
                  <c:v>12</c:v>
                </c:pt>
                <c:pt idx="177">
                  <c:v>10</c:v>
                </c:pt>
                <c:pt idx="178">
                  <c:v>0.5</c:v>
                </c:pt>
                <c:pt idx="179">
                  <c:v>10.5</c:v>
                </c:pt>
                <c:pt idx="180">
                  <c:v>8</c:v>
                </c:pt>
                <c:pt idx="181">
                  <c:v>11</c:v>
                </c:pt>
                <c:pt idx="182">
                  <c:v>7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7</c:v>
                </c:pt>
                <c:pt idx="187">
                  <c:v>2</c:v>
                </c:pt>
                <c:pt idx="188">
                  <c:v>2.5</c:v>
                </c:pt>
                <c:pt idx="189">
                  <c:v>7</c:v>
                </c:pt>
                <c:pt idx="190">
                  <c:v>3.5</c:v>
                </c:pt>
                <c:pt idx="191">
                  <c:v>9</c:v>
                </c:pt>
                <c:pt idx="192">
                  <c:v>0.7</c:v>
                </c:pt>
                <c:pt idx="193">
                  <c:v>1</c:v>
                </c:pt>
                <c:pt idx="194">
                  <c:v>3.5</c:v>
                </c:pt>
                <c:pt idx="195">
                  <c:v>9</c:v>
                </c:pt>
                <c:pt idx="196">
                  <c:v>2</c:v>
                </c:pt>
                <c:pt idx="197">
                  <c:v>2</c:v>
                </c:pt>
                <c:pt idx="198">
                  <c:v>0.8</c:v>
                </c:pt>
                <c:pt idx="199">
                  <c:v>3</c:v>
                </c:pt>
                <c:pt idx="200">
                  <c:v>0.5</c:v>
                </c:pt>
                <c:pt idx="201">
                  <c:v>0.2</c:v>
                </c:pt>
                <c:pt idx="202">
                  <c:v>8</c:v>
                </c:pt>
                <c:pt idx="203">
                  <c:v>4</c:v>
                </c:pt>
                <c:pt idx="204">
                  <c:v>13</c:v>
                </c:pt>
                <c:pt idx="205">
                  <c:v>8</c:v>
                </c:pt>
                <c:pt idx="206">
                  <c:v>0.7</c:v>
                </c:pt>
                <c:pt idx="207">
                  <c:v>1.5</c:v>
                </c:pt>
                <c:pt idx="208">
                  <c:v>6.5</c:v>
                </c:pt>
                <c:pt idx="209">
                  <c:v>4</c:v>
                </c:pt>
                <c:pt idx="210">
                  <c:v>11</c:v>
                </c:pt>
                <c:pt idx="211">
                  <c:v>12</c:v>
                </c:pt>
                <c:pt idx="212">
                  <c:v>8</c:v>
                </c:pt>
                <c:pt idx="213">
                  <c:v>6.5</c:v>
                </c:pt>
                <c:pt idx="214">
                  <c:v>9</c:v>
                </c:pt>
                <c:pt idx="215">
                  <c:v>1</c:v>
                </c:pt>
                <c:pt idx="216">
                  <c:v>6</c:v>
                </c:pt>
                <c:pt idx="217">
                  <c:v>1</c:v>
                </c:pt>
                <c:pt idx="218">
                  <c:v>5</c:v>
                </c:pt>
                <c:pt idx="219">
                  <c:v>6</c:v>
                </c:pt>
                <c:pt idx="220">
                  <c:v>9</c:v>
                </c:pt>
                <c:pt idx="221">
                  <c:v>8</c:v>
                </c:pt>
                <c:pt idx="222">
                  <c:v>3</c:v>
                </c:pt>
                <c:pt idx="223">
                  <c:v>0.5</c:v>
                </c:pt>
                <c:pt idx="224">
                  <c:v>3</c:v>
                </c:pt>
                <c:pt idx="225">
                  <c:v>4</c:v>
                </c:pt>
                <c:pt idx="226">
                  <c:v>7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10</c:v>
                </c:pt>
                <c:pt idx="231">
                  <c:v>7.5</c:v>
                </c:pt>
                <c:pt idx="232">
                  <c:v>6</c:v>
                </c:pt>
                <c:pt idx="233">
                  <c:v>9</c:v>
                </c:pt>
                <c:pt idx="234">
                  <c:v>0</c:v>
                </c:pt>
                <c:pt idx="235">
                  <c:v>4</c:v>
                </c:pt>
                <c:pt idx="236">
                  <c:v>4</c:v>
                </c:pt>
                <c:pt idx="237">
                  <c:v>1</c:v>
                </c:pt>
                <c:pt idx="238">
                  <c:v>7</c:v>
                </c:pt>
                <c:pt idx="239">
                  <c:v>4</c:v>
                </c:pt>
                <c:pt idx="240">
                  <c:v>5</c:v>
                </c:pt>
                <c:pt idx="241">
                  <c:v>0</c:v>
                </c:pt>
                <c:pt idx="242">
                  <c:v>0.1</c:v>
                </c:pt>
                <c:pt idx="243">
                  <c:v>8</c:v>
                </c:pt>
                <c:pt idx="244">
                  <c:v>8</c:v>
                </c:pt>
                <c:pt idx="245">
                  <c:v>6</c:v>
                </c:pt>
                <c:pt idx="246">
                  <c:v>1.5</c:v>
                </c:pt>
                <c:pt idx="247">
                  <c:v>6</c:v>
                </c:pt>
                <c:pt idx="248">
                  <c:v>0</c:v>
                </c:pt>
                <c:pt idx="249">
                  <c:v>1.5</c:v>
                </c:pt>
                <c:pt idx="250">
                  <c:v>2</c:v>
                </c:pt>
                <c:pt idx="251">
                  <c:v>0.5</c:v>
                </c:pt>
                <c:pt idx="252">
                  <c:v>2</c:v>
                </c:pt>
                <c:pt idx="253">
                  <c:v>6</c:v>
                </c:pt>
                <c:pt idx="254">
                  <c:v>6</c:v>
                </c:pt>
                <c:pt idx="255">
                  <c:v>7</c:v>
                </c:pt>
                <c:pt idx="256">
                  <c:v>9</c:v>
                </c:pt>
                <c:pt idx="257">
                  <c:v>8</c:v>
                </c:pt>
                <c:pt idx="258">
                  <c:v>6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0.5</c:v>
                </c:pt>
                <c:pt idx="263">
                  <c:v>3.5</c:v>
                </c:pt>
                <c:pt idx="264">
                  <c:v>4.5</c:v>
                </c:pt>
                <c:pt idx="265">
                  <c:v>9</c:v>
                </c:pt>
                <c:pt idx="266">
                  <c:v>6</c:v>
                </c:pt>
                <c:pt idx="267">
                  <c:v>7.5</c:v>
                </c:pt>
                <c:pt idx="268">
                  <c:v>1</c:v>
                </c:pt>
                <c:pt idx="269">
                  <c:v>5</c:v>
                </c:pt>
                <c:pt idx="270">
                  <c:v>10.6</c:v>
                </c:pt>
                <c:pt idx="271">
                  <c:v>10.61</c:v>
                </c:pt>
                <c:pt idx="272">
                  <c:v>10.6</c:v>
                </c:pt>
                <c:pt idx="273">
                  <c:v>10.3</c:v>
                </c:pt>
                <c:pt idx="274">
                  <c:v>10.4</c:v>
                </c:pt>
                <c:pt idx="275">
                  <c:v>8.5</c:v>
                </c:pt>
                <c:pt idx="276">
                  <c:v>1</c:v>
                </c:pt>
                <c:pt idx="277">
                  <c:v>1</c:v>
                </c:pt>
                <c:pt idx="278">
                  <c:v>7</c:v>
                </c:pt>
                <c:pt idx="279">
                  <c:v>2.5</c:v>
                </c:pt>
                <c:pt idx="280">
                  <c:v>0.1</c:v>
                </c:pt>
                <c:pt idx="281">
                  <c:v>2</c:v>
                </c:pt>
                <c:pt idx="282">
                  <c:v>3.5</c:v>
                </c:pt>
                <c:pt idx="283">
                  <c:v>1.5</c:v>
                </c:pt>
                <c:pt idx="284">
                  <c:v>1</c:v>
                </c:pt>
                <c:pt idx="285">
                  <c:v>0.5</c:v>
                </c:pt>
                <c:pt idx="286">
                  <c:v>9</c:v>
                </c:pt>
                <c:pt idx="287">
                  <c:v>9.6</c:v>
                </c:pt>
                <c:pt idx="288">
                  <c:v>5</c:v>
                </c:pt>
                <c:pt idx="289">
                  <c:v>4</c:v>
                </c:pt>
                <c:pt idx="290">
                  <c:v>8</c:v>
                </c:pt>
                <c:pt idx="291">
                  <c:v>7</c:v>
                </c:pt>
                <c:pt idx="292">
                  <c:v>7.5</c:v>
                </c:pt>
                <c:pt idx="293">
                  <c:v>6</c:v>
                </c:pt>
                <c:pt idx="294">
                  <c:v>9</c:v>
                </c:pt>
                <c:pt idx="295">
                  <c:v>7.5</c:v>
                </c:pt>
                <c:pt idx="296">
                  <c:v>5</c:v>
                </c:pt>
                <c:pt idx="297">
                  <c:v>4</c:v>
                </c:pt>
                <c:pt idx="298">
                  <c:v>3</c:v>
                </c:pt>
                <c:pt idx="299">
                  <c:v>0</c:v>
                </c:pt>
                <c:pt idx="300">
                  <c:v>6.5</c:v>
                </c:pt>
                <c:pt idx="301">
                  <c:v>3.5</c:v>
                </c:pt>
                <c:pt idx="302">
                  <c:v>0.5</c:v>
                </c:pt>
                <c:pt idx="303">
                  <c:v>0.2</c:v>
                </c:pt>
                <c:pt idx="304">
                  <c:v>3.5</c:v>
                </c:pt>
                <c:pt idx="305">
                  <c:v>4</c:v>
                </c:pt>
                <c:pt idx="306">
                  <c:v>0.1</c:v>
                </c:pt>
                <c:pt idx="307">
                  <c:v>1.5</c:v>
                </c:pt>
                <c:pt idx="308">
                  <c:v>0.5</c:v>
                </c:pt>
                <c:pt idx="309">
                  <c:v>0.3</c:v>
                </c:pt>
                <c:pt idx="310">
                  <c:v>0</c:v>
                </c:pt>
                <c:pt idx="311">
                  <c:v>0</c:v>
                </c:pt>
                <c:pt idx="312">
                  <c:v>1.5</c:v>
                </c:pt>
                <c:pt idx="313">
                  <c:v>2</c:v>
                </c:pt>
                <c:pt idx="314">
                  <c:v>0</c:v>
                </c:pt>
                <c:pt idx="315">
                  <c:v>1</c:v>
                </c:pt>
                <c:pt idx="316">
                  <c:v>7</c:v>
                </c:pt>
                <c:pt idx="317">
                  <c:v>0</c:v>
                </c:pt>
                <c:pt idx="318">
                  <c:v>6.5</c:v>
                </c:pt>
                <c:pt idx="319">
                  <c:v>2</c:v>
                </c:pt>
                <c:pt idx="320">
                  <c:v>2</c:v>
                </c:pt>
                <c:pt idx="321">
                  <c:v>4</c:v>
                </c:pt>
                <c:pt idx="322">
                  <c:v>5</c:v>
                </c:pt>
                <c:pt idx="323">
                  <c:v>3</c:v>
                </c:pt>
                <c:pt idx="324">
                  <c:v>0.5</c:v>
                </c:pt>
                <c:pt idx="325">
                  <c:v>0</c:v>
                </c:pt>
                <c:pt idx="326">
                  <c:v>2.5</c:v>
                </c:pt>
                <c:pt idx="327">
                  <c:v>2</c:v>
                </c:pt>
                <c:pt idx="328">
                  <c:v>5</c:v>
                </c:pt>
                <c:pt idx="329">
                  <c:v>1</c:v>
                </c:pt>
                <c:pt idx="330">
                  <c:v>6</c:v>
                </c:pt>
                <c:pt idx="331">
                  <c:v>0.3</c:v>
                </c:pt>
                <c:pt idx="332">
                  <c:v>0.1</c:v>
                </c:pt>
                <c:pt idx="333">
                  <c:v>4</c:v>
                </c:pt>
                <c:pt idx="334">
                  <c:v>1</c:v>
                </c:pt>
                <c:pt idx="335">
                  <c:v>5</c:v>
                </c:pt>
                <c:pt idx="336">
                  <c:v>1.5</c:v>
                </c:pt>
                <c:pt idx="337">
                  <c:v>0.1</c:v>
                </c:pt>
                <c:pt idx="338">
                  <c:v>4</c:v>
                </c:pt>
                <c:pt idx="339">
                  <c:v>2</c:v>
                </c:pt>
                <c:pt idx="340">
                  <c:v>5.5</c:v>
                </c:pt>
                <c:pt idx="341">
                  <c:v>0</c:v>
                </c:pt>
                <c:pt idx="342">
                  <c:v>6</c:v>
                </c:pt>
                <c:pt idx="343">
                  <c:v>6.5</c:v>
                </c:pt>
                <c:pt idx="344">
                  <c:v>0</c:v>
                </c:pt>
                <c:pt idx="345">
                  <c:v>6</c:v>
                </c:pt>
                <c:pt idx="346">
                  <c:v>5</c:v>
                </c:pt>
                <c:pt idx="347">
                  <c:v>2.5</c:v>
                </c:pt>
                <c:pt idx="348">
                  <c:v>3</c:v>
                </c:pt>
                <c:pt idx="349">
                  <c:v>0.5</c:v>
                </c:pt>
                <c:pt idx="350">
                  <c:v>4</c:v>
                </c:pt>
                <c:pt idx="351">
                  <c:v>1.5</c:v>
                </c:pt>
                <c:pt idx="352">
                  <c:v>0.1</c:v>
                </c:pt>
                <c:pt idx="353">
                  <c:v>3.5</c:v>
                </c:pt>
                <c:pt idx="354">
                  <c:v>0</c:v>
                </c:pt>
                <c:pt idx="355">
                  <c:v>6.5</c:v>
                </c:pt>
                <c:pt idx="356">
                  <c:v>0</c:v>
                </c:pt>
                <c:pt idx="357">
                  <c:v>0.7</c:v>
                </c:pt>
                <c:pt idx="358">
                  <c:v>0.1</c:v>
                </c:pt>
                <c:pt idx="359">
                  <c:v>0.1</c:v>
                </c:pt>
                <c:pt idx="360">
                  <c:v>0</c:v>
                </c:pt>
                <c:pt idx="361">
                  <c:v>2</c:v>
                </c:pt>
                <c:pt idx="362">
                  <c:v>0.5</c:v>
                </c:pt>
                <c:pt idx="363">
                  <c:v>0.1</c:v>
                </c:pt>
                <c:pt idx="364" formatCode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0862592"/>
        <c:axId val="100868480"/>
      </c:barChart>
      <c:catAx>
        <c:axId val="100862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86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0868480"/>
        <c:scaling>
          <c:orientation val="minMax"/>
          <c:max val="1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862592"/>
        <c:crosses val="autoZero"/>
        <c:crossBetween val="between"/>
        <c:majorUnit val="2"/>
      </c:valAx>
      <c:spPr>
        <a:solidFill>
          <a:srgbClr val="969696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4" Type="http://schemas.openxmlformats.org/officeDocument/2006/relationships/chart" Target="../charts/chart4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4" Type="http://schemas.openxmlformats.org/officeDocument/2006/relationships/chart" Target="../charts/chart5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295275</xdr:colOff>
      <xdr:row>3</xdr:row>
      <xdr:rowOff>38100</xdr:rowOff>
    </xdr:from>
    <xdr:to>
      <xdr:col>24</xdr:col>
      <xdr:colOff>161925</xdr:colOff>
      <xdr:row>25</xdr:row>
      <xdr:rowOff>0</xdr:rowOff>
    </xdr:to>
    <xdr:graphicFrame macro="">
      <xdr:nvGraphicFramePr>
        <xdr:cNvPr id="8295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76200</xdr:colOff>
      <xdr:row>32</xdr:row>
      <xdr:rowOff>66675</xdr:rowOff>
    </xdr:from>
    <xdr:to>
      <xdr:col>20</xdr:col>
      <xdr:colOff>161925</xdr:colOff>
      <xdr:row>33</xdr:row>
      <xdr:rowOff>114300</xdr:rowOff>
    </xdr:to>
    <xdr:sp macro="" textlink="">
      <xdr:nvSpPr>
        <xdr:cNvPr id="82952" name="Text Box 2"/>
        <xdr:cNvSpPr txBox="1">
          <a:spLocks noChangeArrowheads="1"/>
        </xdr:cNvSpPr>
      </xdr:nvSpPr>
      <xdr:spPr bwMode="auto">
        <a:xfrm>
          <a:off x="12001500" y="5143500"/>
          <a:ext cx="857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457200</xdr:colOff>
      <xdr:row>31</xdr:row>
      <xdr:rowOff>152400</xdr:rowOff>
    </xdr:from>
    <xdr:to>
      <xdr:col>18</xdr:col>
      <xdr:colOff>542925</xdr:colOff>
      <xdr:row>33</xdr:row>
      <xdr:rowOff>28575</xdr:rowOff>
    </xdr:to>
    <xdr:sp macro="" textlink="">
      <xdr:nvSpPr>
        <xdr:cNvPr id="82953" name="Text Box 3"/>
        <xdr:cNvSpPr txBox="1">
          <a:spLocks noChangeArrowheads="1"/>
        </xdr:cNvSpPr>
      </xdr:nvSpPr>
      <xdr:spPr bwMode="auto">
        <a:xfrm>
          <a:off x="11163300" y="5067300"/>
          <a:ext cx="857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17</xdr:col>
      <xdr:colOff>180975</xdr:colOff>
      <xdr:row>101</xdr:row>
      <xdr:rowOff>76200</xdr:rowOff>
    </xdr:to>
    <xdr:graphicFrame macro="">
      <xdr:nvGraphicFramePr>
        <xdr:cNvPr id="8295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247650</xdr:colOff>
      <xdr:row>72</xdr:row>
      <xdr:rowOff>9525</xdr:rowOff>
    </xdr:from>
    <xdr:to>
      <xdr:col>6</xdr:col>
      <xdr:colOff>85725</xdr:colOff>
      <xdr:row>74</xdr:row>
      <xdr:rowOff>47625</xdr:rowOff>
    </xdr:to>
    <xdr:sp macro="" textlink="">
      <xdr:nvSpPr>
        <xdr:cNvPr id="82955" name="Oval 5"/>
        <xdr:cNvSpPr>
          <a:spLocks noChangeArrowheads="1"/>
        </xdr:cNvSpPr>
      </xdr:nvSpPr>
      <xdr:spPr bwMode="auto">
        <a:xfrm>
          <a:off x="2266950" y="11563350"/>
          <a:ext cx="1057275" cy="3619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133350</xdr:colOff>
      <xdr:row>32</xdr:row>
      <xdr:rowOff>104775</xdr:rowOff>
    </xdr:from>
    <xdr:to>
      <xdr:col>13</xdr:col>
      <xdr:colOff>171450</xdr:colOff>
      <xdr:row>50</xdr:row>
      <xdr:rowOff>19050</xdr:rowOff>
    </xdr:to>
    <xdr:graphicFrame macro="">
      <xdr:nvGraphicFramePr>
        <xdr:cNvPr id="8295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57150</xdr:rowOff>
    </xdr:from>
    <xdr:to>
      <xdr:col>25</xdr:col>
      <xdr:colOff>76200</xdr:colOff>
      <xdr:row>50</xdr:row>
      <xdr:rowOff>66675</xdr:rowOff>
    </xdr:to>
    <xdr:graphicFrame macro="">
      <xdr:nvGraphicFramePr>
        <xdr:cNvPr id="7782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25</xdr:col>
      <xdr:colOff>76200</xdr:colOff>
      <xdr:row>101</xdr:row>
      <xdr:rowOff>19050</xdr:rowOff>
    </xdr:to>
    <xdr:graphicFrame macro="">
      <xdr:nvGraphicFramePr>
        <xdr:cNvPr id="7782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51</xdr:row>
      <xdr:rowOff>47625</xdr:rowOff>
    </xdr:from>
    <xdr:to>
      <xdr:col>25</xdr:col>
      <xdr:colOff>238125</xdr:colOff>
      <xdr:row>101</xdr:row>
      <xdr:rowOff>76200</xdr:rowOff>
    </xdr:to>
    <xdr:graphicFrame macro="">
      <xdr:nvGraphicFramePr>
        <xdr:cNvPr id="55301" name="Chart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19050</xdr:rowOff>
    </xdr:from>
    <xdr:to>
      <xdr:col>25</xdr:col>
      <xdr:colOff>352425</xdr:colOff>
      <xdr:row>50</xdr:row>
      <xdr:rowOff>104775</xdr:rowOff>
    </xdr:to>
    <xdr:graphicFrame macro="">
      <xdr:nvGraphicFramePr>
        <xdr:cNvPr id="55302" name="Chart 10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266700</xdr:colOff>
      <xdr:row>0</xdr:row>
      <xdr:rowOff>19050</xdr:rowOff>
    </xdr:from>
    <xdr:to>
      <xdr:col>30</xdr:col>
      <xdr:colOff>409575</xdr:colOff>
      <xdr:row>31</xdr:row>
      <xdr:rowOff>0</xdr:rowOff>
    </xdr:to>
    <xdr:graphicFrame macro="">
      <xdr:nvGraphicFramePr>
        <xdr:cNvPr id="1434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0</xdr:row>
      <xdr:rowOff>9525</xdr:rowOff>
    </xdr:from>
    <xdr:to>
      <xdr:col>15</xdr:col>
      <xdr:colOff>190500</xdr:colOff>
      <xdr:row>30</xdr:row>
      <xdr:rowOff>123825</xdr:rowOff>
    </xdr:to>
    <xdr:graphicFrame macro="">
      <xdr:nvGraphicFramePr>
        <xdr:cNvPr id="1434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31</xdr:row>
      <xdr:rowOff>47625</xdr:rowOff>
    </xdr:from>
    <xdr:to>
      <xdr:col>15</xdr:col>
      <xdr:colOff>180975</xdr:colOff>
      <xdr:row>61</xdr:row>
      <xdr:rowOff>133350</xdr:rowOff>
    </xdr:to>
    <xdr:graphicFrame macro="">
      <xdr:nvGraphicFramePr>
        <xdr:cNvPr id="1434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352425</xdr:colOff>
      <xdr:row>31</xdr:row>
      <xdr:rowOff>95250</xdr:rowOff>
    </xdr:from>
    <xdr:to>
      <xdr:col>30</xdr:col>
      <xdr:colOff>428625</xdr:colOff>
      <xdr:row>61</xdr:row>
      <xdr:rowOff>104775</xdr:rowOff>
    </xdr:to>
    <xdr:graphicFrame macro="">
      <xdr:nvGraphicFramePr>
        <xdr:cNvPr id="1434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62</xdr:row>
      <xdr:rowOff>9525</xdr:rowOff>
    </xdr:from>
    <xdr:to>
      <xdr:col>27</xdr:col>
      <xdr:colOff>66675</xdr:colOff>
      <xdr:row>94</xdr:row>
      <xdr:rowOff>104775</xdr:rowOff>
    </xdr:to>
    <xdr:graphicFrame macro="">
      <xdr:nvGraphicFramePr>
        <xdr:cNvPr id="1434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28575</xdr:colOff>
      <xdr:row>94</xdr:row>
      <xdr:rowOff>95250</xdr:rowOff>
    </xdr:from>
    <xdr:to>
      <xdr:col>27</xdr:col>
      <xdr:colOff>66675</xdr:colOff>
      <xdr:row>124</xdr:row>
      <xdr:rowOff>152400</xdr:rowOff>
    </xdr:to>
    <xdr:graphicFrame macro="">
      <xdr:nvGraphicFramePr>
        <xdr:cNvPr id="1434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47625</xdr:rowOff>
    </xdr:from>
    <xdr:to>
      <xdr:col>25</xdr:col>
      <xdr:colOff>304800</xdr:colOff>
      <xdr:row>50</xdr:row>
      <xdr:rowOff>123825</xdr:rowOff>
    </xdr:to>
    <xdr:graphicFrame macro="">
      <xdr:nvGraphicFramePr>
        <xdr:cNvPr id="6145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51</xdr:row>
      <xdr:rowOff>19050</xdr:rowOff>
    </xdr:from>
    <xdr:to>
      <xdr:col>25</xdr:col>
      <xdr:colOff>266700</xdr:colOff>
      <xdr:row>101</xdr:row>
      <xdr:rowOff>123825</xdr:rowOff>
    </xdr:to>
    <xdr:graphicFrame macro="">
      <xdr:nvGraphicFramePr>
        <xdr:cNvPr id="6145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47625</xdr:colOff>
      <xdr:row>102</xdr:row>
      <xdr:rowOff>9525</xdr:rowOff>
    </xdr:from>
    <xdr:to>
      <xdr:col>25</xdr:col>
      <xdr:colOff>323850</xdr:colOff>
      <xdr:row>152</xdr:row>
      <xdr:rowOff>123825</xdr:rowOff>
    </xdr:to>
    <xdr:graphicFrame macro="">
      <xdr:nvGraphicFramePr>
        <xdr:cNvPr id="6145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153</xdr:row>
      <xdr:rowOff>0</xdr:rowOff>
    </xdr:from>
    <xdr:to>
      <xdr:col>25</xdr:col>
      <xdr:colOff>266700</xdr:colOff>
      <xdr:row>203</xdr:row>
      <xdr:rowOff>85725</xdr:rowOff>
    </xdr:to>
    <xdr:graphicFrame macro="">
      <xdr:nvGraphicFramePr>
        <xdr:cNvPr id="61453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28575</xdr:colOff>
      <xdr:row>203</xdr:row>
      <xdr:rowOff>114300</xdr:rowOff>
    </xdr:from>
    <xdr:to>
      <xdr:col>25</xdr:col>
      <xdr:colOff>266700</xdr:colOff>
      <xdr:row>255</xdr:row>
      <xdr:rowOff>19050</xdr:rowOff>
    </xdr:to>
    <xdr:graphicFrame macro="">
      <xdr:nvGraphicFramePr>
        <xdr:cNvPr id="6145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28575</xdr:rowOff>
    </xdr:from>
    <xdr:to>
      <xdr:col>25</xdr:col>
      <xdr:colOff>276225</xdr:colOff>
      <xdr:row>50</xdr:row>
      <xdr:rowOff>123825</xdr:rowOff>
    </xdr:to>
    <xdr:graphicFrame macro="">
      <xdr:nvGraphicFramePr>
        <xdr:cNvPr id="6964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51</xdr:row>
      <xdr:rowOff>0</xdr:rowOff>
    </xdr:from>
    <xdr:to>
      <xdr:col>25</xdr:col>
      <xdr:colOff>266700</xdr:colOff>
      <xdr:row>102</xdr:row>
      <xdr:rowOff>85725</xdr:rowOff>
    </xdr:to>
    <xdr:graphicFrame macro="">
      <xdr:nvGraphicFramePr>
        <xdr:cNvPr id="6964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</xdr:colOff>
      <xdr:row>102</xdr:row>
      <xdr:rowOff>57150</xdr:rowOff>
    </xdr:from>
    <xdr:to>
      <xdr:col>25</xdr:col>
      <xdr:colOff>314325</xdr:colOff>
      <xdr:row>153</xdr:row>
      <xdr:rowOff>47625</xdr:rowOff>
    </xdr:to>
    <xdr:graphicFrame macro="">
      <xdr:nvGraphicFramePr>
        <xdr:cNvPr id="6964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153</xdr:row>
      <xdr:rowOff>76200</xdr:rowOff>
    </xdr:from>
    <xdr:to>
      <xdr:col>25</xdr:col>
      <xdr:colOff>285750</xdr:colOff>
      <xdr:row>204</xdr:row>
      <xdr:rowOff>0</xdr:rowOff>
    </xdr:to>
    <xdr:graphicFrame macro="">
      <xdr:nvGraphicFramePr>
        <xdr:cNvPr id="6964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204</xdr:row>
      <xdr:rowOff>38100</xdr:rowOff>
    </xdr:from>
    <xdr:to>
      <xdr:col>25</xdr:col>
      <xdr:colOff>266700</xdr:colOff>
      <xdr:row>255</xdr:row>
      <xdr:rowOff>95250</xdr:rowOff>
    </xdr:to>
    <xdr:graphicFrame macro="">
      <xdr:nvGraphicFramePr>
        <xdr:cNvPr id="6964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19050</xdr:colOff>
      <xdr:row>511</xdr:row>
      <xdr:rowOff>28575</xdr:rowOff>
    </xdr:from>
    <xdr:to>
      <xdr:col>26</xdr:col>
      <xdr:colOff>419100</xdr:colOff>
      <xdr:row>560</xdr:row>
      <xdr:rowOff>123825</xdr:rowOff>
    </xdr:to>
    <xdr:graphicFrame macro="">
      <xdr:nvGraphicFramePr>
        <xdr:cNvPr id="6965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</xdr:colOff>
      <xdr:row>307</xdr:row>
      <xdr:rowOff>57150</xdr:rowOff>
    </xdr:from>
    <xdr:to>
      <xdr:col>25</xdr:col>
      <xdr:colOff>257175</xdr:colOff>
      <xdr:row>358</xdr:row>
      <xdr:rowOff>114300</xdr:rowOff>
    </xdr:to>
    <xdr:graphicFrame macro="">
      <xdr:nvGraphicFramePr>
        <xdr:cNvPr id="6965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28575</xdr:colOff>
      <xdr:row>255</xdr:row>
      <xdr:rowOff>133350</xdr:rowOff>
    </xdr:from>
    <xdr:to>
      <xdr:col>25</xdr:col>
      <xdr:colOff>266700</xdr:colOff>
      <xdr:row>307</xdr:row>
      <xdr:rowOff>38100</xdr:rowOff>
    </xdr:to>
    <xdr:graphicFrame macro="">
      <xdr:nvGraphicFramePr>
        <xdr:cNvPr id="6965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38100</xdr:colOff>
      <xdr:row>358</xdr:row>
      <xdr:rowOff>152400</xdr:rowOff>
    </xdr:from>
    <xdr:to>
      <xdr:col>25</xdr:col>
      <xdr:colOff>285750</xdr:colOff>
      <xdr:row>410</xdr:row>
      <xdr:rowOff>9525</xdr:rowOff>
    </xdr:to>
    <xdr:graphicFrame macro="">
      <xdr:nvGraphicFramePr>
        <xdr:cNvPr id="6965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38100</xdr:colOff>
      <xdr:row>410</xdr:row>
      <xdr:rowOff>85725</xdr:rowOff>
    </xdr:from>
    <xdr:to>
      <xdr:col>25</xdr:col>
      <xdr:colOff>219075</xdr:colOff>
      <xdr:row>460</xdr:row>
      <xdr:rowOff>104775</xdr:rowOff>
    </xdr:to>
    <xdr:graphicFrame macro="">
      <xdr:nvGraphicFramePr>
        <xdr:cNvPr id="6965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461</xdr:row>
      <xdr:rowOff>0</xdr:rowOff>
    </xdr:from>
    <xdr:to>
      <xdr:col>26</xdr:col>
      <xdr:colOff>409575</xdr:colOff>
      <xdr:row>510</xdr:row>
      <xdr:rowOff>104775</xdr:rowOff>
    </xdr:to>
    <xdr:graphicFrame macro="">
      <xdr:nvGraphicFramePr>
        <xdr:cNvPr id="69655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25</xdr:col>
      <xdr:colOff>447675</xdr:colOff>
      <xdr:row>50</xdr:row>
      <xdr:rowOff>123825</xdr:rowOff>
    </xdr:to>
    <xdr:graphicFrame macro="">
      <xdr:nvGraphicFramePr>
        <xdr:cNvPr id="4712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51</xdr:row>
      <xdr:rowOff>28575</xdr:rowOff>
    </xdr:from>
    <xdr:to>
      <xdr:col>25</xdr:col>
      <xdr:colOff>495300</xdr:colOff>
      <xdr:row>101</xdr:row>
      <xdr:rowOff>142875</xdr:rowOff>
    </xdr:to>
    <xdr:graphicFrame macro="">
      <xdr:nvGraphicFramePr>
        <xdr:cNvPr id="4712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552450</xdr:colOff>
      <xdr:row>103</xdr:row>
      <xdr:rowOff>9525</xdr:rowOff>
    </xdr:from>
    <xdr:to>
      <xdr:col>23</xdr:col>
      <xdr:colOff>581025</xdr:colOff>
      <xdr:row>148</xdr:row>
      <xdr:rowOff>95250</xdr:rowOff>
    </xdr:to>
    <xdr:graphicFrame macro="">
      <xdr:nvGraphicFramePr>
        <xdr:cNvPr id="4712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149</xdr:row>
      <xdr:rowOff>0</xdr:rowOff>
    </xdr:from>
    <xdr:to>
      <xdr:col>24</xdr:col>
      <xdr:colOff>38100</xdr:colOff>
      <xdr:row>194</xdr:row>
      <xdr:rowOff>95250</xdr:rowOff>
    </xdr:to>
    <xdr:graphicFrame macro="">
      <xdr:nvGraphicFramePr>
        <xdr:cNvPr id="4713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195</xdr:row>
      <xdr:rowOff>0</xdr:rowOff>
    </xdr:from>
    <xdr:to>
      <xdr:col>24</xdr:col>
      <xdr:colOff>47625</xdr:colOff>
      <xdr:row>240</xdr:row>
      <xdr:rowOff>104775</xdr:rowOff>
    </xdr:to>
    <xdr:graphicFrame macro="">
      <xdr:nvGraphicFramePr>
        <xdr:cNvPr id="4713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241</xdr:row>
      <xdr:rowOff>0</xdr:rowOff>
    </xdr:from>
    <xdr:to>
      <xdr:col>24</xdr:col>
      <xdr:colOff>57150</xdr:colOff>
      <xdr:row>286</xdr:row>
      <xdr:rowOff>114300</xdr:rowOff>
    </xdr:to>
    <xdr:graphicFrame macro="">
      <xdr:nvGraphicFramePr>
        <xdr:cNvPr id="4713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9525</xdr:colOff>
      <xdr:row>287</xdr:row>
      <xdr:rowOff>47625</xdr:rowOff>
    </xdr:from>
    <xdr:to>
      <xdr:col>24</xdr:col>
      <xdr:colOff>66675</xdr:colOff>
      <xdr:row>333</xdr:row>
      <xdr:rowOff>0</xdr:rowOff>
    </xdr:to>
    <xdr:graphicFrame macro="">
      <xdr:nvGraphicFramePr>
        <xdr:cNvPr id="4713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28575</xdr:rowOff>
    </xdr:from>
    <xdr:to>
      <xdr:col>25</xdr:col>
      <xdr:colOff>371475</xdr:colOff>
      <xdr:row>50</xdr:row>
      <xdr:rowOff>104775</xdr:rowOff>
    </xdr:to>
    <xdr:graphicFrame macro="">
      <xdr:nvGraphicFramePr>
        <xdr:cNvPr id="4506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123825</xdr:colOff>
      <xdr:row>51</xdr:row>
      <xdr:rowOff>66675</xdr:rowOff>
    </xdr:from>
    <xdr:to>
      <xdr:col>24</xdr:col>
      <xdr:colOff>171450</xdr:colOff>
      <xdr:row>97</xdr:row>
      <xdr:rowOff>9525</xdr:rowOff>
    </xdr:to>
    <xdr:graphicFrame macro="">
      <xdr:nvGraphicFramePr>
        <xdr:cNvPr id="4506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24</xdr:col>
      <xdr:colOff>57150</xdr:colOff>
      <xdr:row>143</xdr:row>
      <xdr:rowOff>114300</xdr:rowOff>
    </xdr:to>
    <xdr:graphicFrame macro="">
      <xdr:nvGraphicFramePr>
        <xdr:cNvPr id="4506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144</xdr:row>
      <xdr:rowOff>0</xdr:rowOff>
    </xdr:from>
    <xdr:to>
      <xdr:col>24</xdr:col>
      <xdr:colOff>66675</xdr:colOff>
      <xdr:row>189</xdr:row>
      <xdr:rowOff>123825</xdr:rowOff>
    </xdr:to>
    <xdr:graphicFrame macro="">
      <xdr:nvGraphicFramePr>
        <xdr:cNvPr id="4506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190</xdr:row>
      <xdr:rowOff>47625</xdr:rowOff>
    </xdr:from>
    <xdr:to>
      <xdr:col>24</xdr:col>
      <xdr:colOff>66675</xdr:colOff>
      <xdr:row>236</xdr:row>
      <xdr:rowOff>9525</xdr:rowOff>
    </xdr:to>
    <xdr:graphicFrame macro="">
      <xdr:nvGraphicFramePr>
        <xdr:cNvPr id="4506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25</xdr:col>
      <xdr:colOff>352425</xdr:colOff>
      <xdr:row>51</xdr:row>
      <xdr:rowOff>28575</xdr:rowOff>
    </xdr:to>
    <xdr:graphicFrame macro="">
      <xdr:nvGraphicFramePr>
        <xdr:cNvPr id="46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104775</xdr:colOff>
      <xdr:row>51</xdr:row>
      <xdr:rowOff>85725</xdr:rowOff>
    </xdr:from>
    <xdr:to>
      <xdr:col>24</xdr:col>
      <xdr:colOff>180975</xdr:colOff>
      <xdr:row>97</xdr:row>
      <xdr:rowOff>57150</xdr:rowOff>
    </xdr:to>
    <xdr:graphicFrame macro="">
      <xdr:nvGraphicFramePr>
        <xdr:cNvPr id="4609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19050</xdr:rowOff>
    </xdr:from>
    <xdr:to>
      <xdr:col>25</xdr:col>
      <xdr:colOff>390525</xdr:colOff>
      <xdr:row>50</xdr:row>
      <xdr:rowOff>38100</xdr:rowOff>
    </xdr:to>
    <xdr:graphicFrame macro="">
      <xdr:nvGraphicFramePr>
        <xdr:cNvPr id="43026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50</xdr:row>
      <xdr:rowOff>76200</xdr:rowOff>
    </xdr:from>
    <xdr:to>
      <xdr:col>25</xdr:col>
      <xdr:colOff>323850</xdr:colOff>
      <xdr:row>101</xdr:row>
      <xdr:rowOff>38100</xdr:rowOff>
    </xdr:to>
    <xdr:graphicFrame macro="">
      <xdr:nvGraphicFramePr>
        <xdr:cNvPr id="43027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102</xdr:row>
      <xdr:rowOff>0</xdr:rowOff>
    </xdr:from>
    <xdr:to>
      <xdr:col>25</xdr:col>
      <xdr:colOff>304800</xdr:colOff>
      <xdr:row>152</xdr:row>
      <xdr:rowOff>133350</xdr:rowOff>
    </xdr:to>
    <xdr:graphicFrame macro="">
      <xdr:nvGraphicFramePr>
        <xdr:cNvPr id="43028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123825</xdr:colOff>
      <xdr:row>153</xdr:row>
      <xdr:rowOff>66675</xdr:rowOff>
    </xdr:from>
    <xdr:to>
      <xdr:col>25</xdr:col>
      <xdr:colOff>276225</xdr:colOff>
      <xdr:row>201</xdr:row>
      <xdr:rowOff>95250</xdr:rowOff>
    </xdr:to>
    <xdr:graphicFrame macro="">
      <xdr:nvGraphicFramePr>
        <xdr:cNvPr id="43029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25</xdr:col>
      <xdr:colOff>304800</xdr:colOff>
      <xdr:row>50</xdr:row>
      <xdr:rowOff>95250</xdr:rowOff>
    </xdr:to>
    <xdr:graphicFrame macro="">
      <xdr:nvGraphicFramePr>
        <xdr:cNvPr id="4405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24</xdr:col>
      <xdr:colOff>66675</xdr:colOff>
      <xdr:row>96</xdr:row>
      <xdr:rowOff>123825</xdr:rowOff>
    </xdr:to>
    <xdr:graphicFrame macro="">
      <xdr:nvGraphicFramePr>
        <xdr:cNvPr id="44056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590550</xdr:colOff>
      <xdr:row>97</xdr:row>
      <xdr:rowOff>76200</xdr:rowOff>
    </xdr:from>
    <xdr:to>
      <xdr:col>24</xdr:col>
      <xdr:colOff>57150</xdr:colOff>
      <xdr:row>143</xdr:row>
      <xdr:rowOff>47625</xdr:rowOff>
    </xdr:to>
    <xdr:graphicFrame macro="">
      <xdr:nvGraphicFramePr>
        <xdr:cNvPr id="44057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561975</xdr:colOff>
      <xdr:row>143</xdr:row>
      <xdr:rowOff>114300</xdr:rowOff>
    </xdr:from>
    <xdr:to>
      <xdr:col>24</xdr:col>
      <xdr:colOff>19050</xdr:colOff>
      <xdr:row>189</xdr:row>
      <xdr:rowOff>76200</xdr:rowOff>
    </xdr:to>
    <xdr:graphicFrame macro="">
      <xdr:nvGraphicFramePr>
        <xdr:cNvPr id="44058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47</xdr:row>
      <xdr:rowOff>9525</xdr:rowOff>
    </xdr:from>
    <xdr:to>
      <xdr:col>25</xdr:col>
      <xdr:colOff>333375</xdr:colOff>
      <xdr:row>97</xdr:row>
      <xdr:rowOff>133350</xdr:rowOff>
    </xdr:to>
    <xdr:graphicFrame macro="">
      <xdr:nvGraphicFramePr>
        <xdr:cNvPr id="4199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28575</xdr:rowOff>
    </xdr:from>
    <xdr:to>
      <xdr:col>25</xdr:col>
      <xdr:colOff>266700</xdr:colOff>
      <xdr:row>46</xdr:row>
      <xdr:rowOff>133350</xdr:rowOff>
    </xdr:to>
    <xdr:graphicFrame macro="">
      <xdr:nvGraphicFramePr>
        <xdr:cNvPr id="41998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98</xdr:row>
      <xdr:rowOff>0</xdr:rowOff>
    </xdr:from>
    <xdr:to>
      <xdr:col>25</xdr:col>
      <xdr:colOff>304800</xdr:colOff>
      <xdr:row>148</xdr:row>
      <xdr:rowOff>133350</xdr:rowOff>
    </xdr:to>
    <xdr:graphicFrame macro="">
      <xdr:nvGraphicFramePr>
        <xdr:cNvPr id="4199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409575</xdr:colOff>
      <xdr:row>149</xdr:row>
      <xdr:rowOff>57150</xdr:rowOff>
    </xdr:from>
    <xdr:to>
      <xdr:col>24</xdr:col>
      <xdr:colOff>409575</xdr:colOff>
      <xdr:row>197</xdr:row>
      <xdr:rowOff>95250</xdr:rowOff>
    </xdr:to>
    <xdr:graphicFrame macro="">
      <xdr:nvGraphicFramePr>
        <xdr:cNvPr id="4200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Data%20-%20200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%20LR/Documents/W-PC%20Backup/WPC%20Docs/W%20Data/Daily%20Data%20-%20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 Gr"/>
      <sheetName val="JAN"/>
      <sheetName val="Feb Gr"/>
      <sheetName val="FEB"/>
      <sheetName val="March Gr"/>
      <sheetName val="MAR"/>
      <sheetName val="Apr Gr"/>
      <sheetName val="APR"/>
      <sheetName val="May Gr"/>
      <sheetName val="MAY"/>
      <sheetName val="Jun Gr"/>
      <sheetName val="JUN"/>
      <sheetName val="Jul Gr"/>
      <sheetName val="JUL"/>
      <sheetName val="Aug Gr"/>
      <sheetName val="AUG"/>
      <sheetName val="Sep Gr"/>
      <sheetName val="SEP"/>
      <sheetName val="Oct Gr"/>
      <sheetName val="OCT"/>
      <sheetName val="Nov Gr"/>
      <sheetName val="NOV"/>
      <sheetName val="Dec Gr"/>
      <sheetName val="DEC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Night Min</v>
          </cell>
          <cell r="C1" t="str">
            <v>Day Max</v>
          </cell>
          <cell r="D1">
            <v>87.663352498273639</v>
          </cell>
          <cell r="E1">
            <v>2336</v>
          </cell>
          <cell r="F1" t="str">
            <v>Temperature / °C</v>
          </cell>
          <cell r="K1" t="str">
            <v>Relative Humidity / %</v>
          </cell>
          <cell r="P1" t="str">
            <v>Pressure / hPa</v>
          </cell>
          <cell r="U1" t="str">
            <v>Wind / mh-1</v>
          </cell>
          <cell r="Z1" t="str">
            <v>Rain / mm</v>
          </cell>
          <cell r="AC1" t="str">
            <v>Dew Point / °C</v>
          </cell>
          <cell r="AE1" t="str">
            <v>Windchill Min / °C</v>
          </cell>
          <cell r="AF1" t="str">
            <v>Max UVI / AU</v>
          </cell>
          <cell r="AH1" t="str">
            <v>Events</v>
          </cell>
          <cell r="AJ1" t="str">
            <v>Sun Factor</v>
          </cell>
          <cell r="AK1" t="str">
            <v>Wet Factor</v>
          </cell>
          <cell r="AM1" t="str">
            <v>Cumulative Mean</v>
          </cell>
          <cell r="AS1" t="str">
            <v>Daily Anomaly</v>
          </cell>
          <cell r="AY1" t="str">
            <v>Cumulative Anomaly</v>
          </cell>
          <cell r="BE1" t="str">
            <v>Cum. H Mean</v>
          </cell>
        </row>
        <row r="2">
          <cell r="D2">
            <v>204781.59143596722</v>
          </cell>
          <cell r="F2" t="str">
            <v>24h Min</v>
          </cell>
          <cell r="G2" t="str">
            <v>24h Max</v>
          </cell>
          <cell r="H2" t="str">
            <v>Mean</v>
          </cell>
          <cell r="I2" t="str">
            <v>Range</v>
          </cell>
          <cell r="K2" t="str">
            <v>Min</v>
          </cell>
          <cell r="L2" t="str">
            <v>Max</v>
          </cell>
          <cell r="M2" t="str">
            <v>Mean</v>
          </cell>
          <cell r="N2" t="str">
            <v>Range</v>
          </cell>
          <cell r="P2" t="str">
            <v>Min</v>
          </cell>
          <cell r="Q2" t="str">
            <v>Max</v>
          </cell>
          <cell r="R2" t="str">
            <v>Mean</v>
          </cell>
          <cell r="S2" t="str">
            <v>Range</v>
          </cell>
          <cell r="U2" t="str">
            <v>Mean*</v>
          </cell>
          <cell r="V2" t="str">
            <v>Max*</v>
          </cell>
          <cell r="W2" t="str">
            <v>Direction</v>
          </cell>
          <cell r="Z2" t="str">
            <v>Total</v>
          </cell>
          <cell r="AA2" t="str">
            <v>Max in 1h</v>
          </cell>
          <cell r="AC2" t="str">
            <v>Min</v>
          </cell>
          <cell r="AD2" t="str">
            <v>Max</v>
          </cell>
          <cell r="AM2" t="str">
            <v>T Min</v>
          </cell>
          <cell r="AN2" t="str">
            <v>T Max</v>
          </cell>
          <cell r="AO2" t="str">
            <v>T Mean</v>
          </cell>
          <cell r="AP2" t="str">
            <v>T Range</v>
          </cell>
          <cell r="AQ2" t="str">
            <v>Pressure</v>
          </cell>
          <cell r="AS2" t="str">
            <v>T Min</v>
          </cell>
          <cell r="AT2" t="str">
            <v>T Max</v>
          </cell>
          <cell r="AU2" t="str">
            <v>T Mean</v>
          </cell>
          <cell r="AV2" t="str">
            <v>T Range</v>
          </cell>
          <cell r="AW2" t="str">
            <v>Pressure</v>
          </cell>
          <cell r="AY2" t="str">
            <v>T Min</v>
          </cell>
          <cell r="AZ2" t="str">
            <v xml:space="preserve"> T Max</v>
          </cell>
          <cell r="BA2" t="str">
            <v xml:space="preserve"> T Mean</v>
          </cell>
          <cell r="BB2" t="str">
            <v>T Range</v>
          </cell>
          <cell r="BC2" t="str">
            <v>Pressure</v>
          </cell>
        </row>
        <row r="4">
          <cell r="A4">
            <v>1</v>
          </cell>
          <cell r="B4">
            <v>3.2</v>
          </cell>
          <cell r="C4">
            <v>10.9</v>
          </cell>
          <cell r="D4" t="str">
            <v>March      .        2009</v>
          </cell>
          <cell r="E4">
            <v>1</v>
          </cell>
          <cell r="F4">
            <v>3.2</v>
          </cell>
          <cell r="G4">
            <v>10.9</v>
          </cell>
          <cell r="H4">
            <v>7.0500000000000007</v>
          </cell>
          <cell r="I4">
            <v>7.7</v>
          </cell>
          <cell r="J4">
            <v>0</v>
          </cell>
          <cell r="K4">
            <v>62</v>
          </cell>
          <cell r="L4">
            <v>88</v>
          </cell>
          <cell r="M4">
            <v>75</v>
          </cell>
          <cell r="N4">
            <v>26</v>
          </cell>
          <cell r="O4">
            <v>0</v>
          </cell>
          <cell r="P4">
            <v>1006</v>
          </cell>
          <cell r="Q4">
            <v>1011</v>
          </cell>
          <cell r="R4">
            <v>1008.5</v>
          </cell>
          <cell r="S4">
            <v>5</v>
          </cell>
          <cell r="U4">
            <v>1.3</v>
          </cell>
          <cell r="V4">
            <v>7.2</v>
          </cell>
          <cell r="W4" t="str">
            <v>N</v>
          </cell>
          <cell r="Z4">
            <v>0</v>
          </cell>
          <cell r="AC4">
            <v>0.9</v>
          </cell>
          <cell r="AD4">
            <v>6.1</v>
          </cell>
          <cell r="AE4">
            <v>2.5</v>
          </cell>
          <cell r="AF4">
            <v>0</v>
          </cell>
          <cell r="AH4" t="str">
            <v>-</v>
          </cell>
          <cell r="AI4">
            <v>0</v>
          </cell>
          <cell r="AJ4">
            <v>0.23</v>
          </cell>
          <cell r="AK4">
            <v>0</v>
          </cell>
          <cell r="AM4">
            <v>3.2</v>
          </cell>
          <cell r="AN4">
            <v>10.9</v>
          </cell>
          <cell r="AO4">
            <v>7.0500000000000007</v>
          </cell>
          <cell r="AP4">
            <v>7.7</v>
          </cell>
          <cell r="AQ4">
            <v>1008.5</v>
          </cell>
          <cell r="AS4">
            <v>-0.39999999999999991</v>
          </cell>
          <cell r="AT4">
            <v>0.5</v>
          </cell>
          <cell r="AU4">
            <v>5.0000000000000711E-2</v>
          </cell>
          <cell r="AV4">
            <v>0.89999999999999947</v>
          </cell>
          <cell r="AW4">
            <v>-4.75</v>
          </cell>
          <cell r="AY4">
            <v>-0.39999999999999991</v>
          </cell>
          <cell r="AZ4">
            <v>0.5</v>
          </cell>
          <cell r="BA4">
            <v>5.0000000000000711E-2</v>
          </cell>
          <cell r="BB4">
            <v>0.89999999999999947</v>
          </cell>
          <cell r="BC4">
            <v>-4.75</v>
          </cell>
          <cell r="BE4">
            <v>75</v>
          </cell>
          <cell r="BG4">
            <v>1</v>
          </cell>
        </row>
        <row r="5">
          <cell r="A5">
            <v>2</v>
          </cell>
          <cell r="B5">
            <v>1.2</v>
          </cell>
          <cell r="C5">
            <v>12</v>
          </cell>
          <cell r="E5">
            <v>2</v>
          </cell>
          <cell r="F5">
            <v>1.2</v>
          </cell>
          <cell r="G5">
            <v>12</v>
          </cell>
          <cell r="H5">
            <v>6.6</v>
          </cell>
          <cell r="I5">
            <v>10.8</v>
          </cell>
          <cell r="J5">
            <v>0</v>
          </cell>
          <cell r="K5">
            <v>47</v>
          </cell>
          <cell r="L5">
            <v>94</v>
          </cell>
          <cell r="M5">
            <v>70.5</v>
          </cell>
          <cell r="N5">
            <v>47</v>
          </cell>
          <cell r="O5">
            <v>0</v>
          </cell>
          <cell r="P5">
            <v>1012</v>
          </cell>
          <cell r="Q5">
            <v>1017</v>
          </cell>
          <cell r="R5">
            <v>1014.5</v>
          </cell>
          <cell r="S5">
            <v>5</v>
          </cell>
          <cell r="U5">
            <v>2.4</v>
          </cell>
          <cell r="V5">
            <v>8.6999999999999993</v>
          </cell>
          <cell r="W5" t="str">
            <v>SW</v>
          </cell>
          <cell r="Z5">
            <v>0</v>
          </cell>
          <cell r="AC5">
            <v>-0.3</v>
          </cell>
          <cell r="AD5">
            <v>3.1</v>
          </cell>
          <cell r="AE5">
            <v>-0.2</v>
          </cell>
          <cell r="AF5">
            <v>2</v>
          </cell>
          <cell r="AH5" t="str">
            <v>-</v>
          </cell>
          <cell r="AI5">
            <v>0</v>
          </cell>
          <cell r="AJ5">
            <v>6.9</v>
          </cell>
          <cell r="AK5">
            <v>0</v>
          </cell>
          <cell r="AM5">
            <v>2.2000000000000002</v>
          </cell>
          <cell r="AN5">
            <v>11.45</v>
          </cell>
          <cell r="AO5">
            <v>6.8250000000000002</v>
          </cell>
          <cell r="AP5">
            <v>9.25</v>
          </cell>
          <cell r="AQ5">
            <v>1011.5</v>
          </cell>
          <cell r="AS5">
            <v>-2.4000000000000004</v>
          </cell>
          <cell r="AT5">
            <v>1.5999999999999996</v>
          </cell>
          <cell r="AU5">
            <v>-0.40000000000000036</v>
          </cell>
          <cell r="AV5">
            <v>4</v>
          </cell>
          <cell r="AW5">
            <v>1.25</v>
          </cell>
          <cell r="AY5">
            <v>-1.4</v>
          </cell>
          <cell r="AZ5">
            <v>1.0499999999999989</v>
          </cell>
          <cell r="BA5">
            <v>-0.17499999999999982</v>
          </cell>
          <cell r="BB5">
            <v>2.4499999999999993</v>
          </cell>
          <cell r="BC5">
            <v>-1.75</v>
          </cell>
          <cell r="BE5">
            <v>72.75</v>
          </cell>
          <cell r="BG5">
            <v>2</v>
          </cell>
        </row>
        <row r="6">
          <cell r="A6">
            <v>3</v>
          </cell>
          <cell r="B6">
            <v>5.9</v>
          </cell>
          <cell r="C6">
            <v>10.5</v>
          </cell>
          <cell r="E6">
            <v>3</v>
          </cell>
          <cell r="F6">
            <v>5.9</v>
          </cell>
          <cell r="G6">
            <v>10.5</v>
          </cell>
          <cell r="H6">
            <v>8.1999999999999993</v>
          </cell>
          <cell r="I6">
            <v>4.5999999999999996</v>
          </cell>
          <cell r="J6">
            <v>0</v>
          </cell>
          <cell r="K6">
            <v>67</v>
          </cell>
          <cell r="L6">
            <v>94</v>
          </cell>
          <cell r="M6">
            <v>80.5</v>
          </cell>
          <cell r="N6">
            <v>27</v>
          </cell>
          <cell r="O6">
            <v>0</v>
          </cell>
          <cell r="P6">
            <v>987</v>
          </cell>
          <cell r="Q6">
            <v>1016</v>
          </cell>
          <cell r="R6">
            <v>1001.5</v>
          </cell>
          <cell r="S6">
            <v>29</v>
          </cell>
          <cell r="U6">
            <v>4.8</v>
          </cell>
          <cell r="V6">
            <v>20.8</v>
          </cell>
          <cell r="W6" t="str">
            <v>S</v>
          </cell>
          <cell r="Z6">
            <v>2</v>
          </cell>
          <cell r="AA6">
            <v>2</v>
          </cell>
          <cell r="AC6">
            <v>4</v>
          </cell>
          <cell r="AD6">
            <v>7.2</v>
          </cell>
          <cell r="AE6">
            <v>3.1</v>
          </cell>
          <cell r="AF6">
            <v>1</v>
          </cell>
          <cell r="AH6" t="str">
            <v>21,9,16-18 SL. / 18-21 M. Rain</v>
          </cell>
          <cell r="AI6">
            <v>5</v>
          </cell>
          <cell r="AJ6">
            <v>0.34499999999999997</v>
          </cell>
          <cell r="AK6">
            <v>1</v>
          </cell>
          <cell r="AM6">
            <v>3.4333333333333336</v>
          </cell>
          <cell r="AN6">
            <v>11.133333333333333</v>
          </cell>
          <cell r="AO6">
            <v>7.2833333333333341</v>
          </cell>
          <cell r="AP6">
            <v>7.7</v>
          </cell>
          <cell r="AQ6">
            <v>1008.1666666666666</v>
          </cell>
          <cell r="AS6">
            <v>2.3000000000000003</v>
          </cell>
          <cell r="AT6">
            <v>9.9999999999999645E-2</v>
          </cell>
          <cell r="AU6">
            <v>1.1999999999999993</v>
          </cell>
          <cell r="AV6">
            <v>-2.2000000000000011</v>
          </cell>
          <cell r="AW6">
            <v>-11.75</v>
          </cell>
          <cell r="AY6">
            <v>-0.16666666666666652</v>
          </cell>
          <cell r="AZ6">
            <v>0.7333333333333325</v>
          </cell>
          <cell r="BA6">
            <v>0.2833333333333341</v>
          </cell>
          <cell r="BB6">
            <v>0.89999999999999947</v>
          </cell>
          <cell r="BC6">
            <v>-5.0833333333333712</v>
          </cell>
          <cell r="BE6">
            <v>75.333333333333329</v>
          </cell>
          <cell r="BG6">
            <v>3</v>
          </cell>
        </row>
        <row r="7">
          <cell r="A7">
            <v>4</v>
          </cell>
          <cell r="B7">
            <v>2.9</v>
          </cell>
          <cell r="C7">
            <v>7.9</v>
          </cell>
          <cell r="E7">
            <v>4</v>
          </cell>
          <cell r="F7">
            <v>2.4</v>
          </cell>
          <cell r="G7">
            <v>7.9</v>
          </cell>
          <cell r="H7">
            <v>5.15</v>
          </cell>
          <cell r="I7">
            <v>5.5</v>
          </cell>
          <cell r="J7">
            <v>0</v>
          </cell>
          <cell r="K7">
            <v>51</v>
          </cell>
          <cell r="L7">
            <v>97</v>
          </cell>
          <cell r="M7">
            <v>74</v>
          </cell>
          <cell r="N7">
            <v>46</v>
          </cell>
          <cell r="O7">
            <v>1</v>
          </cell>
          <cell r="P7">
            <v>980</v>
          </cell>
          <cell r="Q7">
            <v>986</v>
          </cell>
          <cell r="R7">
            <v>983</v>
          </cell>
          <cell r="S7">
            <v>6</v>
          </cell>
          <cell r="U7">
            <v>1.7</v>
          </cell>
          <cell r="V7">
            <v>15.9</v>
          </cell>
          <cell r="W7" t="str">
            <v>SW</v>
          </cell>
          <cell r="Z7">
            <v>16</v>
          </cell>
          <cell r="AA7">
            <v>6</v>
          </cell>
          <cell r="AC7">
            <v>-3.6</v>
          </cell>
          <cell r="AD7">
            <v>6.2</v>
          </cell>
          <cell r="AE7">
            <v>2</v>
          </cell>
          <cell r="AF7">
            <v>1</v>
          </cell>
          <cell r="AH7" t="str">
            <v>VH. 22-01, M. 01-04 Rain</v>
          </cell>
          <cell r="AI7">
            <v>6</v>
          </cell>
          <cell r="AJ7">
            <v>4.5999999999999996</v>
          </cell>
          <cell r="AK7">
            <v>0</v>
          </cell>
          <cell r="AM7">
            <v>3.1750000000000003</v>
          </cell>
          <cell r="AN7">
            <v>10.324999999999999</v>
          </cell>
          <cell r="AO7">
            <v>6.75</v>
          </cell>
          <cell r="AP7">
            <v>7.15</v>
          </cell>
          <cell r="AQ7">
            <v>1001.875</v>
          </cell>
          <cell r="AS7">
            <v>-1.2000000000000002</v>
          </cell>
          <cell r="AT7">
            <v>-2.5</v>
          </cell>
          <cell r="AU7">
            <v>-1.8499999999999996</v>
          </cell>
          <cell r="AV7">
            <v>-1.3000000000000007</v>
          </cell>
          <cell r="AW7">
            <v>-30.25</v>
          </cell>
          <cell r="AY7">
            <v>-0.42499999999999982</v>
          </cell>
          <cell r="AZ7">
            <v>-7.5000000000001066E-2</v>
          </cell>
          <cell r="BA7">
            <v>-0.25</v>
          </cell>
          <cell r="BB7">
            <v>0.34999999999999964</v>
          </cell>
          <cell r="BC7">
            <v>-11.375</v>
          </cell>
          <cell r="BE7">
            <v>75</v>
          </cell>
          <cell r="BG7">
            <v>4</v>
          </cell>
        </row>
        <row r="8">
          <cell r="A8">
            <v>5</v>
          </cell>
          <cell r="B8">
            <v>-0.5</v>
          </cell>
          <cell r="C8">
            <v>8.5</v>
          </cell>
          <cell r="E8">
            <v>5</v>
          </cell>
          <cell r="F8">
            <v>-0.5</v>
          </cell>
          <cell r="G8">
            <v>8.5</v>
          </cell>
          <cell r="H8">
            <v>4</v>
          </cell>
          <cell r="I8">
            <v>9</v>
          </cell>
          <cell r="J8">
            <v>0</v>
          </cell>
          <cell r="K8">
            <v>51</v>
          </cell>
          <cell r="L8">
            <v>95</v>
          </cell>
          <cell r="M8">
            <v>73</v>
          </cell>
          <cell r="N8">
            <v>44</v>
          </cell>
          <cell r="O8">
            <v>0</v>
          </cell>
          <cell r="P8">
            <v>982</v>
          </cell>
          <cell r="Q8">
            <v>1001</v>
          </cell>
          <cell r="R8">
            <v>991.5</v>
          </cell>
          <cell r="S8">
            <v>19</v>
          </cell>
          <cell r="U8">
            <v>1.31</v>
          </cell>
          <cell r="V8">
            <v>8.6999999999999993</v>
          </cell>
          <cell r="W8" t="str">
            <v>NE</v>
          </cell>
          <cell r="Z8">
            <v>0</v>
          </cell>
          <cell r="AC8">
            <v>-2.2000000000000002</v>
          </cell>
          <cell r="AD8">
            <v>2.4</v>
          </cell>
          <cell r="AE8">
            <v>-1.4</v>
          </cell>
          <cell r="AF8">
            <v>1</v>
          </cell>
          <cell r="AH8" t="str">
            <v>Air Frost</v>
          </cell>
          <cell r="AI8">
            <v>0</v>
          </cell>
          <cell r="AJ8">
            <v>3.45</v>
          </cell>
          <cell r="AK8">
            <v>0</v>
          </cell>
          <cell r="AM8">
            <v>2.4400000000000004</v>
          </cell>
          <cell r="AN8">
            <v>9.9599999999999991</v>
          </cell>
          <cell r="AO8">
            <v>6.2</v>
          </cell>
          <cell r="AP8">
            <v>7.5200000000000005</v>
          </cell>
          <cell r="AQ8">
            <v>999.8</v>
          </cell>
          <cell r="AS8">
            <v>-4.0999999999999996</v>
          </cell>
          <cell r="AT8">
            <v>-1.9000000000000004</v>
          </cell>
          <cell r="AU8">
            <v>-3</v>
          </cell>
          <cell r="AV8">
            <v>2.1999999999999993</v>
          </cell>
          <cell r="AW8">
            <v>-21.75</v>
          </cell>
          <cell r="AY8">
            <v>-1.1599999999999997</v>
          </cell>
          <cell r="AZ8">
            <v>-0.44000000000000128</v>
          </cell>
          <cell r="BA8">
            <v>-0.79999999999999982</v>
          </cell>
          <cell r="BB8">
            <v>0.71999999999999975</v>
          </cell>
          <cell r="BC8">
            <v>-13.450000000000045</v>
          </cell>
          <cell r="BE8">
            <v>74.599999999999994</v>
          </cell>
          <cell r="BG8">
            <v>5</v>
          </cell>
        </row>
        <row r="9">
          <cell r="A9">
            <v>6</v>
          </cell>
          <cell r="B9">
            <v>0.2</v>
          </cell>
          <cell r="C9">
            <v>10.6</v>
          </cell>
          <cell r="E9">
            <v>6</v>
          </cell>
          <cell r="F9">
            <v>0.2</v>
          </cell>
          <cell r="G9">
            <v>10.6</v>
          </cell>
          <cell r="H9">
            <v>5.3999999999999995</v>
          </cell>
          <cell r="I9">
            <v>10.4</v>
          </cell>
          <cell r="J9">
            <v>0</v>
          </cell>
          <cell r="K9">
            <v>45</v>
          </cell>
          <cell r="L9">
            <v>92</v>
          </cell>
          <cell r="M9">
            <v>68.5</v>
          </cell>
          <cell r="N9">
            <v>47</v>
          </cell>
          <cell r="O9">
            <v>0</v>
          </cell>
          <cell r="P9">
            <v>1001</v>
          </cell>
          <cell r="Q9">
            <v>1007</v>
          </cell>
          <cell r="R9">
            <v>1004</v>
          </cell>
          <cell r="S9">
            <v>6</v>
          </cell>
          <cell r="U9">
            <v>2</v>
          </cell>
          <cell r="V9">
            <v>8.1</v>
          </cell>
          <cell r="W9" t="str">
            <v>SW</v>
          </cell>
          <cell r="Z9">
            <v>0</v>
          </cell>
          <cell r="AC9">
            <v>-3</v>
          </cell>
          <cell r="AD9">
            <v>0.7</v>
          </cell>
          <cell r="AE9">
            <v>-1.5</v>
          </cell>
          <cell r="AF9">
            <v>2</v>
          </cell>
          <cell r="AH9" t="str">
            <v>-</v>
          </cell>
          <cell r="AI9">
            <v>0</v>
          </cell>
          <cell r="AJ9">
            <v>9.1999999999999993</v>
          </cell>
          <cell r="AK9">
            <v>0</v>
          </cell>
          <cell r="AM9">
            <v>2.0666666666666669</v>
          </cell>
          <cell r="AN9">
            <v>10.066666666666666</v>
          </cell>
          <cell r="AO9">
            <v>6.0666666666666664</v>
          </cell>
          <cell r="AP9">
            <v>8</v>
          </cell>
          <cell r="AQ9">
            <v>1000.5</v>
          </cell>
          <cell r="AS9">
            <v>-3.4</v>
          </cell>
          <cell r="AT9">
            <v>0.19999999999999929</v>
          </cell>
          <cell r="AU9">
            <v>-1.6000000000000005</v>
          </cell>
          <cell r="AV9">
            <v>3.5999999999999996</v>
          </cell>
          <cell r="AW9">
            <v>-9.25</v>
          </cell>
          <cell r="AY9">
            <v>-1.5333333333333332</v>
          </cell>
          <cell r="AZ9">
            <v>-0.33333333333333393</v>
          </cell>
          <cell r="BA9">
            <v>-0.93333333333333357</v>
          </cell>
          <cell r="BB9">
            <v>1.1999999999999993</v>
          </cell>
          <cell r="BC9">
            <v>-12.75</v>
          </cell>
          <cell r="BE9">
            <v>73.583333333333329</v>
          </cell>
          <cell r="BG9">
            <v>6</v>
          </cell>
        </row>
        <row r="10">
          <cell r="A10">
            <v>7</v>
          </cell>
          <cell r="B10">
            <v>4.0999999999999996</v>
          </cell>
          <cell r="C10">
            <v>13.6</v>
          </cell>
          <cell r="E10">
            <v>7</v>
          </cell>
          <cell r="F10">
            <v>4.0999999999999996</v>
          </cell>
          <cell r="G10">
            <v>13.6</v>
          </cell>
          <cell r="H10">
            <v>8.85</v>
          </cell>
          <cell r="I10">
            <v>9.5</v>
          </cell>
          <cell r="J10">
            <v>0</v>
          </cell>
          <cell r="K10">
            <v>50</v>
          </cell>
          <cell r="L10">
            <v>96</v>
          </cell>
          <cell r="M10">
            <v>73</v>
          </cell>
          <cell r="N10">
            <v>46</v>
          </cell>
          <cell r="O10">
            <v>0</v>
          </cell>
          <cell r="P10">
            <v>1007</v>
          </cell>
          <cell r="Q10">
            <v>1012</v>
          </cell>
          <cell r="R10">
            <v>1009.5</v>
          </cell>
          <cell r="S10">
            <v>5</v>
          </cell>
          <cell r="U10">
            <v>3.5</v>
          </cell>
          <cell r="V10">
            <v>13</v>
          </cell>
          <cell r="W10" t="str">
            <v>SW</v>
          </cell>
          <cell r="Z10">
            <v>0.1</v>
          </cell>
          <cell r="AC10">
            <v>-0.9</v>
          </cell>
          <cell r="AD10">
            <v>7.8</v>
          </cell>
          <cell r="AE10">
            <v>2.8</v>
          </cell>
          <cell r="AF10">
            <v>2</v>
          </cell>
          <cell r="AH10" t="str">
            <v>~Wet Ground observed on awakening at 1000 -aa</v>
          </cell>
          <cell r="AI10">
            <v>0.1</v>
          </cell>
          <cell r="AJ10">
            <v>3.45</v>
          </cell>
          <cell r="AK10">
            <v>0</v>
          </cell>
          <cell r="AM10">
            <v>2.3571428571428572</v>
          </cell>
          <cell r="AN10">
            <v>10.571428571428571</v>
          </cell>
          <cell r="AO10">
            <v>6.4642857142857144</v>
          </cell>
          <cell r="AP10">
            <v>8.2142857142857135</v>
          </cell>
          <cell r="AQ10">
            <v>1001.7857142857143</v>
          </cell>
          <cell r="AS10">
            <v>0.49999999999999956</v>
          </cell>
          <cell r="AT10">
            <v>3.1999999999999993</v>
          </cell>
          <cell r="AU10">
            <v>1.8499999999999996</v>
          </cell>
          <cell r="AV10">
            <v>2.6999999999999993</v>
          </cell>
          <cell r="AW10">
            <v>-3.75</v>
          </cell>
          <cell r="AY10">
            <v>-1.2428571428571429</v>
          </cell>
          <cell r="AZ10">
            <v>0.17142857142857082</v>
          </cell>
          <cell r="BA10">
            <v>-0.53571428571428559</v>
          </cell>
          <cell r="BB10">
            <v>1.4142857142857128</v>
          </cell>
          <cell r="BC10">
            <v>-11.464285714285666</v>
          </cell>
          <cell r="BE10">
            <v>73.5</v>
          </cell>
          <cell r="BG10">
            <v>7</v>
          </cell>
        </row>
        <row r="11">
          <cell r="A11">
            <v>8</v>
          </cell>
          <cell r="B11">
            <v>5.7</v>
          </cell>
          <cell r="C11">
            <v>10.4</v>
          </cell>
          <cell r="E11">
            <v>8</v>
          </cell>
          <cell r="F11">
            <v>2.4</v>
          </cell>
          <cell r="G11">
            <v>10.4</v>
          </cell>
          <cell r="H11">
            <v>6.4</v>
          </cell>
          <cell r="I11">
            <v>8</v>
          </cell>
          <cell r="J11">
            <v>0</v>
          </cell>
          <cell r="K11">
            <v>46</v>
          </cell>
          <cell r="L11">
            <v>96</v>
          </cell>
          <cell r="M11">
            <v>71</v>
          </cell>
          <cell r="N11">
            <v>50</v>
          </cell>
          <cell r="O11">
            <v>1</v>
          </cell>
          <cell r="P11">
            <v>1000</v>
          </cell>
          <cell r="Q11">
            <v>1005</v>
          </cell>
          <cell r="R11">
            <v>1002.5</v>
          </cell>
          <cell r="S11">
            <v>5</v>
          </cell>
          <cell r="U11">
            <v>5.3</v>
          </cell>
          <cell r="V11">
            <v>16.600000000000001</v>
          </cell>
          <cell r="W11" t="str">
            <v>SW</v>
          </cell>
          <cell r="Z11">
            <v>2.2000000000000002</v>
          </cell>
          <cell r="AA11">
            <v>2.2000000000000002</v>
          </cell>
          <cell r="AC11">
            <v>-2.2999999999999998</v>
          </cell>
          <cell r="AD11">
            <v>9</v>
          </cell>
          <cell r="AE11">
            <v>-0.6</v>
          </cell>
          <cell r="AF11">
            <v>2</v>
          </cell>
          <cell r="AH11" t="str">
            <v>Thunder; ~14-15 Sleet/ice &amp; H. Rn yy</v>
          </cell>
          <cell r="AI11">
            <v>1</v>
          </cell>
          <cell r="AJ11">
            <v>6.9</v>
          </cell>
          <cell r="AK11">
            <v>1</v>
          </cell>
          <cell r="AM11">
            <v>2.3624999999999998</v>
          </cell>
          <cell r="AN11">
            <v>10.55</v>
          </cell>
          <cell r="AO11">
            <v>6.4562499999999998</v>
          </cell>
          <cell r="AP11">
            <v>8.1875</v>
          </cell>
          <cell r="AQ11">
            <v>1001.875</v>
          </cell>
          <cell r="AS11">
            <v>-1.2000000000000002</v>
          </cell>
          <cell r="AT11">
            <v>0</v>
          </cell>
          <cell r="AU11">
            <v>-0.59999999999999964</v>
          </cell>
          <cell r="AV11">
            <v>1.1999999999999993</v>
          </cell>
          <cell r="AW11">
            <v>-10.75</v>
          </cell>
          <cell r="AY11">
            <v>-1.2375000000000003</v>
          </cell>
          <cell r="AZ11">
            <v>0.15000000000000036</v>
          </cell>
          <cell r="BA11">
            <v>-0.54375000000000018</v>
          </cell>
          <cell r="BB11">
            <v>1.3874999999999993</v>
          </cell>
          <cell r="BC11">
            <v>-11.375</v>
          </cell>
          <cell r="BE11">
            <v>73.1875</v>
          </cell>
          <cell r="BG11">
            <v>8</v>
          </cell>
        </row>
        <row r="12">
          <cell r="A12">
            <v>9</v>
          </cell>
          <cell r="B12">
            <v>1.9</v>
          </cell>
          <cell r="C12">
            <v>10.7</v>
          </cell>
          <cell r="E12">
            <v>9</v>
          </cell>
          <cell r="F12">
            <v>1.9</v>
          </cell>
          <cell r="G12">
            <v>10.7</v>
          </cell>
          <cell r="H12">
            <v>6.3</v>
          </cell>
          <cell r="I12">
            <v>8.7999999999999989</v>
          </cell>
          <cell r="J12">
            <v>0</v>
          </cell>
          <cell r="K12">
            <v>43</v>
          </cell>
          <cell r="L12">
            <v>89</v>
          </cell>
          <cell r="M12">
            <v>66</v>
          </cell>
          <cell r="N12">
            <v>46</v>
          </cell>
          <cell r="O12">
            <v>0</v>
          </cell>
          <cell r="P12">
            <v>1003</v>
          </cell>
          <cell r="Q12">
            <v>1014</v>
          </cell>
          <cell r="R12">
            <v>1008.5</v>
          </cell>
          <cell r="S12">
            <v>11</v>
          </cell>
          <cell r="U12">
            <v>4.7</v>
          </cell>
          <cell r="V12">
            <v>14.5</v>
          </cell>
          <cell r="W12" t="str">
            <v>W</v>
          </cell>
          <cell r="Z12">
            <v>0</v>
          </cell>
          <cell r="AC12">
            <v>-2.8</v>
          </cell>
          <cell r="AD12">
            <v>2.1</v>
          </cell>
          <cell r="AE12">
            <v>-2.1</v>
          </cell>
          <cell r="AF12">
            <v>2</v>
          </cell>
          <cell r="AH12" t="str">
            <v>-</v>
          </cell>
          <cell r="AI12">
            <v>0</v>
          </cell>
          <cell r="AJ12">
            <v>8.0500000000000007</v>
          </cell>
          <cell r="AK12">
            <v>0</v>
          </cell>
          <cell r="AM12">
            <v>2.3111111111111109</v>
          </cell>
          <cell r="AN12">
            <v>10.566666666666668</v>
          </cell>
          <cell r="AO12">
            <v>6.4388888888888882</v>
          </cell>
          <cell r="AP12">
            <v>8.2555555555555546</v>
          </cell>
          <cell r="AQ12">
            <v>1002.6111111111111</v>
          </cell>
          <cell r="AS12">
            <v>-1.7000000000000002</v>
          </cell>
          <cell r="AT12">
            <v>0.29999999999999893</v>
          </cell>
          <cell r="AU12">
            <v>-0.70000000000000018</v>
          </cell>
          <cell r="AV12">
            <v>1.9999999999999982</v>
          </cell>
          <cell r="AW12">
            <v>-4.75</v>
          </cell>
          <cell r="AY12">
            <v>-1.2888888888888892</v>
          </cell>
          <cell r="AZ12">
            <v>0.16666666666666785</v>
          </cell>
          <cell r="BA12">
            <v>-0.56111111111111178</v>
          </cell>
          <cell r="BB12">
            <v>1.4555555555555539</v>
          </cell>
          <cell r="BC12">
            <v>-10.638888888888914</v>
          </cell>
          <cell r="BE12">
            <v>72.388888888888886</v>
          </cell>
          <cell r="BG12">
            <v>9</v>
          </cell>
        </row>
        <row r="13">
          <cell r="A13">
            <v>10</v>
          </cell>
          <cell r="B13">
            <v>5.8</v>
          </cell>
          <cell r="C13">
            <v>12</v>
          </cell>
          <cell r="E13">
            <v>10</v>
          </cell>
          <cell r="F13">
            <v>4</v>
          </cell>
          <cell r="G13">
            <v>12</v>
          </cell>
          <cell r="H13">
            <v>8</v>
          </cell>
          <cell r="I13">
            <v>8</v>
          </cell>
          <cell r="J13">
            <v>0</v>
          </cell>
          <cell r="K13">
            <v>68</v>
          </cell>
          <cell r="L13">
            <v>97</v>
          </cell>
          <cell r="M13">
            <v>82.5</v>
          </cell>
          <cell r="N13">
            <v>29</v>
          </cell>
          <cell r="O13">
            <v>1</v>
          </cell>
          <cell r="P13">
            <v>1004</v>
          </cell>
          <cell r="Q13">
            <v>1018</v>
          </cell>
          <cell r="R13">
            <v>1011</v>
          </cell>
          <cell r="S13">
            <v>14</v>
          </cell>
          <cell r="U13">
            <v>2.4</v>
          </cell>
          <cell r="V13">
            <v>11</v>
          </cell>
          <cell r="W13" t="str">
            <v>NW</v>
          </cell>
          <cell r="Z13">
            <v>3.9</v>
          </cell>
          <cell r="AA13">
            <v>1.5</v>
          </cell>
          <cell r="AC13">
            <v>2</v>
          </cell>
          <cell r="AD13">
            <v>7.9</v>
          </cell>
          <cell r="AE13">
            <v>2.7</v>
          </cell>
          <cell r="AF13">
            <v>1</v>
          </cell>
          <cell r="AH13" t="str">
            <v>~0130-04 &amp; 1430-15 L. Rain</v>
          </cell>
          <cell r="AI13">
            <v>3</v>
          </cell>
          <cell r="AJ13">
            <v>2.2999999999999998</v>
          </cell>
          <cell r="AK13">
            <v>2</v>
          </cell>
          <cell r="AM13">
            <v>2.4799999999999995</v>
          </cell>
          <cell r="AN13">
            <v>10.71</v>
          </cell>
          <cell r="AO13">
            <v>6.5949999999999989</v>
          </cell>
          <cell r="AP13">
            <v>8.23</v>
          </cell>
          <cell r="AQ13">
            <v>1003.45</v>
          </cell>
          <cell r="AS13">
            <v>0.39999999999999991</v>
          </cell>
          <cell r="AT13">
            <v>1.5999999999999996</v>
          </cell>
          <cell r="AU13">
            <v>1</v>
          </cell>
          <cell r="AV13">
            <v>1.1999999999999993</v>
          </cell>
          <cell r="AW13">
            <v>-2.25</v>
          </cell>
          <cell r="AY13">
            <v>-1.1200000000000006</v>
          </cell>
          <cell r="AZ13">
            <v>0.3100000000000005</v>
          </cell>
          <cell r="BA13">
            <v>-0.40500000000000114</v>
          </cell>
          <cell r="BB13">
            <v>1.4299999999999997</v>
          </cell>
          <cell r="BC13">
            <v>-9.7999999999999545</v>
          </cell>
          <cell r="BE13">
            <v>73.400000000000006</v>
          </cell>
          <cell r="BG13">
            <v>10</v>
          </cell>
        </row>
        <row r="14">
          <cell r="A14">
            <v>11</v>
          </cell>
          <cell r="B14">
            <v>1.3</v>
          </cell>
          <cell r="C14">
            <v>13.2</v>
          </cell>
          <cell r="E14">
            <v>11</v>
          </cell>
          <cell r="F14">
            <v>1.3</v>
          </cell>
          <cell r="G14">
            <v>13.2</v>
          </cell>
          <cell r="H14">
            <v>7.25</v>
          </cell>
          <cell r="I14">
            <v>11.899999999999999</v>
          </cell>
          <cell r="J14">
            <v>0</v>
          </cell>
          <cell r="K14">
            <v>57</v>
          </cell>
          <cell r="L14">
            <v>97</v>
          </cell>
          <cell r="M14">
            <v>77</v>
          </cell>
          <cell r="N14">
            <v>40</v>
          </cell>
          <cell r="O14">
            <v>0</v>
          </cell>
          <cell r="P14">
            <v>1018</v>
          </cell>
          <cell r="Q14">
            <v>1025</v>
          </cell>
          <cell r="R14">
            <v>1021.5</v>
          </cell>
          <cell r="S14">
            <v>7</v>
          </cell>
          <cell r="U14">
            <v>2.1</v>
          </cell>
          <cell r="V14">
            <v>8.6999999999999993</v>
          </cell>
          <cell r="W14" t="str">
            <v>SW</v>
          </cell>
          <cell r="Z14">
            <v>0</v>
          </cell>
          <cell r="AC14">
            <v>0.7</v>
          </cell>
          <cell r="AD14">
            <v>6.7</v>
          </cell>
          <cell r="AE14">
            <v>0.6</v>
          </cell>
          <cell r="AF14">
            <v>1</v>
          </cell>
          <cell r="AH14" t="str">
            <v>-</v>
          </cell>
          <cell r="AI14">
            <v>0</v>
          </cell>
          <cell r="AJ14">
            <v>4.5999999999999996</v>
          </cell>
          <cell r="AK14">
            <v>0</v>
          </cell>
          <cell r="AM14">
            <v>2.3727272727272726</v>
          </cell>
          <cell r="AN14">
            <v>10.936363636363637</v>
          </cell>
          <cell r="AO14">
            <v>6.6545454545454534</v>
          </cell>
          <cell r="AP14">
            <v>8.5636363636363626</v>
          </cell>
          <cell r="AQ14">
            <v>1005.0909090909091</v>
          </cell>
          <cell r="AS14">
            <v>-2.2999999999999998</v>
          </cell>
          <cell r="AT14">
            <v>2.7999999999999989</v>
          </cell>
          <cell r="AU14">
            <v>0.25</v>
          </cell>
          <cell r="AV14">
            <v>5.0999999999999979</v>
          </cell>
          <cell r="AW14">
            <v>8.25</v>
          </cell>
          <cell r="AY14">
            <v>-1.2272727272727275</v>
          </cell>
          <cell r="AZ14">
            <v>0.53636363636363704</v>
          </cell>
          <cell r="BA14">
            <v>-0.34545454545454657</v>
          </cell>
          <cell r="BB14">
            <v>1.7636363636363619</v>
          </cell>
          <cell r="BC14">
            <v>-8.1590909090908781</v>
          </cell>
          <cell r="BE14">
            <v>73.727272727272734</v>
          </cell>
          <cell r="BG14">
            <v>11</v>
          </cell>
        </row>
        <row r="15">
          <cell r="A15">
            <v>12</v>
          </cell>
          <cell r="B15">
            <v>9.1999999999999993</v>
          </cell>
          <cell r="C15">
            <v>13</v>
          </cell>
          <cell r="E15">
            <v>12</v>
          </cell>
          <cell r="F15">
            <v>9.1999999999999993</v>
          </cell>
          <cell r="G15">
            <v>13</v>
          </cell>
          <cell r="H15">
            <v>11.1</v>
          </cell>
          <cell r="I15">
            <v>3.8000000000000007</v>
          </cell>
          <cell r="J15">
            <v>0</v>
          </cell>
          <cell r="K15">
            <v>74</v>
          </cell>
          <cell r="L15">
            <v>94</v>
          </cell>
          <cell r="M15">
            <v>84</v>
          </cell>
          <cell r="N15">
            <v>20</v>
          </cell>
          <cell r="O15">
            <v>0</v>
          </cell>
          <cell r="P15">
            <v>1019</v>
          </cell>
          <cell r="Q15">
            <v>1024</v>
          </cell>
          <cell r="R15">
            <v>1021.5</v>
          </cell>
          <cell r="S15">
            <v>5</v>
          </cell>
          <cell r="U15">
            <v>3.5</v>
          </cell>
          <cell r="V15">
            <v>12.3</v>
          </cell>
          <cell r="W15" t="str">
            <v>SW</v>
          </cell>
          <cell r="Z15">
            <v>0</v>
          </cell>
          <cell r="AC15">
            <v>6.7</v>
          </cell>
          <cell r="AD15">
            <v>9</v>
          </cell>
          <cell r="AE15">
            <v>7.4</v>
          </cell>
          <cell r="AF15">
            <v>0</v>
          </cell>
          <cell r="AH15" t="str">
            <v>-</v>
          </cell>
          <cell r="AI15">
            <v>0</v>
          </cell>
          <cell r="AJ15">
            <v>0</v>
          </cell>
          <cell r="AK15">
            <v>0</v>
          </cell>
          <cell r="AM15">
            <v>2.9416666666666664</v>
          </cell>
          <cell r="AN15">
            <v>11.108333333333334</v>
          </cell>
          <cell r="AO15">
            <v>7.0249999999999986</v>
          </cell>
          <cell r="AP15">
            <v>8.1666666666666661</v>
          </cell>
          <cell r="AQ15">
            <v>1006.4583333333334</v>
          </cell>
          <cell r="AS15">
            <v>5.6</v>
          </cell>
          <cell r="AT15">
            <v>2.5999999999999996</v>
          </cell>
          <cell r="AU15">
            <v>4.0999999999999996</v>
          </cell>
          <cell r="AV15">
            <v>-3</v>
          </cell>
          <cell r="AW15">
            <v>8.25</v>
          </cell>
          <cell r="AY15">
            <v>-0.65833333333333366</v>
          </cell>
          <cell r="AZ15">
            <v>0.70833333333333393</v>
          </cell>
          <cell r="BA15">
            <v>2.4999999999998579E-2</v>
          </cell>
          <cell r="BB15">
            <v>1.3666666666666654</v>
          </cell>
          <cell r="BC15">
            <v>-6.7916666666666288</v>
          </cell>
          <cell r="BE15">
            <v>74.583333333333329</v>
          </cell>
          <cell r="BG15">
            <v>12</v>
          </cell>
        </row>
        <row r="16">
          <cell r="A16">
            <v>13</v>
          </cell>
          <cell r="B16">
            <v>7</v>
          </cell>
          <cell r="C16">
            <v>13</v>
          </cell>
          <cell r="E16">
            <v>13</v>
          </cell>
          <cell r="F16">
            <v>7</v>
          </cell>
          <cell r="G16">
            <v>13</v>
          </cell>
          <cell r="H16">
            <v>10</v>
          </cell>
          <cell r="I16">
            <v>6</v>
          </cell>
          <cell r="J16">
            <v>0</v>
          </cell>
          <cell r="K16">
            <v>63</v>
          </cell>
          <cell r="L16">
            <v>96</v>
          </cell>
          <cell r="M16">
            <v>79.5</v>
          </cell>
          <cell r="N16">
            <v>33</v>
          </cell>
          <cell r="O16">
            <v>0</v>
          </cell>
          <cell r="P16">
            <v>1016</v>
          </cell>
          <cell r="Q16">
            <v>1023</v>
          </cell>
          <cell r="R16">
            <v>1019.5</v>
          </cell>
          <cell r="S16">
            <v>7</v>
          </cell>
          <cell r="U16">
            <v>2.4</v>
          </cell>
          <cell r="V16">
            <v>8.6999999999999993</v>
          </cell>
          <cell r="W16" t="str">
            <v>SW</v>
          </cell>
          <cell r="Z16">
            <v>0</v>
          </cell>
          <cell r="AC16">
            <v>3</v>
          </cell>
          <cell r="AD16">
            <v>8.3000000000000007</v>
          </cell>
          <cell r="AE16">
            <v>5.9</v>
          </cell>
          <cell r="AF16">
            <v>2</v>
          </cell>
          <cell r="AH16" t="str">
            <v>-</v>
          </cell>
          <cell r="AI16">
            <v>0</v>
          </cell>
          <cell r="AJ16">
            <v>0.57499999999999996</v>
          </cell>
          <cell r="AK16">
            <v>0</v>
          </cell>
          <cell r="AM16">
            <v>3.2538461538461538</v>
          </cell>
          <cell r="AN16">
            <v>11.253846153846155</v>
          </cell>
          <cell r="AO16">
            <v>7.2538461538461529</v>
          </cell>
          <cell r="AP16">
            <v>7.9999999999999991</v>
          </cell>
          <cell r="AQ16">
            <v>1007.4615384615385</v>
          </cell>
          <cell r="AS16">
            <v>3.4</v>
          </cell>
          <cell r="AT16">
            <v>2.5999999999999996</v>
          </cell>
          <cell r="AU16">
            <v>3</v>
          </cell>
          <cell r="AV16">
            <v>-0.80000000000000071</v>
          </cell>
          <cell r="AW16">
            <v>6.25</v>
          </cell>
          <cell r="AY16">
            <v>-0.34615384615384626</v>
          </cell>
          <cell r="AZ16">
            <v>0.85384615384615437</v>
          </cell>
          <cell r="BA16">
            <v>0.25384615384615294</v>
          </cell>
          <cell r="BB16">
            <v>1.1999999999999984</v>
          </cell>
          <cell r="BC16">
            <v>-5.7884615384615472</v>
          </cell>
          <cell r="BE16">
            <v>74.961538461538467</v>
          </cell>
          <cell r="BG16">
            <v>13</v>
          </cell>
        </row>
        <row r="17">
          <cell r="A17">
            <v>14</v>
          </cell>
          <cell r="B17">
            <v>7.3</v>
          </cell>
          <cell r="C17">
            <v>13.5</v>
          </cell>
          <cell r="E17">
            <v>14</v>
          </cell>
          <cell r="F17">
            <v>7.3</v>
          </cell>
          <cell r="G17">
            <v>13.5</v>
          </cell>
          <cell r="H17">
            <v>10.4</v>
          </cell>
          <cell r="I17">
            <v>6.2</v>
          </cell>
          <cell r="J17">
            <v>0</v>
          </cell>
          <cell r="K17">
            <v>49</v>
          </cell>
          <cell r="L17">
            <v>95</v>
          </cell>
          <cell r="M17">
            <v>72</v>
          </cell>
          <cell r="N17">
            <v>46</v>
          </cell>
          <cell r="O17">
            <v>0</v>
          </cell>
          <cell r="P17">
            <v>1012</v>
          </cell>
          <cell r="Q17">
            <v>1023</v>
          </cell>
          <cell r="R17">
            <v>1017.5</v>
          </cell>
          <cell r="S17">
            <v>11</v>
          </cell>
          <cell r="U17">
            <v>3.2</v>
          </cell>
          <cell r="V17">
            <v>10</v>
          </cell>
          <cell r="W17" t="str">
            <v>W</v>
          </cell>
          <cell r="Z17">
            <v>0</v>
          </cell>
          <cell r="AC17">
            <v>0.7</v>
          </cell>
          <cell r="AD17">
            <v>8.1</v>
          </cell>
          <cell r="AE17">
            <v>2.2999999999999998</v>
          </cell>
          <cell r="AF17">
            <v>2</v>
          </cell>
          <cell r="AH17" t="str">
            <v>-</v>
          </cell>
          <cell r="AI17">
            <v>0</v>
          </cell>
          <cell r="AJ17">
            <v>3.45</v>
          </cell>
          <cell r="AK17">
            <v>0</v>
          </cell>
          <cell r="AM17">
            <v>3.5428571428571423</v>
          </cell>
          <cell r="AN17">
            <v>11.414285714285715</v>
          </cell>
          <cell r="AO17">
            <v>7.4785714285714278</v>
          </cell>
          <cell r="AP17">
            <v>7.871428571428571</v>
          </cell>
          <cell r="AQ17">
            <v>1008.1785714285714</v>
          </cell>
          <cell r="AS17">
            <v>3.6999999999999997</v>
          </cell>
          <cell r="AT17">
            <v>3.0999999999999996</v>
          </cell>
          <cell r="AU17">
            <v>3.4000000000000004</v>
          </cell>
          <cell r="AV17">
            <v>-0.60000000000000053</v>
          </cell>
          <cell r="AW17">
            <v>4.25</v>
          </cell>
          <cell r="AY17">
            <v>-5.7142857142857828E-2</v>
          </cell>
          <cell r="AZ17">
            <v>1.0142857142857142</v>
          </cell>
          <cell r="BA17">
            <v>0.47857142857142776</v>
          </cell>
          <cell r="BB17">
            <v>1.0714285714285703</v>
          </cell>
          <cell r="BC17">
            <v>-5.0714285714285552</v>
          </cell>
          <cell r="BE17">
            <v>74.75</v>
          </cell>
          <cell r="BG17">
            <v>14</v>
          </cell>
        </row>
        <row r="18">
          <cell r="A18">
            <v>15</v>
          </cell>
          <cell r="B18">
            <v>3.7</v>
          </cell>
          <cell r="C18">
            <v>15</v>
          </cell>
          <cell r="E18">
            <v>15</v>
          </cell>
          <cell r="F18">
            <v>3.7</v>
          </cell>
          <cell r="G18">
            <v>15</v>
          </cell>
          <cell r="H18">
            <v>9.35</v>
          </cell>
          <cell r="I18">
            <v>11.3</v>
          </cell>
          <cell r="J18">
            <v>0</v>
          </cell>
          <cell r="K18">
            <v>48</v>
          </cell>
          <cell r="L18">
            <v>86</v>
          </cell>
          <cell r="M18">
            <v>67</v>
          </cell>
          <cell r="N18">
            <v>38</v>
          </cell>
          <cell r="O18">
            <v>0</v>
          </cell>
          <cell r="P18">
            <v>1023</v>
          </cell>
          <cell r="Q18">
            <v>1032</v>
          </cell>
          <cell r="R18">
            <v>1027.5</v>
          </cell>
          <cell r="S18">
            <v>9</v>
          </cell>
          <cell r="U18">
            <v>1.4</v>
          </cell>
          <cell r="V18">
            <v>6</v>
          </cell>
          <cell r="W18" t="str">
            <v>NW</v>
          </cell>
          <cell r="Z18">
            <v>0</v>
          </cell>
          <cell r="AC18">
            <v>1</v>
          </cell>
          <cell r="AD18">
            <v>4</v>
          </cell>
          <cell r="AE18">
            <v>2.2999999999999998</v>
          </cell>
          <cell r="AF18">
            <v>2</v>
          </cell>
          <cell r="AH18" t="str">
            <v>-</v>
          </cell>
          <cell r="AI18">
            <v>0</v>
          </cell>
          <cell r="AJ18">
            <v>10.35</v>
          </cell>
          <cell r="AK18">
            <v>0</v>
          </cell>
          <cell r="AM18">
            <v>3.5533333333333332</v>
          </cell>
          <cell r="AN18">
            <v>11.653333333333334</v>
          </cell>
          <cell r="AO18">
            <v>7.6033333333333326</v>
          </cell>
          <cell r="AP18">
            <v>8.1</v>
          </cell>
          <cell r="AQ18">
            <v>1009.4666666666667</v>
          </cell>
          <cell r="AS18">
            <v>0.10000000000000009</v>
          </cell>
          <cell r="AT18">
            <v>4.5999999999999996</v>
          </cell>
          <cell r="AU18">
            <v>2.3499999999999996</v>
          </cell>
          <cell r="AV18">
            <v>4.5</v>
          </cell>
          <cell r="AW18">
            <v>14.25</v>
          </cell>
          <cell r="AY18">
            <v>-4.6666666666666856E-2</v>
          </cell>
          <cell r="AZ18">
            <v>1.2533333333333339</v>
          </cell>
          <cell r="BA18">
            <v>0.60333333333333261</v>
          </cell>
          <cell r="BB18">
            <v>1.2999999999999989</v>
          </cell>
          <cell r="BC18">
            <v>-3.783333333333303</v>
          </cell>
          <cell r="BE18">
            <v>74.233333333333334</v>
          </cell>
          <cell r="BG18">
            <v>15</v>
          </cell>
        </row>
        <row r="19">
          <cell r="A19">
            <v>16</v>
          </cell>
          <cell r="B19">
            <v>3.4</v>
          </cell>
          <cell r="C19">
            <v>16.399999999999999</v>
          </cell>
          <cell r="E19">
            <v>16</v>
          </cell>
          <cell r="F19">
            <v>3.4</v>
          </cell>
          <cell r="G19">
            <v>16.399999999999999</v>
          </cell>
          <cell r="H19">
            <v>9.8999999999999986</v>
          </cell>
          <cell r="I19">
            <v>12.999999999999998</v>
          </cell>
          <cell r="J19">
            <v>0</v>
          </cell>
          <cell r="K19">
            <v>47</v>
          </cell>
          <cell r="L19">
            <v>94</v>
          </cell>
          <cell r="M19">
            <v>70.5</v>
          </cell>
          <cell r="N19">
            <v>47</v>
          </cell>
          <cell r="O19">
            <v>0</v>
          </cell>
          <cell r="P19">
            <v>1030</v>
          </cell>
          <cell r="Q19">
            <v>1033</v>
          </cell>
          <cell r="R19">
            <v>1031.5</v>
          </cell>
          <cell r="S19">
            <v>3</v>
          </cell>
          <cell r="U19">
            <v>1.5</v>
          </cell>
          <cell r="V19">
            <v>9.6</v>
          </cell>
          <cell r="W19" t="str">
            <v>SW</v>
          </cell>
          <cell r="Z19">
            <v>0</v>
          </cell>
          <cell r="AC19">
            <v>2.2000000000000002</v>
          </cell>
          <cell r="AD19">
            <v>5.8</v>
          </cell>
          <cell r="AE19">
            <v>3.4</v>
          </cell>
          <cell r="AF19">
            <v>2</v>
          </cell>
          <cell r="AH19" t="str">
            <v>-</v>
          </cell>
          <cell r="AI19">
            <v>0</v>
          </cell>
          <cell r="AJ19">
            <v>9.1999999999999993</v>
          </cell>
          <cell r="AK19">
            <v>0</v>
          </cell>
          <cell r="AM19">
            <v>3.5437499999999997</v>
          </cell>
          <cell r="AN19">
            <v>11.950000000000001</v>
          </cell>
          <cell r="AO19">
            <v>7.7468749999999993</v>
          </cell>
          <cell r="AP19">
            <v>8.4062499999999982</v>
          </cell>
          <cell r="AQ19">
            <v>1010.84375</v>
          </cell>
          <cell r="AS19">
            <v>-0.20000000000000018</v>
          </cell>
          <cell r="AT19">
            <v>5.9999999999999982</v>
          </cell>
          <cell r="AU19">
            <v>2.8999999999999986</v>
          </cell>
          <cell r="AV19">
            <v>6.1999999999999975</v>
          </cell>
          <cell r="AW19">
            <v>18.25</v>
          </cell>
          <cell r="AY19">
            <v>-5.6250000000000355E-2</v>
          </cell>
          <cell r="AZ19">
            <v>1.5500000000000007</v>
          </cell>
          <cell r="BA19">
            <v>0.74687499999999929</v>
          </cell>
          <cell r="BB19">
            <v>1.6062499999999975</v>
          </cell>
          <cell r="BC19">
            <v>-2.40625</v>
          </cell>
          <cell r="BE19">
            <v>74</v>
          </cell>
          <cell r="BG19">
            <v>16</v>
          </cell>
        </row>
        <row r="20">
          <cell r="A20">
            <v>17</v>
          </cell>
          <cell r="B20">
            <v>5.3</v>
          </cell>
          <cell r="C20">
            <v>15.4</v>
          </cell>
          <cell r="E20">
            <v>17</v>
          </cell>
          <cell r="F20">
            <v>5.3</v>
          </cell>
          <cell r="G20">
            <v>15.4</v>
          </cell>
          <cell r="H20">
            <v>10.35</v>
          </cell>
          <cell r="I20">
            <v>10.100000000000001</v>
          </cell>
          <cell r="J20">
            <v>0</v>
          </cell>
          <cell r="K20">
            <v>51</v>
          </cell>
          <cell r="L20">
            <v>87</v>
          </cell>
          <cell r="M20">
            <v>69</v>
          </cell>
          <cell r="N20">
            <v>36</v>
          </cell>
          <cell r="O20">
            <v>0</v>
          </cell>
          <cell r="P20">
            <v>1032</v>
          </cell>
          <cell r="Q20">
            <v>1037</v>
          </cell>
          <cell r="R20">
            <v>1034.5</v>
          </cell>
          <cell r="S20">
            <v>5</v>
          </cell>
          <cell r="U20">
            <v>2.2000000000000002</v>
          </cell>
          <cell r="V20">
            <v>8.5</v>
          </cell>
          <cell r="W20" t="str">
            <v>E</v>
          </cell>
          <cell r="Z20">
            <v>0</v>
          </cell>
          <cell r="AC20">
            <v>2.9</v>
          </cell>
          <cell r="AD20">
            <v>6.8</v>
          </cell>
          <cell r="AE20">
            <v>4.2</v>
          </cell>
          <cell r="AF20">
            <v>2</v>
          </cell>
          <cell r="AH20" t="str">
            <v>-</v>
          </cell>
          <cell r="AI20">
            <v>0</v>
          </cell>
          <cell r="AJ20">
            <v>9.1999999999999993</v>
          </cell>
          <cell r="AK20">
            <v>0</v>
          </cell>
          <cell r="AM20">
            <v>3.6470588235294112</v>
          </cell>
          <cell r="AN20">
            <v>12.152941176470589</v>
          </cell>
          <cell r="AO20">
            <v>7.8999999999999986</v>
          </cell>
          <cell r="AP20">
            <v>8.5058823529411747</v>
          </cell>
          <cell r="AQ20">
            <v>1012.2352941176471</v>
          </cell>
          <cell r="AS20">
            <v>1.6999999999999997</v>
          </cell>
          <cell r="AT20">
            <v>5</v>
          </cell>
          <cell r="AU20">
            <v>3.3499999999999996</v>
          </cell>
          <cell r="AV20">
            <v>3.3000000000000007</v>
          </cell>
          <cell r="AW20">
            <v>21.25</v>
          </cell>
          <cell r="AY20">
            <v>4.7058823529411153E-2</v>
          </cell>
          <cell r="AZ20">
            <v>1.7529411764705891</v>
          </cell>
          <cell r="BA20">
            <v>0.89999999999999858</v>
          </cell>
          <cell r="BB20">
            <v>1.705882352941174</v>
          </cell>
          <cell r="BC20">
            <v>-1.0147058823529278</v>
          </cell>
          <cell r="BE20">
            <v>73.705882352941174</v>
          </cell>
          <cell r="BG20">
            <v>17</v>
          </cell>
        </row>
        <row r="21">
          <cell r="A21">
            <v>18</v>
          </cell>
          <cell r="B21">
            <v>2.7</v>
          </cell>
          <cell r="C21">
            <v>15.3</v>
          </cell>
          <cell r="E21">
            <v>18</v>
          </cell>
          <cell r="F21">
            <v>2.7</v>
          </cell>
          <cell r="G21">
            <v>15.3</v>
          </cell>
          <cell r="H21">
            <v>9</v>
          </cell>
          <cell r="I21">
            <v>12.600000000000001</v>
          </cell>
          <cell r="J21">
            <v>0</v>
          </cell>
          <cell r="K21">
            <v>42</v>
          </cell>
          <cell r="L21">
            <v>95</v>
          </cell>
          <cell r="M21">
            <v>68.5</v>
          </cell>
          <cell r="N21">
            <v>53</v>
          </cell>
          <cell r="O21">
            <v>0</v>
          </cell>
          <cell r="P21">
            <v>1028</v>
          </cell>
          <cell r="Q21">
            <v>1036</v>
          </cell>
          <cell r="R21">
            <v>1032</v>
          </cell>
          <cell r="S21">
            <v>8</v>
          </cell>
          <cell r="U21">
            <v>1.2</v>
          </cell>
          <cell r="V21">
            <v>7.8</v>
          </cell>
          <cell r="W21" t="str">
            <v>NE</v>
          </cell>
          <cell r="Z21">
            <v>0</v>
          </cell>
          <cell r="AC21">
            <v>1.8</v>
          </cell>
          <cell r="AD21">
            <v>6.4</v>
          </cell>
          <cell r="AE21">
            <v>2.1</v>
          </cell>
          <cell r="AF21">
            <v>2</v>
          </cell>
          <cell r="AH21" t="str">
            <v>-</v>
          </cell>
          <cell r="AI21">
            <v>0</v>
          </cell>
          <cell r="AJ21">
            <v>11.5</v>
          </cell>
          <cell r="AK21">
            <v>0</v>
          </cell>
          <cell r="AM21">
            <v>3.5944444444444437</v>
          </cell>
          <cell r="AN21">
            <v>12.327777777777779</v>
          </cell>
          <cell r="AO21">
            <v>7.9611111111111104</v>
          </cell>
          <cell r="AP21">
            <v>8.7333333333333307</v>
          </cell>
          <cell r="AQ21">
            <v>1013.3333333333334</v>
          </cell>
          <cell r="AS21">
            <v>-0.89999999999999991</v>
          </cell>
          <cell r="AT21">
            <v>4.9000000000000004</v>
          </cell>
          <cell r="AU21">
            <v>2</v>
          </cell>
          <cell r="AV21">
            <v>5.8000000000000007</v>
          </cell>
          <cell r="AW21">
            <v>18.75</v>
          </cell>
          <cell r="AY21">
            <v>-5.555555555556424E-3</v>
          </cell>
          <cell r="AZ21">
            <v>1.9277777777777789</v>
          </cell>
          <cell r="BA21">
            <v>0.96111111111111036</v>
          </cell>
          <cell r="BB21">
            <v>1.93333333333333</v>
          </cell>
          <cell r="BC21">
            <v>8.3333333333371229E-2</v>
          </cell>
          <cell r="BE21">
            <v>73.416666666666671</v>
          </cell>
          <cell r="BG21">
            <v>18</v>
          </cell>
        </row>
        <row r="22">
          <cell r="A22">
            <v>19</v>
          </cell>
          <cell r="B22">
            <v>2.4</v>
          </cell>
          <cell r="C22">
            <v>14.3</v>
          </cell>
          <cell r="E22">
            <v>19</v>
          </cell>
          <cell r="F22">
            <v>2.4</v>
          </cell>
          <cell r="G22">
            <v>14.3</v>
          </cell>
          <cell r="H22">
            <v>8.35</v>
          </cell>
          <cell r="I22">
            <v>11.9</v>
          </cell>
          <cell r="J22">
            <v>0</v>
          </cell>
          <cell r="K22">
            <v>50</v>
          </cell>
          <cell r="L22">
            <v>90</v>
          </cell>
          <cell r="M22">
            <v>70</v>
          </cell>
          <cell r="N22">
            <v>40</v>
          </cell>
          <cell r="O22">
            <v>0</v>
          </cell>
          <cell r="P22">
            <v>1027</v>
          </cell>
          <cell r="Q22">
            <v>1031</v>
          </cell>
          <cell r="R22">
            <v>1029</v>
          </cell>
          <cell r="S22">
            <v>4</v>
          </cell>
          <cell r="U22">
            <v>2.2000000000000002</v>
          </cell>
          <cell r="V22">
            <v>10.3</v>
          </cell>
          <cell r="W22" t="str">
            <v>E</v>
          </cell>
          <cell r="Z22">
            <v>0</v>
          </cell>
          <cell r="AC22">
            <v>0.3</v>
          </cell>
          <cell r="AD22">
            <v>7</v>
          </cell>
          <cell r="AE22">
            <v>2.4</v>
          </cell>
          <cell r="AF22">
            <v>2</v>
          </cell>
          <cell r="AH22" t="str">
            <v>-</v>
          </cell>
          <cell r="AI22">
            <v>0</v>
          </cell>
          <cell r="AJ22">
            <v>8.0500000000000007</v>
          </cell>
          <cell r="AK22">
            <v>0</v>
          </cell>
          <cell r="AM22">
            <v>3.5315789473684207</v>
          </cell>
          <cell r="AN22">
            <v>12.431578947368424</v>
          </cell>
          <cell r="AO22">
            <v>7.98157894736842</v>
          </cell>
          <cell r="AP22">
            <v>8.8999999999999986</v>
          </cell>
          <cell r="AQ22">
            <v>1014.1578947368421</v>
          </cell>
          <cell r="AS22">
            <v>-1.2000000000000002</v>
          </cell>
          <cell r="AT22">
            <v>3.9000000000000004</v>
          </cell>
          <cell r="AU22">
            <v>1.3499999999999996</v>
          </cell>
          <cell r="AV22">
            <v>5.0999999999999996</v>
          </cell>
          <cell r="AW22">
            <v>15.75</v>
          </cell>
          <cell r="AY22">
            <v>-6.8421052631579382E-2</v>
          </cell>
          <cell r="AZ22">
            <v>2.0315789473684234</v>
          </cell>
          <cell r="BA22">
            <v>0.98157894736842</v>
          </cell>
          <cell r="BB22">
            <v>2.0999999999999979</v>
          </cell>
          <cell r="BC22">
            <v>0.90789473684208133</v>
          </cell>
          <cell r="BE22">
            <v>73.236842105263165</v>
          </cell>
          <cell r="BG22">
            <v>19</v>
          </cell>
        </row>
        <row r="23">
          <cell r="A23">
            <v>20</v>
          </cell>
          <cell r="B23">
            <v>3.6</v>
          </cell>
          <cell r="C23">
            <v>12.9</v>
          </cell>
          <cell r="E23">
            <v>20</v>
          </cell>
          <cell r="F23">
            <v>3.6</v>
          </cell>
          <cell r="G23">
            <v>12.9</v>
          </cell>
          <cell r="H23">
            <v>8.25</v>
          </cell>
          <cell r="I23">
            <v>9.3000000000000007</v>
          </cell>
          <cell r="J23">
            <v>0</v>
          </cell>
          <cell r="K23">
            <v>47</v>
          </cell>
          <cell r="L23">
            <v>89</v>
          </cell>
          <cell r="M23">
            <v>68</v>
          </cell>
          <cell r="N23">
            <v>42</v>
          </cell>
          <cell r="O23">
            <v>0</v>
          </cell>
          <cell r="P23">
            <v>1031</v>
          </cell>
          <cell r="Q23">
            <v>1033</v>
          </cell>
          <cell r="R23">
            <v>1032</v>
          </cell>
          <cell r="S23">
            <v>2</v>
          </cell>
          <cell r="U23">
            <v>1.6</v>
          </cell>
          <cell r="V23">
            <v>6.7</v>
          </cell>
          <cell r="W23" t="str">
            <v>E</v>
          </cell>
          <cell r="Z23">
            <v>0</v>
          </cell>
          <cell r="AC23">
            <v>0.5</v>
          </cell>
          <cell r="AD23">
            <v>4.9000000000000004</v>
          </cell>
          <cell r="AE23">
            <v>1.6</v>
          </cell>
          <cell r="AF23">
            <v>2</v>
          </cell>
          <cell r="AH23" t="str">
            <v>-</v>
          </cell>
          <cell r="AI23">
            <v>0</v>
          </cell>
          <cell r="AJ23">
            <v>10.925000000000001</v>
          </cell>
          <cell r="AK23">
            <v>0</v>
          </cell>
          <cell r="AM23">
            <v>3.5349999999999993</v>
          </cell>
          <cell r="AN23">
            <v>12.455000000000002</v>
          </cell>
          <cell r="AO23">
            <v>7.9949999999999992</v>
          </cell>
          <cell r="AP23">
            <v>8.9199999999999982</v>
          </cell>
          <cell r="AQ23">
            <v>1015.05</v>
          </cell>
          <cell r="AS23">
            <v>0</v>
          </cell>
          <cell r="AT23">
            <v>2.5</v>
          </cell>
          <cell r="AU23">
            <v>1.25</v>
          </cell>
          <cell r="AV23">
            <v>2.5</v>
          </cell>
          <cell r="AW23">
            <v>18.75</v>
          </cell>
          <cell r="AY23">
            <v>-6.5000000000000835E-2</v>
          </cell>
          <cell r="AZ23">
            <v>2.0550000000000015</v>
          </cell>
          <cell r="BA23">
            <v>0.99499999999999922</v>
          </cell>
          <cell r="BB23">
            <v>2.1199999999999974</v>
          </cell>
          <cell r="BC23">
            <v>1.7999999999999545</v>
          </cell>
          <cell r="BE23">
            <v>72.974999999999994</v>
          </cell>
          <cell r="BG23">
            <v>20</v>
          </cell>
        </row>
        <row r="24">
          <cell r="A24">
            <v>21</v>
          </cell>
          <cell r="B24">
            <v>0.5</v>
          </cell>
          <cell r="C24">
            <v>15.4</v>
          </cell>
          <cell r="E24">
            <v>21</v>
          </cell>
          <cell r="F24">
            <v>0.5</v>
          </cell>
          <cell r="G24">
            <v>15.4</v>
          </cell>
          <cell r="H24">
            <v>7.95</v>
          </cell>
          <cell r="I24">
            <v>14.9</v>
          </cell>
          <cell r="J24">
            <v>0</v>
          </cell>
          <cell r="K24">
            <v>45</v>
          </cell>
          <cell r="L24">
            <v>91</v>
          </cell>
          <cell r="M24">
            <v>68</v>
          </cell>
          <cell r="N24">
            <v>46</v>
          </cell>
          <cell r="O24">
            <v>0</v>
          </cell>
          <cell r="P24">
            <v>1028</v>
          </cell>
          <cell r="Q24">
            <v>1031</v>
          </cell>
          <cell r="R24">
            <v>1029.5</v>
          </cell>
          <cell r="S24">
            <v>3</v>
          </cell>
          <cell r="U24">
            <v>1.5</v>
          </cell>
          <cell r="V24">
            <v>8.1999999999999993</v>
          </cell>
          <cell r="W24" t="str">
            <v>NW</v>
          </cell>
          <cell r="Z24">
            <v>0</v>
          </cell>
          <cell r="AC24">
            <v>-1.4</v>
          </cell>
          <cell r="AD24">
            <v>5</v>
          </cell>
          <cell r="AE24">
            <v>0.5</v>
          </cell>
          <cell r="AF24">
            <v>2</v>
          </cell>
          <cell r="AH24" t="str">
            <v>-</v>
          </cell>
          <cell r="AI24">
            <v>0</v>
          </cell>
          <cell r="AJ24">
            <v>10.925000000000001</v>
          </cell>
          <cell r="AK24">
            <v>0</v>
          </cell>
          <cell r="AM24">
            <v>3.39047619047619</v>
          </cell>
          <cell r="AN24">
            <v>12.595238095238098</v>
          </cell>
          <cell r="AO24">
            <v>7.9928571428571411</v>
          </cell>
          <cell r="AP24">
            <v>9.204761904761904</v>
          </cell>
          <cell r="AQ24">
            <v>1015.7380952380952</v>
          </cell>
          <cell r="AS24">
            <v>-3.1</v>
          </cell>
          <cell r="AT24">
            <v>5</v>
          </cell>
          <cell r="AU24">
            <v>0.95000000000000018</v>
          </cell>
          <cell r="AV24">
            <v>8.1</v>
          </cell>
          <cell r="AW24">
            <v>16.25</v>
          </cell>
          <cell r="AY24">
            <v>-0.20952380952381011</v>
          </cell>
          <cell r="AZ24">
            <v>2.1952380952380981</v>
          </cell>
          <cell r="BA24">
            <v>0.99285714285714111</v>
          </cell>
          <cell r="BB24">
            <v>2.4047619047619033</v>
          </cell>
          <cell r="BC24">
            <v>2.488095238095184</v>
          </cell>
          <cell r="BE24">
            <v>72.738095238095241</v>
          </cell>
          <cell r="BG24">
            <v>21</v>
          </cell>
        </row>
        <row r="25">
          <cell r="A25">
            <v>22</v>
          </cell>
          <cell r="B25">
            <v>5.6</v>
          </cell>
          <cell r="C25">
            <v>14.7</v>
          </cell>
          <cell r="E25">
            <v>22</v>
          </cell>
          <cell r="F25">
            <v>5.6</v>
          </cell>
          <cell r="G25">
            <v>14.7</v>
          </cell>
          <cell r="H25">
            <v>10.149999999999999</v>
          </cell>
          <cell r="I25">
            <v>9.1</v>
          </cell>
          <cell r="J25">
            <v>0</v>
          </cell>
          <cell r="K25">
            <v>51</v>
          </cell>
          <cell r="L25">
            <v>89</v>
          </cell>
          <cell r="M25">
            <v>70</v>
          </cell>
          <cell r="N25">
            <v>38</v>
          </cell>
          <cell r="O25">
            <v>0</v>
          </cell>
          <cell r="P25">
            <v>1028</v>
          </cell>
          <cell r="Q25">
            <v>1033</v>
          </cell>
          <cell r="R25">
            <v>1030.5</v>
          </cell>
          <cell r="S25">
            <v>5</v>
          </cell>
          <cell r="U25">
            <v>2.1</v>
          </cell>
          <cell r="V25">
            <v>11</v>
          </cell>
          <cell r="W25" t="str">
            <v>NW</v>
          </cell>
          <cell r="Z25">
            <v>0</v>
          </cell>
          <cell r="AC25">
            <v>3.6</v>
          </cell>
          <cell r="AD25">
            <v>5.7</v>
          </cell>
          <cell r="AE25">
            <v>5</v>
          </cell>
          <cell r="AF25">
            <v>3</v>
          </cell>
          <cell r="AH25" t="str">
            <v>-</v>
          </cell>
          <cell r="AI25">
            <v>0</v>
          </cell>
          <cell r="AJ25">
            <v>9.1999999999999993</v>
          </cell>
          <cell r="AK25">
            <v>0</v>
          </cell>
          <cell r="AM25">
            <v>3.4909090909090903</v>
          </cell>
          <cell r="AN25">
            <v>12.690909090909093</v>
          </cell>
          <cell r="AO25">
            <v>8.0909090909090899</v>
          </cell>
          <cell r="AP25">
            <v>9.1999999999999993</v>
          </cell>
          <cell r="AQ25">
            <v>1016.4090909090909</v>
          </cell>
          <cell r="AS25">
            <v>1.9999999999999996</v>
          </cell>
          <cell r="AT25">
            <v>4.2999999999999989</v>
          </cell>
          <cell r="AU25">
            <v>3.1499999999999986</v>
          </cell>
          <cell r="AV25">
            <v>2.2999999999999989</v>
          </cell>
          <cell r="AW25">
            <v>17.25</v>
          </cell>
          <cell r="AY25">
            <v>-0.10909090909090979</v>
          </cell>
          <cell r="AZ25">
            <v>2.2909090909090928</v>
          </cell>
          <cell r="BA25">
            <v>1.0909090909090899</v>
          </cell>
          <cell r="BB25">
            <v>2.3999999999999986</v>
          </cell>
          <cell r="BC25">
            <v>3.1590909090908781</v>
          </cell>
          <cell r="BE25">
            <v>72.61363636363636</v>
          </cell>
          <cell r="BG25">
            <v>22</v>
          </cell>
        </row>
        <row r="26">
          <cell r="A26">
            <v>23</v>
          </cell>
          <cell r="B26">
            <v>6</v>
          </cell>
          <cell r="C26">
            <v>11.9</v>
          </cell>
          <cell r="E26">
            <v>23</v>
          </cell>
          <cell r="F26">
            <v>6</v>
          </cell>
          <cell r="G26">
            <v>11.9</v>
          </cell>
          <cell r="H26">
            <v>8.9499999999999993</v>
          </cell>
          <cell r="I26">
            <v>5.9</v>
          </cell>
          <cell r="J26">
            <v>0</v>
          </cell>
          <cell r="K26">
            <v>56</v>
          </cell>
          <cell r="L26">
            <v>85</v>
          </cell>
          <cell r="M26">
            <v>70.5</v>
          </cell>
          <cell r="N26">
            <v>29</v>
          </cell>
          <cell r="O26">
            <v>0</v>
          </cell>
          <cell r="P26">
            <v>1012</v>
          </cell>
          <cell r="Q26">
            <v>1029</v>
          </cell>
          <cell r="R26">
            <v>1020.5</v>
          </cell>
          <cell r="S26">
            <v>17</v>
          </cell>
          <cell r="U26">
            <v>4.3</v>
          </cell>
          <cell r="V26">
            <v>15.5</v>
          </cell>
          <cell r="W26" t="str">
            <v>W</v>
          </cell>
          <cell r="Z26">
            <v>0.8</v>
          </cell>
          <cell r="AA26">
            <v>0.8</v>
          </cell>
          <cell r="AC26">
            <v>-1.8</v>
          </cell>
          <cell r="AD26">
            <v>5.4</v>
          </cell>
          <cell r="AE26">
            <v>2.9</v>
          </cell>
          <cell r="AF26">
            <v>2</v>
          </cell>
          <cell r="AH26" t="str">
            <v>1530 H. Shower, SL. Rain to 1630</v>
          </cell>
          <cell r="AI26">
            <v>1</v>
          </cell>
          <cell r="AJ26">
            <v>2.2999999999999998</v>
          </cell>
          <cell r="AK26">
            <v>1</v>
          </cell>
          <cell r="AM26">
            <v>3.5999999999999992</v>
          </cell>
          <cell r="AN26">
            <v>12.656521739130437</v>
          </cell>
          <cell r="AO26">
            <v>8.1282608695652154</v>
          </cell>
          <cell r="AP26">
            <v>9.0565217391304333</v>
          </cell>
          <cell r="AQ26">
            <v>1016.5869565217391</v>
          </cell>
          <cell r="AS26">
            <v>2.4</v>
          </cell>
          <cell r="AT26">
            <v>1.5</v>
          </cell>
          <cell r="AU26">
            <v>1.9499999999999993</v>
          </cell>
          <cell r="AV26">
            <v>-0.90000000000000036</v>
          </cell>
          <cell r="AW26">
            <v>7.25</v>
          </cell>
          <cell r="AY26">
            <v>-8.8817841970012523E-16</v>
          </cell>
          <cell r="AZ26">
            <v>2.2565217391304362</v>
          </cell>
          <cell r="BA26">
            <v>1.1282608695652154</v>
          </cell>
          <cell r="BB26">
            <v>2.2565217391304326</v>
          </cell>
          <cell r="BC26">
            <v>3.3369565217391255</v>
          </cell>
          <cell r="BE26">
            <v>72.521739130434781</v>
          </cell>
          <cell r="BG26">
            <v>23</v>
          </cell>
        </row>
        <row r="27">
          <cell r="A27">
            <v>24</v>
          </cell>
          <cell r="B27">
            <v>3.5</v>
          </cell>
          <cell r="C27">
            <v>11.3</v>
          </cell>
          <cell r="E27">
            <v>24</v>
          </cell>
          <cell r="F27">
            <v>3.5</v>
          </cell>
          <cell r="G27">
            <v>11.3</v>
          </cell>
          <cell r="H27">
            <v>7.4</v>
          </cell>
          <cell r="I27">
            <v>7.8000000000000007</v>
          </cell>
          <cell r="J27">
            <v>0</v>
          </cell>
          <cell r="K27">
            <v>43</v>
          </cell>
          <cell r="L27">
            <v>69</v>
          </cell>
          <cell r="M27">
            <v>56</v>
          </cell>
          <cell r="N27">
            <v>26</v>
          </cell>
          <cell r="O27">
            <v>0</v>
          </cell>
          <cell r="P27">
            <v>1012</v>
          </cell>
          <cell r="Q27">
            <v>1020</v>
          </cell>
          <cell r="R27">
            <v>1016</v>
          </cell>
          <cell r="S27">
            <v>8</v>
          </cell>
          <cell r="U27">
            <v>3.3</v>
          </cell>
          <cell r="V27">
            <v>13.9</v>
          </cell>
          <cell r="W27" t="str">
            <v>W</v>
          </cell>
          <cell r="Z27">
            <v>0</v>
          </cell>
          <cell r="AC27">
            <v>-2.7</v>
          </cell>
          <cell r="AD27">
            <v>1.2</v>
          </cell>
          <cell r="AE27">
            <v>0.8</v>
          </cell>
          <cell r="AF27">
            <v>3</v>
          </cell>
          <cell r="AH27" t="str">
            <v>-</v>
          </cell>
          <cell r="AI27">
            <v>0</v>
          </cell>
          <cell r="AJ27">
            <v>8.0500000000000007</v>
          </cell>
          <cell r="AK27">
            <v>0</v>
          </cell>
          <cell r="AM27">
            <v>3.5958333333333328</v>
          </cell>
          <cell r="AN27">
            <v>12.600000000000001</v>
          </cell>
          <cell r="AO27">
            <v>8.0979166666666647</v>
          </cell>
          <cell r="AP27">
            <v>9.0041666666666664</v>
          </cell>
          <cell r="AQ27">
            <v>1016.5625</v>
          </cell>
          <cell r="AS27">
            <v>-0.10000000000000009</v>
          </cell>
          <cell r="AT27">
            <v>0.90000000000000036</v>
          </cell>
          <cell r="AU27">
            <v>0.40000000000000036</v>
          </cell>
          <cell r="AV27">
            <v>1</v>
          </cell>
          <cell r="AW27">
            <v>2.75</v>
          </cell>
          <cell r="AY27">
            <v>-4.166666666667318E-3</v>
          </cell>
          <cell r="AZ27">
            <v>2.2000000000000011</v>
          </cell>
          <cell r="BA27">
            <v>1.0979166666666647</v>
          </cell>
          <cell r="BB27">
            <v>2.2041666666666657</v>
          </cell>
          <cell r="BC27">
            <v>3.3125</v>
          </cell>
          <cell r="BE27">
            <v>71.833333333333329</v>
          </cell>
          <cell r="BG27">
            <v>24</v>
          </cell>
        </row>
        <row r="28">
          <cell r="A28">
            <v>25</v>
          </cell>
          <cell r="B28">
            <v>5.6</v>
          </cell>
          <cell r="C28">
            <v>11.1</v>
          </cell>
          <cell r="E28">
            <v>25</v>
          </cell>
          <cell r="F28">
            <v>5.6</v>
          </cell>
          <cell r="G28">
            <v>11.1</v>
          </cell>
          <cell r="H28">
            <v>8.35</v>
          </cell>
          <cell r="I28">
            <v>5.5</v>
          </cell>
          <cell r="J28">
            <v>0</v>
          </cell>
          <cell r="K28">
            <v>59</v>
          </cell>
          <cell r="L28">
            <v>92</v>
          </cell>
          <cell r="M28">
            <v>75.5</v>
          </cell>
          <cell r="N28">
            <v>33</v>
          </cell>
          <cell r="O28">
            <v>0</v>
          </cell>
          <cell r="P28">
            <v>1001</v>
          </cell>
          <cell r="Q28">
            <v>1013</v>
          </cell>
          <cell r="R28">
            <v>1007</v>
          </cell>
          <cell r="S28">
            <v>12</v>
          </cell>
          <cell r="U28">
            <v>4.7</v>
          </cell>
          <cell r="V28">
            <v>15.2</v>
          </cell>
          <cell r="W28" t="str">
            <v>W</v>
          </cell>
          <cell r="Z28">
            <v>4.9000000000000004</v>
          </cell>
          <cell r="AA28">
            <v>2.2999999999999998</v>
          </cell>
          <cell r="AC28">
            <v>0.8</v>
          </cell>
          <cell r="AD28">
            <v>5.9</v>
          </cell>
          <cell r="AE28">
            <v>2.1</v>
          </cell>
          <cell r="AF28">
            <v>4</v>
          </cell>
          <cell r="AH28" t="str">
            <v>L. &amp; H. 21-1400 Sporadic Showers</v>
          </cell>
          <cell r="AI28">
            <v>3</v>
          </cell>
          <cell r="AJ28">
            <v>4.5999999999999996</v>
          </cell>
          <cell r="AK28">
            <v>0.5</v>
          </cell>
          <cell r="AM28">
            <v>3.6759999999999993</v>
          </cell>
          <cell r="AN28">
            <v>12.540000000000003</v>
          </cell>
          <cell r="AO28">
            <v>8.1079999999999988</v>
          </cell>
          <cell r="AP28">
            <v>8.863999999999999</v>
          </cell>
          <cell r="AQ28">
            <v>1016.18</v>
          </cell>
          <cell r="AS28">
            <v>1.9999999999999996</v>
          </cell>
          <cell r="AT28">
            <v>0.69999999999999929</v>
          </cell>
          <cell r="AU28">
            <v>1.3499999999999996</v>
          </cell>
          <cell r="AV28">
            <v>-1.3000000000000007</v>
          </cell>
          <cell r="AW28">
            <v>-6.25</v>
          </cell>
          <cell r="AY28">
            <v>7.5999999999999179E-2</v>
          </cell>
          <cell r="AZ28">
            <v>2.1400000000000023</v>
          </cell>
          <cell r="BA28">
            <v>1.1079999999999988</v>
          </cell>
          <cell r="BB28">
            <v>2.0639999999999983</v>
          </cell>
          <cell r="BC28">
            <v>2.92999999999995</v>
          </cell>
          <cell r="BE28">
            <v>71.98</v>
          </cell>
          <cell r="BG28">
            <v>25</v>
          </cell>
        </row>
        <row r="29">
          <cell r="A29">
            <v>26</v>
          </cell>
          <cell r="B29">
            <v>7</v>
          </cell>
          <cell r="C29">
            <v>13.5</v>
          </cell>
          <cell r="E29">
            <v>26</v>
          </cell>
          <cell r="F29">
            <v>7</v>
          </cell>
          <cell r="G29">
            <v>13.5</v>
          </cell>
          <cell r="H29">
            <v>10.25</v>
          </cell>
          <cell r="I29">
            <v>6.5</v>
          </cell>
          <cell r="J29">
            <v>0</v>
          </cell>
          <cell r="K29">
            <v>57</v>
          </cell>
          <cell r="L29">
            <v>91</v>
          </cell>
          <cell r="M29">
            <v>74</v>
          </cell>
          <cell r="N29">
            <v>34</v>
          </cell>
          <cell r="O29">
            <v>0</v>
          </cell>
          <cell r="P29">
            <v>997</v>
          </cell>
          <cell r="Q29">
            <v>1009</v>
          </cell>
          <cell r="R29">
            <v>1003</v>
          </cell>
          <cell r="S29">
            <v>12</v>
          </cell>
          <cell r="U29">
            <v>4</v>
          </cell>
          <cell r="V29">
            <v>14.1</v>
          </cell>
          <cell r="W29" t="str">
            <v>W</v>
          </cell>
          <cell r="Z29">
            <v>0.5</v>
          </cell>
          <cell r="AA29">
            <v>0.3</v>
          </cell>
          <cell r="AC29">
            <v>1</v>
          </cell>
          <cell r="AD29">
            <v>9.3000000000000007</v>
          </cell>
          <cell r="AE29">
            <v>4.5</v>
          </cell>
          <cell r="AF29">
            <v>3</v>
          </cell>
          <cell r="AH29" t="str">
            <v>~ 09 &amp; 1530 L. Rain; ~11-12 Drizzle</v>
          </cell>
          <cell r="AI29">
            <v>1</v>
          </cell>
          <cell r="AJ29">
            <v>0.57499999999999996</v>
          </cell>
          <cell r="AK29">
            <v>1</v>
          </cell>
          <cell r="AM29">
            <v>3.8038461538461528</v>
          </cell>
          <cell r="AN29">
            <v>12.576923076923078</v>
          </cell>
          <cell r="AO29">
            <v>8.1903846153846143</v>
          </cell>
          <cell r="AP29">
            <v>8.773076923076923</v>
          </cell>
          <cell r="AQ29">
            <v>1015.6730769230769</v>
          </cell>
          <cell r="AS29">
            <v>3.4</v>
          </cell>
          <cell r="AT29">
            <v>3.0999999999999996</v>
          </cell>
          <cell r="AU29">
            <v>3.25</v>
          </cell>
          <cell r="AV29">
            <v>-0.30000000000000071</v>
          </cell>
          <cell r="AW29">
            <v>-10.25</v>
          </cell>
          <cell r="AY29">
            <v>0.20384615384615268</v>
          </cell>
          <cell r="AZ29">
            <v>2.1769230769230781</v>
          </cell>
          <cell r="BA29">
            <v>1.1903846153846143</v>
          </cell>
          <cell r="BB29">
            <v>1.9730769230769223</v>
          </cell>
          <cell r="BC29">
            <v>2.4230769230769056</v>
          </cell>
          <cell r="BE29">
            <v>72.057692307692307</v>
          </cell>
          <cell r="BG29">
            <v>26</v>
          </cell>
        </row>
        <row r="30">
          <cell r="A30">
            <v>27</v>
          </cell>
          <cell r="B30">
            <v>3.5</v>
          </cell>
          <cell r="C30">
            <v>10</v>
          </cell>
          <cell r="E30">
            <v>27</v>
          </cell>
          <cell r="F30">
            <v>3.5</v>
          </cell>
          <cell r="G30">
            <v>10</v>
          </cell>
          <cell r="H30">
            <v>6.75</v>
          </cell>
          <cell r="I30">
            <v>6.5</v>
          </cell>
          <cell r="J30">
            <v>0</v>
          </cell>
          <cell r="K30">
            <v>51</v>
          </cell>
          <cell r="L30">
            <v>77</v>
          </cell>
          <cell r="M30">
            <v>64</v>
          </cell>
          <cell r="N30">
            <v>26</v>
          </cell>
          <cell r="O30">
            <v>0</v>
          </cell>
          <cell r="P30">
            <v>994</v>
          </cell>
          <cell r="Q30">
            <v>1001</v>
          </cell>
          <cell r="R30">
            <v>997.5</v>
          </cell>
          <cell r="S30">
            <v>7</v>
          </cell>
          <cell r="U30">
            <v>3.8</v>
          </cell>
          <cell r="V30">
            <v>14.5</v>
          </cell>
          <cell r="W30" t="str">
            <v>W</v>
          </cell>
          <cell r="Z30">
            <v>0</v>
          </cell>
          <cell r="AC30">
            <v>-0.2</v>
          </cell>
          <cell r="AD30">
            <v>2.5</v>
          </cell>
          <cell r="AE30">
            <v>0.5</v>
          </cell>
          <cell r="AF30">
            <v>3</v>
          </cell>
          <cell r="AH30" t="str">
            <v>-</v>
          </cell>
          <cell r="AI30">
            <v>0</v>
          </cell>
          <cell r="AJ30">
            <v>2.2999999999999998</v>
          </cell>
          <cell r="AK30">
            <v>0</v>
          </cell>
          <cell r="AM30">
            <v>3.7925925925925918</v>
          </cell>
          <cell r="AN30">
            <v>12.481481481481483</v>
          </cell>
          <cell r="AO30">
            <v>8.137037037037036</v>
          </cell>
          <cell r="AP30">
            <v>8.6888888888888882</v>
          </cell>
          <cell r="AQ30">
            <v>1015</v>
          </cell>
          <cell r="AS30">
            <v>-0.10000000000000009</v>
          </cell>
          <cell r="AT30">
            <v>-0.40000000000000036</v>
          </cell>
          <cell r="AU30">
            <v>-0.25</v>
          </cell>
          <cell r="AV30">
            <v>-0.30000000000000071</v>
          </cell>
          <cell r="AW30">
            <v>-15.75</v>
          </cell>
          <cell r="AY30">
            <v>0.19259259259259176</v>
          </cell>
          <cell r="AZ30">
            <v>2.0814814814814824</v>
          </cell>
          <cell r="BA30">
            <v>1.137037037037036</v>
          </cell>
          <cell r="BB30">
            <v>1.8888888888888875</v>
          </cell>
          <cell r="BC30">
            <v>1.75</v>
          </cell>
          <cell r="BE30">
            <v>71.759259259259252</v>
          </cell>
          <cell r="BG30">
            <v>27</v>
          </cell>
        </row>
        <row r="31">
          <cell r="A31">
            <v>28</v>
          </cell>
          <cell r="B31">
            <v>2</v>
          </cell>
          <cell r="C31">
            <v>9.9</v>
          </cell>
          <cell r="E31">
            <v>28</v>
          </cell>
          <cell r="F31">
            <v>2</v>
          </cell>
          <cell r="G31">
            <v>9.9</v>
          </cell>
          <cell r="H31">
            <v>5.95</v>
          </cell>
          <cell r="I31">
            <v>7.9</v>
          </cell>
          <cell r="J31">
            <v>0</v>
          </cell>
          <cell r="K31">
            <v>51</v>
          </cell>
          <cell r="L31">
            <v>93</v>
          </cell>
          <cell r="M31">
            <v>72</v>
          </cell>
          <cell r="N31">
            <v>42</v>
          </cell>
          <cell r="O31">
            <v>0</v>
          </cell>
          <cell r="P31">
            <v>991</v>
          </cell>
          <cell r="Q31">
            <v>1009</v>
          </cell>
          <cell r="R31">
            <v>1000</v>
          </cell>
          <cell r="S31">
            <v>18</v>
          </cell>
          <cell r="U31">
            <v>2.7</v>
          </cell>
          <cell r="V31">
            <v>10.7</v>
          </cell>
          <cell r="W31" t="str">
            <v>NW</v>
          </cell>
          <cell r="Z31">
            <v>2</v>
          </cell>
          <cell r="AA31">
            <v>1.2</v>
          </cell>
          <cell r="AC31">
            <v>-0.4</v>
          </cell>
          <cell r="AD31">
            <v>3.6</v>
          </cell>
          <cell r="AE31">
            <v>-0.4</v>
          </cell>
          <cell r="AF31">
            <v>4</v>
          </cell>
          <cell r="AH31" t="str">
            <v>17 M. Hail (S); am Showers</v>
          </cell>
          <cell r="AI31">
            <v>3</v>
          </cell>
          <cell r="AJ31">
            <v>2.2999999999999998</v>
          </cell>
          <cell r="AK31">
            <v>3</v>
          </cell>
          <cell r="AM31">
            <v>3.7285714285714278</v>
          </cell>
          <cell r="AN31">
            <v>12.389285714285716</v>
          </cell>
          <cell r="AO31">
            <v>8.0589285714285701</v>
          </cell>
          <cell r="AP31">
            <v>8.6607142857142865</v>
          </cell>
          <cell r="AQ31">
            <v>1014.4642857142857</v>
          </cell>
          <cell r="AS31">
            <v>-1.6</v>
          </cell>
          <cell r="AT31">
            <v>-0.5</v>
          </cell>
          <cell r="AU31">
            <v>-1.0499999999999998</v>
          </cell>
          <cell r="AV31">
            <v>1.0999999999999996</v>
          </cell>
          <cell r="AW31">
            <v>-13.25</v>
          </cell>
          <cell r="AY31">
            <v>0.12857142857142767</v>
          </cell>
          <cell r="AZ31">
            <v>1.9892857142857157</v>
          </cell>
          <cell r="BA31">
            <v>1.0589285714285701</v>
          </cell>
          <cell r="BB31">
            <v>1.8607142857142858</v>
          </cell>
          <cell r="BC31">
            <v>1.2142857142856656</v>
          </cell>
          <cell r="BE31">
            <v>71.767857142857139</v>
          </cell>
          <cell r="BG31">
            <v>28</v>
          </cell>
        </row>
        <row r="32">
          <cell r="A32">
            <v>29</v>
          </cell>
          <cell r="B32">
            <v>-0.1</v>
          </cell>
          <cell r="C32">
            <v>9.1</v>
          </cell>
          <cell r="E32">
            <v>29</v>
          </cell>
          <cell r="F32">
            <v>-0.1</v>
          </cell>
          <cell r="G32">
            <v>9.1</v>
          </cell>
          <cell r="H32">
            <v>4.5</v>
          </cell>
          <cell r="I32">
            <v>9.1999999999999993</v>
          </cell>
          <cell r="J32">
            <v>0</v>
          </cell>
          <cell r="K32">
            <v>50</v>
          </cell>
          <cell r="L32">
            <v>83</v>
          </cell>
          <cell r="M32">
            <v>66.5</v>
          </cell>
          <cell r="N32">
            <v>33</v>
          </cell>
          <cell r="O32">
            <v>0</v>
          </cell>
          <cell r="P32">
            <v>1009</v>
          </cell>
          <cell r="Q32">
            <v>1014</v>
          </cell>
          <cell r="R32">
            <v>1011.5</v>
          </cell>
          <cell r="S32">
            <v>5</v>
          </cell>
          <cell r="U32">
            <v>1.5</v>
          </cell>
          <cell r="V32">
            <v>8.6999999999999993</v>
          </cell>
          <cell r="W32" t="str">
            <v>W</v>
          </cell>
          <cell r="Z32">
            <v>0</v>
          </cell>
          <cell r="AC32">
            <v>-3.1</v>
          </cell>
          <cell r="AD32">
            <v>1.7</v>
          </cell>
          <cell r="AE32">
            <v>-1.5</v>
          </cell>
          <cell r="AF32">
            <v>3</v>
          </cell>
          <cell r="AH32" t="str">
            <v>Air Frost</v>
          </cell>
          <cell r="AI32">
            <v>0</v>
          </cell>
          <cell r="AJ32">
            <v>3.45</v>
          </cell>
          <cell r="AK32">
            <v>0</v>
          </cell>
          <cell r="AM32">
            <v>3.5965517241379303</v>
          </cell>
          <cell r="AN32">
            <v>12.27586206896552</v>
          </cell>
          <cell r="AO32">
            <v>7.9362068965517221</v>
          </cell>
          <cell r="AP32">
            <v>8.6793103448275861</v>
          </cell>
          <cell r="AQ32">
            <v>1014.3620689655172</v>
          </cell>
          <cell r="AS32">
            <v>-3.7</v>
          </cell>
          <cell r="AT32">
            <v>-1.3000000000000007</v>
          </cell>
          <cell r="AU32">
            <v>-2.5</v>
          </cell>
          <cell r="AV32">
            <v>2.3999999999999986</v>
          </cell>
          <cell r="AW32">
            <v>-1.75</v>
          </cell>
          <cell r="AY32">
            <v>-3.4482758620697496E-3</v>
          </cell>
          <cell r="AZ32">
            <v>1.8758620689655192</v>
          </cell>
          <cell r="BA32">
            <v>0.93620689655172207</v>
          </cell>
          <cell r="BB32">
            <v>1.8793103448275854</v>
          </cell>
          <cell r="BC32">
            <v>1.11206896551721</v>
          </cell>
          <cell r="BE32">
            <v>71.58620689655173</v>
          </cell>
          <cell r="BG32">
            <v>29</v>
          </cell>
        </row>
        <row r="33">
          <cell r="A33">
            <v>30</v>
          </cell>
          <cell r="B33">
            <v>1.2</v>
          </cell>
          <cell r="C33">
            <v>13.2</v>
          </cell>
          <cell r="E33">
            <v>30</v>
          </cell>
          <cell r="F33">
            <v>1.2</v>
          </cell>
          <cell r="G33">
            <v>13.2</v>
          </cell>
          <cell r="H33">
            <v>7.1999999999999993</v>
          </cell>
          <cell r="I33">
            <v>12</v>
          </cell>
          <cell r="J33">
            <v>0</v>
          </cell>
          <cell r="K33">
            <v>49</v>
          </cell>
          <cell r="L33">
            <v>91</v>
          </cell>
          <cell r="M33">
            <v>70</v>
          </cell>
          <cell r="N33">
            <v>42</v>
          </cell>
          <cell r="O33">
            <v>0</v>
          </cell>
          <cell r="P33">
            <v>1015</v>
          </cell>
          <cell r="Q33">
            <v>1023</v>
          </cell>
          <cell r="R33">
            <v>1019</v>
          </cell>
          <cell r="S33">
            <v>8</v>
          </cell>
          <cell r="U33">
            <v>1.9</v>
          </cell>
          <cell r="V33">
            <v>7.6</v>
          </cell>
          <cell r="W33" t="str">
            <v>SW</v>
          </cell>
          <cell r="Z33">
            <v>0</v>
          </cell>
          <cell r="AC33">
            <v>-0.7</v>
          </cell>
          <cell r="AD33">
            <v>3.8</v>
          </cell>
          <cell r="AE33">
            <v>-0.3</v>
          </cell>
          <cell r="AF33">
            <v>4</v>
          </cell>
          <cell r="AH33" t="str">
            <v>-</v>
          </cell>
          <cell r="AI33">
            <v>0</v>
          </cell>
          <cell r="AJ33">
            <v>6.9</v>
          </cell>
          <cell r="AK33">
            <v>0</v>
          </cell>
          <cell r="AM33">
            <v>3.5166666666666662</v>
          </cell>
          <cell r="AN33">
            <v>12.306666666666668</v>
          </cell>
          <cell r="AO33">
            <v>7.9116666666666644</v>
          </cell>
          <cell r="AP33">
            <v>8.7899999999999991</v>
          </cell>
          <cell r="AQ33">
            <v>1014.5166666666667</v>
          </cell>
          <cell r="AS33">
            <v>-2.4000000000000004</v>
          </cell>
          <cell r="AT33">
            <v>2.7999999999999989</v>
          </cell>
          <cell r="AU33">
            <v>0.19999999999999929</v>
          </cell>
          <cell r="AV33">
            <v>5.1999999999999993</v>
          </cell>
          <cell r="AW33">
            <v>5.75</v>
          </cell>
          <cell r="AY33">
            <v>-8.3333333333333925E-2</v>
          </cell>
          <cell r="AZ33">
            <v>1.9066666666666681</v>
          </cell>
          <cell r="BA33">
            <v>0.9116666666666644</v>
          </cell>
          <cell r="BB33">
            <v>1.9899999999999984</v>
          </cell>
          <cell r="BC33">
            <v>1.2666666666666515</v>
          </cell>
          <cell r="BE33">
            <v>71.533333333333331</v>
          </cell>
          <cell r="BG33">
            <v>30</v>
          </cell>
        </row>
        <row r="34">
          <cell r="A34">
            <v>31</v>
          </cell>
          <cell r="B34">
            <v>8.3000000000000007</v>
          </cell>
          <cell r="C34">
            <v>13.4</v>
          </cell>
          <cell r="E34">
            <v>31</v>
          </cell>
          <cell r="F34">
            <v>8.3000000000000007</v>
          </cell>
          <cell r="G34">
            <v>13.4</v>
          </cell>
          <cell r="H34">
            <v>10.850000000000001</v>
          </cell>
          <cell r="I34">
            <v>5.0999999999999996</v>
          </cell>
          <cell r="J34">
            <v>0</v>
          </cell>
          <cell r="K34">
            <v>53</v>
          </cell>
          <cell r="L34">
            <v>73</v>
          </cell>
          <cell r="M34">
            <v>63</v>
          </cell>
          <cell r="N34">
            <v>20</v>
          </cell>
          <cell r="O34">
            <v>0</v>
          </cell>
          <cell r="P34">
            <v>1022</v>
          </cell>
          <cell r="Q34">
            <v>1025</v>
          </cell>
          <cell r="R34">
            <v>1023.5</v>
          </cell>
          <cell r="S34">
            <v>3</v>
          </cell>
          <cell r="U34">
            <v>1</v>
          </cell>
          <cell r="V34">
            <v>4.7</v>
          </cell>
          <cell r="W34" t="str">
            <v>SW</v>
          </cell>
          <cell r="Z34">
            <v>0</v>
          </cell>
          <cell r="AC34">
            <v>2.4</v>
          </cell>
          <cell r="AD34">
            <v>7.2</v>
          </cell>
          <cell r="AE34">
            <v>7.8</v>
          </cell>
          <cell r="AF34">
            <v>3</v>
          </cell>
          <cell r="AH34" t="str">
            <v>-</v>
          </cell>
          <cell r="AI34">
            <v>0</v>
          </cell>
          <cell r="AJ34">
            <v>0.57499999999999996</v>
          </cell>
          <cell r="AK34">
            <v>0</v>
          </cell>
          <cell r="AM34">
            <v>3.6709677419354834</v>
          </cell>
          <cell r="AN34">
            <v>12.341935483870968</v>
          </cell>
          <cell r="AO34">
            <v>8.0064516129032235</v>
          </cell>
          <cell r="AP34">
            <v>8.6709677419354847</v>
          </cell>
          <cell r="AQ34">
            <v>1014.8064516129032</v>
          </cell>
          <cell r="AS34">
            <v>4.7000000000000011</v>
          </cell>
          <cell r="AT34">
            <v>3</v>
          </cell>
          <cell r="AU34">
            <v>3.8500000000000014</v>
          </cell>
          <cell r="AV34">
            <v>-1.7000000000000011</v>
          </cell>
          <cell r="AW34">
            <v>10.25</v>
          </cell>
          <cell r="AY34">
            <v>7.0967741935483275E-2</v>
          </cell>
          <cell r="AZ34">
            <v>1.9419354838709673</v>
          </cell>
          <cell r="BA34">
            <v>1.0064516129032235</v>
          </cell>
          <cell r="BB34">
            <v>1.870967741935484</v>
          </cell>
          <cell r="BC34">
            <v>1.5564516129031745</v>
          </cell>
          <cell r="BE34">
            <v>71.258064516129039</v>
          </cell>
          <cell r="BG34">
            <v>31</v>
          </cell>
        </row>
        <row r="36">
          <cell r="Z36" t="str">
            <v>Sum</v>
          </cell>
          <cell r="AH36" t="str">
            <v>Precipitation Days (≥1mm):</v>
          </cell>
          <cell r="AM36" t="str">
            <v>Air Frost</v>
          </cell>
          <cell r="AN36" t="str">
            <v>Heat</v>
          </cell>
          <cell r="AO36" t="str">
            <v>Thunder</v>
          </cell>
          <cell r="AP36" t="str">
            <v>Snow/Sleet</v>
          </cell>
          <cell r="AQ36" t="str">
            <v>Gale</v>
          </cell>
          <cell r="AS36" t="str">
            <v>Lying Snow</v>
          </cell>
          <cell r="AU36" t="str">
            <v>Hail</v>
          </cell>
          <cell r="AV36" t="str">
            <v>Dense Fog</v>
          </cell>
          <cell r="AY36" t="str">
            <v>Rain &gt;20mm</v>
          </cell>
        </row>
        <row r="38">
          <cell r="B38" t="str">
            <v>Mean</v>
          </cell>
          <cell r="E38" t="str">
            <v>Mean</v>
          </cell>
          <cell r="F38">
            <v>3.6709677419354834</v>
          </cell>
          <cell r="G38">
            <v>12.341935483870968</v>
          </cell>
          <cell r="H38">
            <v>8.0064516129032253</v>
          </cell>
          <cell r="I38">
            <v>8.6709677419354847</v>
          </cell>
          <cell r="K38">
            <v>52.354838709677416</v>
          </cell>
          <cell r="L38">
            <v>90.161290322580641</v>
          </cell>
          <cell r="M38">
            <v>71.258064516129039</v>
          </cell>
          <cell r="N38">
            <v>37.806451612903224</v>
          </cell>
          <cell r="P38">
            <v>1010.5483870967741</v>
          </cell>
          <cell r="Q38">
            <v>1019.0645161290323</v>
          </cell>
          <cell r="R38">
            <v>1014.5166666666667</v>
          </cell>
          <cell r="S38">
            <v>8.5161290322580641</v>
          </cell>
          <cell r="U38">
            <v>2.6293548387096775</v>
          </cell>
          <cell r="V38">
            <v>10.877419354838709</v>
          </cell>
          <cell r="W38" t="str">
            <v>SW</v>
          </cell>
          <cell r="Z38">
            <v>32.4</v>
          </cell>
          <cell r="AA38">
            <v>2.0375000000000001</v>
          </cell>
          <cell r="AC38">
            <v>0.29354838709677422</v>
          </cell>
          <cell r="AD38">
            <v>5.5096774193548379</v>
          </cell>
          <cell r="AE38">
            <v>1.9806451612903229</v>
          </cell>
          <cell r="AF38">
            <v>2.096774193548387</v>
          </cell>
          <cell r="AH38">
            <v>6</v>
          </cell>
          <cell r="AJ38">
            <v>5.3048387096774201</v>
          </cell>
          <cell r="AK38">
            <v>0.30645161290322581</v>
          </cell>
          <cell r="AM38">
            <v>2</v>
          </cell>
          <cell r="AN38">
            <v>0</v>
          </cell>
          <cell r="AO38">
            <v>1</v>
          </cell>
          <cell r="AP38">
            <v>1</v>
          </cell>
          <cell r="AQ38">
            <v>0</v>
          </cell>
          <cell r="AS38">
            <v>0</v>
          </cell>
          <cell r="AU38">
            <v>1</v>
          </cell>
          <cell r="AV38">
            <v>0</v>
          </cell>
          <cell r="AY38">
            <v>0</v>
          </cell>
        </row>
        <row r="39">
          <cell r="B39">
            <v>3.851612903225806</v>
          </cell>
          <cell r="C39">
            <v>12.341935483870968</v>
          </cell>
          <cell r="E39" t="str">
            <v>E (Mean)</v>
          </cell>
          <cell r="F39">
            <v>3.6</v>
          </cell>
          <cell r="G39">
            <v>10.4</v>
          </cell>
          <cell r="H39">
            <v>7</v>
          </cell>
          <cell r="I39">
            <v>6.8000000000000007</v>
          </cell>
          <cell r="R39">
            <v>1013.25</v>
          </cell>
          <cell r="U39">
            <v>2.5344000000000002</v>
          </cell>
          <cell r="Z39">
            <v>51</v>
          </cell>
          <cell r="AA39">
            <v>1.6451612903225807</v>
          </cell>
          <cell r="AH39">
            <v>10</v>
          </cell>
          <cell r="AJ39">
            <v>164.45000000000002</v>
          </cell>
          <cell r="AK39">
            <v>3.3870967741935485</v>
          </cell>
          <cell r="AM39">
            <v>3</v>
          </cell>
          <cell r="AO39">
            <v>0.6</v>
          </cell>
          <cell r="AP39">
            <v>4</v>
          </cell>
          <cell r="AS39">
            <v>0.4</v>
          </cell>
        </row>
        <row r="40">
          <cell r="B40">
            <v>0.1806451612903226</v>
          </cell>
          <cell r="C40">
            <v>0</v>
          </cell>
          <cell r="E40" t="str">
            <v>Anomaly</v>
          </cell>
          <cell r="F40">
            <v>7.0967741935483275E-2</v>
          </cell>
          <cell r="G40">
            <v>1.9419354838709673</v>
          </cell>
          <cell r="H40">
            <v>1.0064516129032253</v>
          </cell>
          <cell r="I40">
            <v>1.870967741935484</v>
          </cell>
          <cell r="K40" t="str">
            <v>April N2 Prediction:</v>
          </cell>
          <cell r="N40">
            <v>9.5</v>
          </cell>
          <cell r="R40">
            <v>1.2666666666666515</v>
          </cell>
          <cell r="U40">
            <v>1.0374663978494623</v>
          </cell>
          <cell r="V40">
            <v>0.8472011547138788</v>
          </cell>
          <cell r="Z40">
            <v>0.63529411764705879</v>
          </cell>
          <cell r="AA40">
            <v>0.63529411764705879</v>
          </cell>
          <cell r="AH40">
            <v>-4</v>
          </cell>
          <cell r="AJ40">
            <v>1.5661904761904764</v>
          </cell>
          <cell r="AK40">
            <v>1.5661904761904764</v>
          </cell>
          <cell r="AM40">
            <v>-1</v>
          </cell>
          <cell r="AN40">
            <v>0.64516129032258063</v>
          </cell>
          <cell r="AO40">
            <v>0.4</v>
          </cell>
          <cell r="AP40">
            <v>-3</v>
          </cell>
          <cell r="AS40">
            <v>-0.4</v>
          </cell>
        </row>
        <row r="42">
          <cell r="B42" t="str">
            <v>Count</v>
          </cell>
          <cell r="E42" t="str">
            <v>Range</v>
          </cell>
          <cell r="F42">
            <v>9.6999999999999993</v>
          </cell>
          <cell r="G42">
            <v>8.4999999999999982</v>
          </cell>
          <cell r="H42">
            <v>7.1</v>
          </cell>
          <cell r="I42">
            <v>11.1</v>
          </cell>
          <cell r="K42">
            <v>32</v>
          </cell>
          <cell r="L42">
            <v>28</v>
          </cell>
          <cell r="M42">
            <v>28</v>
          </cell>
          <cell r="N42">
            <v>33</v>
          </cell>
          <cell r="P42">
            <v>52</v>
          </cell>
          <cell r="Q42">
            <v>51</v>
          </cell>
          <cell r="R42">
            <v>51.5</v>
          </cell>
          <cell r="S42">
            <v>27</v>
          </cell>
          <cell r="U42">
            <v>4.3</v>
          </cell>
          <cell r="V42">
            <v>16.100000000000001</v>
          </cell>
          <cell r="W42">
            <v>0</v>
          </cell>
          <cell r="Z42">
            <v>16</v>
          </cell>
          <cell r="AA42">
            <v>5.7</v>
          </cell>
          <cell r="AC42">
            <v>10.3</v>
          </cell>
          <cell r="AD42">
            <v>8.6000000000000014</v>
          </cell>
          <cell r="AE42">
            <v>9.9</v>
          </cell>
          <cell r="AF42">
            <v>4</v>
          </cell>
          <cell r="AH42" t="str">
            <v>Event Days</v>
          </cell>
          <cell r="AJ42">
            <v>11.5</v>
          </cell>
          <cell r="AK42">
            <v>3</v>
          </cell>
          <cell r="AM42">
            <v>1.7371794871794859</v>
          </cell>
          <cell r="AN42">
            <v>2.7309090909090941</v>
          </cell>
          <cell r="AO42">
            <v>2.1237179487179478</v>
          </cell>
          <cell r="AP42">
            <v>1.6847619047619036</v>
          </cell>
          <cell r="AQ42">
            <v>16.786956521739171</v>
          </cell>
          <cell r="AS42">
            <v>9.6999999999999993</v>
          </cell>
          <cell r="AT42">
            <v>8.4999999999999982</v>
          </cell>
          <cell r="AU42">
            <v>7.1</v>
          </cell>
          <cell r="AV42">
            <v>11.1</v>
          </cell>
          <cell r="AW42">
            <v>51.5</v>
          </cell>
          <cell r="AY42">
            <v>1.7371794871794859</v>
          </cell>
          <cell r="AZ42">
            <v>2.7309090909090941</v>
          </cell>
          <cell r="BA42">
            <v>2.1237179487179478</v>
          </cell>
          <cell r="BB42">
            <v>1.6847619047619036</v>
          </cell>
          <cell r="BC42">
            <v>16.786956521739171</v>
          </cell>
          <cell r="BE42">
            <v>3.7034739454094279</v>
          </cell>
        </row>
        <row r="43">
          <cell r="B43">
            <v>3</v>
          </cell>
          <cell r="C43">
            <v>0</v>
          </cell>
          <cell r="E43" t="str">
            <v>σn-1</v>
          </cell>
          <cell r="F43">
            <v>2.5281341668494184</v>
          </cell>
          <cell r="G43">
            <v>2.1824717170444519</v>
          </cell>
          <cell r="H43">
            <v>1.9137982275867047</v>
          </cell>
          <cell r="I43">
            <v>2.7674529262346494</v>
          </cell>
          <cell r="K43">
            <v>7.7912274903542329</v>
          </cell>
          <cell r="L43">
            <v>6.8755449441894934</v>
          </cell>
          <cell r="M43">
            <v>5.7718728441496632</v>
          </cell>
          <cell r="N43">
            <v>9.0936584307919706</v>
          </cell>
          <cell r="P43">
            <v>14.701108143439706</v>
          </cell>
          <cell r="Q43">
            <v>12.102163673963506</v>
          </cell>
          <cell r="R43">
            <v>13.141332643836014</v>
          </cell>
          <cell r="S43">
            <v>5.8644179463491817</v>
          </cell>
          <cell r="U43">
            <v>1.2414693860740744</v>
          </cell>
          <cell r="V43">
            <v>3.692127632085993</v>
          </cell>
          <cell r="Z43">
            <v>3.0281830316409666</v>
          </cell>
          <cell r="AA43">
            <v>1.7459647353663412</v>
          </cell>
          <cell r="AC43">
            <v>2.4139781114543366</v>
          </cell>
          <cell r="AD43">
            <v>2.4424516151754432</v>
          </cell>
          <cell r="AE43">
            <v>2.4992558032127223</v>
          </cell>
          <cell r="AF43">
            <v>1.0117588220413474</v>
          </cell>
          <cell r="AH43">
            <v>10</v>
          </cell>
          <cell r="AJ43">
            <v>3.7189349917843773</v>
          </cell>
          <cell r="AK43">
            <v>0.69134433479078417</v>
          </cell>
          <cell r="AM43">
            <v>0.56175295053008645</v>
          </cell>
          <cell r="AN43">
            <v>0.88650825550526013</v>
          </cell>
          <cell r="AO43">
            <v>0.69337153645466643</v>
          </cell>
          <cell r="AP43">
            <v>0.52902757844425052</v>
          </cell>
          <cell r="AQ43">
            <v>5.6080937845548782</v>
          </cell>
          <cell r="AS43">
            <v>2.5281341668494171</v>
          </cell>
          <cell r="AT43">
            <v>2.1824717170444443</v>
          </cell>
          <cell r="AU43">
            <v>1.9137982275866958</v>
          </cell>
          <cell r="AV43">
            <v>2.7674529262346499</v>
          </cell>
          <cell r="AW43">
            <v>13.141332643834641</v>
          </cell>
          <cell r="AY43">
            <v>0.56175295053008767</v>
          </cell>
          <cell r="AZ43">
            <v>0.88650825550528711</v>
          </cell>
          <cell r="BA43">
            <v>0.69337153645466199</v>
          </cell>
          <cell r="BB43">
            <v>0.52902757844423476</v>
          </cell>
          <cell r="BC43">
            <v>5.6080937845951437</v>
          </cell>
          <cell r="BE43">
            <v>1.1948067263597308</v>
          </cell>
        </row>
        <row r="46">
          <cell r="B46" t="str">
            <v>Correlation</v>
          </cell>
          <cell r="F46">
            <v>7.0967741935483275E-2</v>
          </cell>
          <cell r="G46">
            <v>1.9419354838709673</v>
          </cell>
          <cell r="H46">
            <v>1.0064516129032253</v>
          </cell>
          <cell r="I46">
            <v>1.870967741935484</v>
          </cell>
          <cell r="K46">
            <v>52.354838709677416</v>
          </cell>
          <cell r="L46">
            <v>90.161290322580641</v>
          </cell>
          <cell r="M46">
            <v>71.258064516129039</v>
          </cell>
          <cell r="N46">
            <v>37.806451612903224</v>
          </cell>
          <cell r="P46" t="str">
            <v>*00-00</v>
          </cell>
          <cell r="R46">
            <v>1.2666666666666515</v>
          </cell>
          <cell r="S46">
            <v>8.5161290322580641</v>
          </cell>
          <cell r="V46" t="str">
            <v>N</v>
          </cell>
          <cell r="W46">
            <v>1</v>
          </cell>
          <cell r="Z46" t="str">
            <v>Mean For Rain Days</v>
          </cell>
          <cell r="AA46">
            <v>4.05</v>
          </cell>
          <cell r="AC46" t="str">
            <v>Mild Spell</v>
          </cell>
          <cell r="AH46" t="str">
            <v/>
          </cell>
          <cell r="AJ46" t="str">
            <v>Cloud Breaks</v>
          </cell>
          <cell r="AM46" t="str">
            <v>NB: Cumulative max/mins valid from 5th day</v>
          </cell>
        </row>
        <row r="47">
          <cell r="B47" t="str">
            <v>x / y</v>
          </cell>
          <cell r="E47" t="str">
            <v>r</v>
          </cell>
          <cell r="V47" t="str">
            <v>NE</v>
          </cell>
          <cell r="W47">
            <v>2</v>
          </cell>
          <cell r="AC47" t="str">
            <v>Cold Spell</v>
          </cell>
          <cell r="AH47" t="str">
            <v/>
          </cell>
          <cell r="AJ47" t="str">
            <v>Red:  Estimate</v>
          </cell>
        </row>
        <row r="48">
          <cell r="B48" t="str">
            <v>Pressure / Temp</v>
          </cell>
          <cell r="E48">
            <v>0.64703968759325914</v>
          </cell>
          <cell r="F48">
            <v>0.64703968759325914</v>
          </cell>
          <cell r="H48" t="str">
            <v>Gone:</v>
          </cell>
          <cell r="I48">
            <v>31</v>
          </cell>
          <cell r="L48" t="str">
            <v>Mean March CET</v>
          </cell>
          <cell r="N48">
            <v>48</v>
          </cell>
          <cell r="P48">
            <v>0.38400000000000001</v>
          </cell>
          <cell r="V48" t="str">
            <v>E</v>
          </cell>
          <cell r="W48">
            <v>3</v>
          </cell>
          <cell r="AJ48" t="str">
            <v xml:space="preserve"> Factors based on observations between approx. 0700 - 1700 UTC</v>
          </cell>
          <cell r="AM48" t="str">
            <v>Factor / Wind Correlation</v>
          </cell>
          <cell r="AY48" t="str">
            <v>Sun Hour Conversion</v>
          </cell>
          <cell r="BE48" t="str">
            <v>E (Sun Hours)</v>
          </cell>
        </row>
        <row r="49">
          <cell r="B49" t="str">
            <v>Temp / Humidity</v>
          </cell>
          <cell r="E49">
            <v>0.16521031969563246</v>
          </cell>
          <cell r="F49">
            <v>0.16521031969563246</v>
          </cell>
          <cell r="H49" t="str">
            <v>Remain:</v>
          </cell>
          <cell r="I49">
            <v>0</v>
          </cell>
          <cell r="L49" t="str">
            <v>CET prediction</v>
          </cell>
          <cell r="N49">
            <v>6</v>
          </cell>
          <cell r="P49" t="str">
            <v>Daily Change to Annual Correlation</v>
          </cell>
          <cell r="V49" t="str">
            <v>SE</v>
          </cell>
          <cell r="W49">
            <v>0</v>
          </cell>
          <cell r="Z49" t="str">
            <v>Rainfall Prediction</v>
          </cell>
          <cell r="AC49" t="str">
            <v>Total Cold Days</v>
          </cell>
          <cell r="AH49" t="str">
            <v>Total Rain Days</v>
          </cell>
          <cell r="AM49" t="str">
            <v>x / y</v>
          </cell>
          <cell r="AO49" t="str">
            <v>r</v>
          </cell>
          <cell r="AS49" t="str">
            <v>[Anticyclonic Spell: nth -kth]</v>
          </cell>
          <cell r="AT49">
            <v>3</v>
          </cell>
          <cell r="AU49">
            <v>4</v>
          </cell>
          <cell r="AV49">
            <v>2</v>
          </cell>
          <cell r="AW49">
            <v>21</v>
          </cell>
          <cell r="AY49">
            <v>1.1499999999999999</v>
          </cell>
          <cell r="BA49">
            <v>2.2666666666666671</v>
          </cell>
          <cell r="BB49">
            <v>-2.2666666666666671</v>
          </cell>
          <cell r="BE49">
            <v>105</v>
          </cell>
        </row>
        <row r="50">
          <cell r="B50" t="str">
            <v>Pressure / Humidity</v>
          </cell>
          <cell r="E50">
            <v>-0.18916767286103928</v>
          </cell>
          <cell r="F50">
            <v>0.18916767286103928</v>
          </cell>
          <cell r="L50" t="str">
            <v>CET actual</v>
          </cell>
          <cell r="N50">
            <v>7</v>
          </cell>
          <cell r="Q50">
            <v>2.9190678024603012E-2</v>
          </cell>
          <cell r="V50" t="str">
            <v>S</v>
          </cell>
          <cell r="W50">
            <v>1</v>
          </cell>
          <cell r="Z50" t="str">
            <v>Estimated Remaining</v>
          </cell>
          <cell r="AA50">
            <v>0</v>
          </cell>
          <cell r="AC50">
            <v>2</v>
          </cell>
          <cell r="AH50">
            <v>8</v>
          </cell>
          <cell r="AM50" t="str">
            <v>Sun / T Max</v>
          </cell>
          <cell r="AO50">
            <v>0.43560892836963033</v>
          </cell>
          <cell r="AP50">
            <v>0.43560892836963033</v>
          </cell>
          <cell r="AS50" t="str">
            <v>[Cyclonic Spell: mth - jth]</v>
          </cell>
          <cell r="AT50">
            <v>1</v>
          </cell>
          <cell r="AU50">
            <v>0</v>
          </cell>
          <cell r="AW50">
            <v>12</v>
          </cell>
          <cell r="BC50">
            <v>2</v>
          </cell>
        </row>
        <row r="51">
          <cell r="B51" t="str">
            <v>Temp: Max/Min</v>
          </cell>
          <cell r="E51">
            <v>0.3167918388625538</v>
          </cell>
          <cell r="F51">
            <v>0.3167918388625538</v>
          </cell>
          <cell r="H51" t="str">
            <v>Thresholds / °C</v>
          </cell>
          <cell r="L51" t="str">
            <v>Error</v>
          </cell>
          <cell r="N51">
            <v>-1</v>
          </cell>
          <cell r="Q51" t="str">
            <v>New Mean Month r</v>
          </cell>
          <cell r="V51" t="str">
            <v>SW</v>
          </cell>
          <cell r="W51">
            <v>11</v>
          </cell>
          <cell r="AM51" t="str">
            <v>Sun / T Range</v>
          </cell>
          <cell r="AO51">
            <v>0.76119920995622725</v>
          </cell>
          <cell r="AP51">
            <v>0.76119920995622725</v>
          </cell>
          <cell r="AZ51">
            <v>1</v>
          </cell>
          <cell r="BA51">
            <v>2</v>
          </cell>
          <cell r="BC51">
            <v>12</v>
          </cell>
        </row>
        <row r="52">
          <cell r="B52" t="str">
            <v>Humidity: Max/Min</v>
          </cell>
          <cell r="E52">
            <v>0.23597370877148929</v>
          </cell>
          <cell r="F52">
            <v>0.23597370877148929</v>
          </cell>
          <cell r="H52" t="str">
            <v>Cold</v>
          </cell>
          <cell r="I52" t="str">
            <v>Mild</v>
          </cell>
          <cell r="L52" t="str">
            <v>Anomaly</v>
          </cell>
          <cell r="N52">
            <v>-41</v>
          </cell>
          <cell r="Q52">
            <v>0.37769011621742177</v>
          </cell>
          <cell r="V52" t="str">
            <v>W</v>
          </cell>
          <cell r="W52">
            <v>8</v>
          </cell>
          <cell r="Z52" t="str">
            <v>Final Anomaly</v>
          </cell>
          <cell r="AA52">
            <v>0.63529411764705879</v>
          </cell>
          <cell r="AC52" t="str">
            <v>Total Mild Days</v>
          </cell>
          <cell r="AH52" t="str">
            <v>Total Rain-free Days</v>
          </cell>
          <cell r="AM52" t="str">
            <v>Sun / H Min</v>
          </cell>
          <cell r="AO52">
            <v>-0.74846325769656574</v>
          </cell>
          <cell r="AP52">
            <v>0.74846325769656574</v>
          </cell>
          <cell r="AS52" t="str">
            <v>Min</v>
          </cell>
          <cell r="AT52" t="str">
            <v>Max</v>
          </cell>
          <cell r="AU52" t="str">
            <v>Mean</v>
          </cell>
          <cell r="AV52" t="str">
            <v>Range</v>
          </cell>
          <cell r="AW52" t="str">
            <v>Rain&gt;0.1</v>
          </cell>
          <cell r="AY52" t="str">
            <v>Rain&gt;0.9</v>
          </cell>
          <cell r="AZ52" t="str">
            <v>MSLP</v>
          </cell>
          <cell r="BA52" t="str">
            <v>Air Frost</v>
          </cell>
          <cell r="BB52" t="str">
            <v>Severe AF</v>
          </cell>
          <cell r="BC52" t="str">
            <v>Wet&gt;0</v>
          </cell>
          <cell r="BE52" t="str">
            <v>Rain/3</v>
          </cell>
        </row>
        <row r="53">
          <cell r="B53" t="str">
            <v>Pressure: Max/Min</v>
          </cell>
          <cell r="E53">
            <v>0.92233130485048898</v>
          </cell>
          <cell r="F53">
            <v>0.92233130485048898</v>
          </cell>
          <cell r="H53">
            <v>4.7333333333333325</v>
          </cell>
          <cell r="I53">
            <v>9.2666666666666675</v>
          </cell>
          <cell r="L53" t="str">
            <v>N2 Prediction</v>
          </cell>
          <cell r="N53">
            <v>6.7</v>
          </cell>
          <cell r="P53" t="str">
            <v>Sum</v>
          </cell>
          <cell r="R53" t="str">
            <v>Change</v>
          </cell>
          <cell r="V53" t="str">
            <v>NW</v>
          </cell>
          <cell r="W53">
            <v>5</v>
          </cell>
          <cell r="AC53">
            <v>9</v>
          </cell>
          <cell r="AH53">
            <v>23</v>
          </cell>
          <cell r="AJ53" t="str">
            <v>NB: 0.01-0.25mm (1 Tip) = 0.1mm = Rain-Free</v>
          </cell>
          <cell r="AM53" t="str">
            <v>Sun / Wet</v>
          </cell>
          <cell r="AO53">
            <v>-0.34325557009034541</v>
          </cell>
          <cell r="AP53">
            <v>0.34325557009034541</v>
          </cell>
          <cell r="AS53">
            <v>3.6</v>
          </cell>
          <cell r="AT53">
            <v>10.4</v>
          </cell>
          <cell r="AU53">
            <v>7</v>
          </cell>
          <cell r="AV53">
            <v>6.8000000000000007</v>
          </cell>
          <cell r="AW53">
            <v>0</v>
          </cell>
          <cell r="AY53">
            <v>0</v>
          </cell>
          <cell r="AZ53">
            <v>1013.25</v>
          </cell>
          <cell r="BA53">
            <v>0</v>
          </cell>
          <cell r="BB53">
            <v>-5</v>
          </cell>
          <cell r="BC53">
            <v>0</v>
          </cell>
          <cell r="BE53">
            <v>0</v>
          </cell>
        </row>
        <row r="54">
          <cell r="B54" t="str">
            <v>Pressure / T Max</v>
          </cell>
          <cell r="E54">
            <v>0.87510019424569407</v>
          </cell>
          <cell r="F54">
            <v>0.87510019424569407</v>
          </cell>
          <cell r="L54" t="str">
            <v>Current Error</v>
          </cell>
          <cell r="N54">
            <v>-1.3064516129032251</v>
          </cell>
          <cell r="P54">
            <v>11</v>
          </cell>
          <cell r="R54">
            <v>-6.3098837825782406E-3</v>
          </cell>
          <cell r="Z54" t="str">
            <v>Daily Req. for 100%</v>
          </cell>
          <cell r="AA54" t="str">
            <v/>
          </cell>
          <cell r="AM54" t="str">
            <v xml:space="preserve">Wet / T Range </v>
          </cell>
          <cell r="AO54">
            <v>-0.26001294316002704</v>
          </cell>
          <cell r="AP54">
            <v>0.26001294316002704</v>
          </cell>
          <cell r="AS54">
            <v>3.6</v>
          </cell>
          <cell r="AT54">
            <v>10.4</v>
          </cell>
          <cell r="AU54">
            <v>7</v>
          </cell>
          <cell r="AV54">
            <v>6.8000000000000007</v>
          </cell>
          <cell r="AW54">
            <v>0</v>
          </cell>
          <cell r="AY54">
            <v>0</v>
          </cell>
          <cell r="AZ54">
            <v>1013.25</v>
          </cell>
          <cell r="BA54">
            <v>0</v>
          </cell>
          <cell r="BB54">
            <v>-5</v>
          </cell>
          <cell r="BC54">
            <v>0</v>
          </cell>
          <cell r="BE54">
            <v>0</v>
          </cell>
        </row>
        <row r="55">
          <cell r="B55" t="str">
            <v>Pressure / T Min</v>
          </cell>
          <cell r="E55">
            <v>0.22416745064340793</v>
          </cell>
          <cell r="F55">
            <v>0.22416745064340793</v>
          </cell>
          <cell r="L55" t="str">
            <v>Expected Error</v>
          </cell>
          <cell r="N55">
            <v>-1.3064516129032251</v>
          </cell>
          <cell r="P55" t="str">
            <v>/ 33</v>
          </cell>
          <cell r="V55" t="str">
            <v>Mode</v>
          </cell>
          <cell r="W55">
            <v>11</v>
          </cell>
          <cell r="AC55" t="str">
            <v>Consecutive Cold Days</v>
          </cell>
          <cell r="AH55" t="str">
            <v>Rain Days</v>
          </cell>
          <cell r="AM55" t="str">
            <v>Wet / Humidity</v>
          </cell>
          <cell r="AO55">
            <v>0.31574817595157484</v>
          </cell>
          <cell r="AP55">
            <v>0.31574817595157484</v>
          </cell>
          <cell r="AS55">
            <v>3.6</v>
          </cell>
          <cell r="AT55">
            <v>10.4</v>
          </cell>
          <cell r="AU55">
            <v>7</v>
          </cell>
          <cell r="AV55">
            <v>6.8000000000000007</v>
          </cell>
          <cell r="AW55">
            <v>1</v>
          </cell>
          <cell r="AY55">
            <v>1</v>
          </cell>
          <cell r="AZ55">
            <v>1013.25</v>
          </cell>
          <cell r="BA55">
            <v>0</v>
          </cell>
          <cell r="BB55">
            <v>-5</v>
          </cell>
          <cell r="BC55">
            <v>1</v>
          </cell>
          <cell r="BE55">
            <v>0.66666666666666663</v>
          </cell>
        </row>
        <row r="56">
          <cell r="B56" t="str">
            <v>Pressure / T Range</v>
          </cell>
          <cell r="E56">
            <v>0.48534015510127321</v>
          </cell>
          <cell r="F56">
            <v>0.48534015510127321</v>
          </cell>
          <cell r="AC56">
            <v>1</v>
          </cell>
          <cell r="AH56">
            <v>0.25806451612903225</v>
          </cell>
          <cell r="AM56" t="str">
            <v>Rain / Wet</v>
          </cell>
          <cell r="AO56">
            <v>0.18821544009513935</v>
          </cell>
          <cell r="AP56">
            <v>0.18821544009513935</v>
          </cell>
          <cell r="AS56">
            <v>3.6</v>
          </cell>
          <cell r="AT56">
            <v>10.4</v>
          </cell>
          <cell r="AU56">
            <v>7</v>
          </cell>
          <cell r="AV56">
            <v>6.8000000000000007</v>
          </cell>
          <cell r="AW56">
            <v>1</v>
          </cell>
          <cell r="AY56">
            <v>1</v>
          </cell>
          <cell r="AZ56">
            <v>1013.25</v>
          </cell>
          <cell r="BA56">
            <v>0</v>
          </cell>
          <cell r="BB56">
            <v>-5</v>
          </cell>
          <cell r="BC56">
            <v>1</v>
          </cell>
          <cell r="BE56">
            <v>5.333333333333333</v>
          </cell>
        </row>
        <row r="57">
          <cell r="B57" t="str">
            <v>Pressure / H Range</v>
          </cell>
          <cell r="E57">
            <v>1.1670218338673903E-2</v>
          </cell>
          <cell r="F57">
            <v>1.1670218338673903E-2</v>
          </cell>
          <cell r="H57" t="str">
            <v>Period</v>
          </cell>
          <cell r="K57" t="str">
            <v>Mean Temperature</v>
          </cell>
          <cell r="P57" t="str">
            <v>Temperature Anomalies</v>
          </cell>
          <cell r="U57" t="str">
            <v>Mean Humidity</v>
          </cell>
          <cell r="V57" t="str">
            <v>Mean Pressure</v>
          </cell>
          <cell r="W57" t="str">
            <v>Mean Wind Speed</v>
          </cell>
          <cell r="Z57" t="str">
            <v>Rainfall</v>
          </cell>
          <cell r="AJ57" t="str">
            <v>Sun Hours</v>
          </cell>
          <cell r="AM57" t="str">
            <v>Pressure / Sun</v>
          </cell>
          <cell r="AO57">
            <v>0.50832969434616804</v>
          </cell>
          <cell r="AP57">
            <v>0.50832969434616804</v>
          </cell>
          <cell r="AS57">
            <v>3.6</v>
          </cell>
          <cell r="AT57">
            <v>10.4</v>
          </cell>
          <cell r="AU57">
            <v>7</v>
          </cell>
          <cell r="AV57">
            <v>6.8000000000000007</v>
          </cell>
          <cell r="AW57">
            <v>0</v>
          </cell>
          <cell r="AY57">
            <v>0</v>
          </cell>
          <cell r="AZ57">
            <v>1013.25</v>
          </cell>
          <cell r="BA57">
            <v>0</v>
          </cell>
          <cell r="BB57">
            <v>-5</v>
          </cell>
          <cell r="BC57">
            <v>0</v>
          </cell>
          <cell r="BE57">
            <v>0</v>
          </cell>
        </row>
        <row r="58">
          <cell r="B58" t="str">
            <v>T / H Ranges</v>
          </cell>
          <cell r="E58">
            <v>0.62626917661748416</v>
          </cell>
          <cell r="F58">
            <v>0.62626917661748416</v>
          </cell>
          <cell r="K58" t="str">
            <v>Min</v>
          </cell>
          <cell r="L58" t="str">
            <v>Max</v>
          </cell>
          <cell r="M58" t="str">
            <v>Mean</v>
          </cell>
          <cell r="N58" t="str">
            <v>Range</v>
          </cell>
          <cell r="P58" t="str">
            <v>Min</v>
          </cell>
          <cell r="Q58" t="str">
            <v>Max</v>
          </cell>
          <cell r="R58" t="str">
            <v>Mean</v>
          </cell>
          <cell r="S58" t="str">
            <v>Range</v>
          </cell>
          <cell r="Z58" t="str">
            <v>Absolute</v>
          </cell>
          <cell r="AA58" t="str">
            <v>% Total</v>
          </cell>
          <cell r="AC58" t="str">
            <v>Consecutive Mild Days</v>
          </cell>
          <cell r="AH58" t="str">
            <v>&gt;1mm</v>
          </cell>
          <cell r="AJ58" t="str">
            <v>Abs</v>
          </cell>
          <cell r="AK58" t="str">
            <v>% Sum</v>
          </cell>
          <cell r="AM58" t="str">
            <v>Pressure / Wind</v>
          </cell>
          <cell r="AO58">
            <v>-0.35399636465320955</v>
          </cell>
          <cell r="AP58">
            <v>0.35399636465320955</v>
          </cell>
          <cell r="AS58">
            <v>3.6</v>
          </cell>
          <cell r="AT58">
            <v>10.4</v>
          </cell>
          <cell r="AU58">
            <v>7</v>
          </cell>
          <cell r="AV58">
            <v>6.8000000000000007</v>
          </cell>
          <cell r="AW58">
            <v>0</v>
          </cell>
          <cell r="AY58">
            <v>0</v>
          </cell>
          <cell r="AZ58">
            <v>1013.25</v>
          </cell>
          <cell r="BA58">
            <v>0</v>
          </cell>
          <cell r="BB58">
            <v>-5</v>
          </cell>
          <cell r="BC58">
            <v>0</v>
          </cell>
          <cell r="BE58">
            <v>0</v>
          </cell>
        </row>
        <row r="59">
          <cell r="B59" t="str">
            <v>Pressure / H Max</v>
          </cell>
          <cell r="E59">
            <v>-0.15108464459434046</v>
          </cell>
          <cell r="F59">
            <v>0.15108464459434046</v>
          </cell>
          <cell r="H59" t="str">
            <v>1st - 15th</v>
          </cell>
          <cell r="K59">
            <v>3.5533333333333332</v>
          </cell>
          <cell r="L59">
            <v>11.653333333333334</v>
          </cell>
          <cell r="M59">
            <v>7.6033333333333326</v>
          </cell>
          <cell r="N59">
            <v>8.1</v>
          </cell>
          <cell r="P59">
            <v>-4.6666666666666856E-2</v>
          </cell>
          <cell r="Q59">
            <v>1.2533333333333339</v>
          </cell>
          <cell r="R59">
            <v>0.60333333333333261</v>
          </cell>
          <cell r="S59">
            <v>1.2999999999999989</v>
          </cell>
          <cell r="U59">
            <v>74.233333333333334</v>
          </cell>
          <cell r="V59">
            <v>1009.4666666666667</v>
          </cell>
          <cell r="W59">
            <v>2.8006666666666664</v>
          </cell>
          <cell r="Z59">
            <v>24.2</v>
          </cell>
          <cell r="AA59">
            <v>0.74691358024691357</v>
          </cell>
          <cell r="AC59">
            <v>6</v>
          </cell>
          <cell r="AH59">
            <v>0.75</v>
          </cell>
          <cell r="AJ59">
            <v>74.06</v>
          </cell>
          <cell r="AK59">
            <v>0.4503496503496503</v>
          </cell>
          <cell r="AM59" t="str">
            <v>Pressure / Wet</v>
          </cell>
          <cell r="AO59">
            <v>-0.3216272128036804</v>
          </cell>
          <cell r="AP59">
            <v>0.3216272128036804</v>
          </cell>
          <cell r="AS59">
            <v>3.6</v>
          </cell>
          <cell r="AT59">
            <v>10.4</v>
          </cell>
          <cell r="AU59">
            <v>7</v>
          </cell>
          <cell r="AV59">
            <v>6.8000000000000007</v>
          </cell>
          <cell r="AW59">
            <v>0</v>
          </cell>
          <cell r="AY59">
            <v>0</v>
          </cell>
          <cell r="AZ59">
            <v>1013.25</v>
          </cell>
          <cell r="BA59">
            <v>0</v>
          </cell>
          <cell r="BB59">
            <v>-5</v>
          </cell>
          <cell r="BC59">
            <v>0</v>
          </cell>
          <cell r="BE59">
            <v>3.3333333333333333E-2</v>
          </cell>
        </row>
        <row r="60">
          <cell r="B60" t="str">
            <v>T Max / H Range</v>
          </cell>
          <cell r="E60">
            <v>0.1262204689148694</v>
          </cell>
          <cell r="F60">
            <v>0.1262204689148694</v>
          </cell>
          <cell r="H60" t="str">
            <v>16th - 31st</v>
          </cell>
          <cell r="K60">
            <v>3.78125</v>
          </cell>
          <cell r="L60">
            <v>12.987500000000001</v>
          </cell>
          <cell r="M60">
            <v>8.3843750000000004</v>
          </cell>
          <cell r="N60">
            <v>9.2062500000000007</v>
          </cell>
          <cell r="P60">
            <v>0.18124999999999991</v>
          </cell>
          <cell r="Q60">
            <v>2.5875000000000004</v>
          </cell>
          <cell r="R60">
            <v>1.3843750000000004</v>
          </cell>
          <cell r="S60">
            <v>2.40625</v>
          </cell>
          <cell r="U60">
            <v>68.46875</v>
          </cell>
          <cell r="V60">
            <v>1019.8125</v>
          </cell>
          <cell r="W60">
            <v>2.46875</v>
          </cell>
          <cell r="Z60">
            <v>8.1999999999999993</v>
          </cell>
          <cell r="AA60">
            <v>0.25308641975308643</v>
          </cell>
          <cell r="AJ60">
            <v>115.05749999999999</v>
          </cell>
          <cell r="AK60">
            <v>0.69965034965034956</v>
          </cell>
          <cell r="AM60" t="str">
            <v>P Range / Wind</v>
          </cell>
          <cell r="AO60">
            <v>0.42872688423294281</v>
          </cell>
          <cell r="AP60">
            <v>0.42872688423294281</v>
          </cell>
          <cell r="AS60">
            <v>3.6</v>
          </cell>
          <cell r="AT60">
            <v>10.4</v>
          </cell>
          <cell r="AU60">
            <v>7</v>
          </cell>
          <cell r="AV60">
            <v>6.8000000000000007</v>
          </cell>
          <cell r="AW60">
            <v>1</v>
          </cell>
          <cell r="AY60">
            <v>1</v>
          </cell>
          <cell r="AZ60">
            <v>1013.25</v>
          </cell>
          <cell r="BA60">
            <v>0</v>
          </cell>
          <cell r="BB60">
            <v>-5</v>
          </cell>
          <cell r="BC60">
            <v>1</v>
          </cell>
          <cell r="BE60">
            <v>0.73333333333333339</v>
          </cell>
        </row>
        <row r="61">
          <cell r="B61" t="str">
            <v>T Max / H Min</v>
          </cell>
          <cell r="E61">
            <v>-0.11460211492208504</v>
          </cell>
          <cell r="F61">
            <v>0.11460211492208504</v>
          </cell>
          <cell r="AH61" t="str">
            <v>Consecutive Rain Days</v>
          </cell>
          <cell r="AS61">
            <v>3.6</v>
          </cell>
          <cell r="AT61">
            <v>10.4</v>
          </cell>
          <cell r="AU61">
            <v>7</v>
          </cell>
          <cell r="AV61">
            <v>6.8000000000000007</v>
          </cell>
          <cell r="AW61">
            <v>0</v>
          </cell>
          <cell r="AY61">
            <v>0</v>
          </cell>
          <cell r="AZ61">
            <v>1013.25</v>
          </cell>
          <cell r="BA61">
            <v>0</v>
          </cell>
          <cell r="BB61">
            <v>-5</v>
          </cell>
          <cell r="BC61">
            <v>0</v>
          </cell>
          <cell r="BE61">
            <v>0</v>
          </cell>
        </row>
        <row r="62">
          <cell r="B62" t="str">
            <v>T Range / H Min</v>
          </cell>
          <cell r="E62">
            <v>-0.59933099364459896</v>
          </cell>
          <cell r="F62">
            <v>0.59933099364459896</v>
          </cell>
          <cell r="H62" t="str">
            <v>1st - 10th</v>
          </cell>
          <cell r="K62">
            <v>2.4799999999999995</v>
          </cell>
          <cell r="L62">
            <v>10.71</v>
          </cell>
          <cell r="M62">
            <v>6.5949999999999989</v>
          </cell>
          <cell r="N62">
            <v>8.23</v>
          </cell>
          <cell r="P62">
            <v>-1.1200000000000006</v>
          </cell>
          <cell r="Q62">
            <v>0.3100000000000005</v>
          </cell>
          <cell r="R62">
            <v>-0.40500000000000114</v>
          </cell>
          <cell r="S62">
            <v>1.4299999999999997</v>
          </cell>
          <cell r="U62">
            <v>73.400000000000006</v>
          </cell>
          <cell r="V62">
            <v>1003.45</v>
          </cell>
          <cell r="W62">
            <v>2.9409999999999998</v>
          </cell>
          <cell r="Z62">
            <v>24.2</v>
          </cell>
          <cell r="AA62">
            <v>0.74691358024691357</v>
          </cell>
          <cell r="AH62">
            <v>2</v>
          </cell>
          <cell r="AJ62">
            <v>52.238749999999996</v>
          </cell>
          <cell r="AK62">
            <v>0.31765734265734258</v>
          </cell>
          <cell r="AM62" t="str">
            <v>Mean</v>
          </cell>
          <cell r="AO62">
            <v>0.42410760739595549</v>
          </cell>
          <cell r="AP62">
            <v>0.42410760739595549</v>
          </cell>
          <cell r="AS62">
            <v>3.6</v>
          </cell>
          <cell r="AT62">
            <v>10.4</v>
          </cell>
          <cell r="AU62">
            <v>7</v>
          </cell>
          <cell r="AV62">
            <v>6.8000000000000007</v>
          </cell>
          <cell r="AW62">
            <v>1</v>
          </cell>
          <cell r="AY62">
            <v>1</v>
          </cell>
          <cell r="AZ62">
            <v>1013.25</v>
          </cell>
          <cell r="BA62">
            <v>0</v>
          </cell>
          <cell r="BB62">
            <v>-5</v>
          </cell>
          <cell r="BC62">
            <v>1</v>
          </cell>
          <cell r="BE62">
            <v>1.3</v>
          </cell>
        </row>
        <row r="63">
          <cell r="B63" t="str">
            <v>Pressure / H Min</v>
          </cell>
          <cell r="E63">
            <v>-0.14694914826802166</v>
          </cell>
          <cell r="F63">
            <v>0.14694914826802166</v>
          </cell>
          <cell r="H63" t="str">
            <v>11th - 20th</v>
          </cell>
          <cell r="K63">
            <v>4.59</v>
          </cell>
          <cell r="L63">
            <v>14.2</v>
          </cell>
          <cell r="M63">
            <v>9.3949999999999996</v>
          </cell>
          <cell r="N63">
            <v>9.6100000000000012</v>
          </cell>
          <cell r="P63">
            <v>0.98999999999999977</v>
          </cell>
          <cell r="Q63">
            <v>3.7999999999999989</v>
          </cell>
          <cell r="R63">
            <v>2.3949999999999996</v>
          </cell>
          <cell r="S63">
            <v>2.8100000000000005</v>
          </cell>
          <cell r="U63">
            <v>72.55</v>
          </cell>
          <cell r="V63">
            <v>1026.6500000000001</v>
          </cell>
          <cell r="W63">
            <v>2.13</v>
          </cell>
          <cell r="Z63">
            <v>0</v>
          </cell>
          <cell r="AA63">
            <v>0</v>
          </cell>
          <cell r="AC63" t="str">
            <v>Total Cyclonic Days</v>
          </cell>
          <cell r="AJ63">
            <v>78.027499999999989</v>
          </cell>
          <cell r="AK63">
            <v>0.47447552447552438</v>
          </cell>
          <cell r="AM63" t="str">
            <v>Sum</v>
          </cell>
          <cell r="AO63">
            <v>3</v>
          </cell>
          <cell r="AP63" t="str">
            <v xml:space="preserve"> / 11</v>
          </cell>
          <cell r="AS63">
            <v>3.6</v>
          </cell>
          <cell r="AT63">
            <v>10.4</v>
          </cell>
          <cell r="AU63">
            <v>7</v>
          </cell>
          <cell r="AV63">
            <v>6.8000000000000007</v>
          </cell>
          <cell r="AW63">
            <v>0</v>
          </cell>
          <cell r="AY63">
            <v>0</v>
          </cell>
          <cell r="AZ63">
            <v>1013.25</v>
          </cell>
          <cell r="BA63">
            <v>0</v>
          </cell>
          <cell r="BB63">
            <v>-5</v>
          </cell>
          <cell r="BC63">
            <v>0</v>
          </cell>
          <cell r="BE63">
            <v>0</v>
          </cell>
        </row>
        <row r="64">
          <cell r="B64" t="str">
            <v>H Min / H Range</v>
          </cell>
          <cell r="E64">
            <v>-0.67836060667956433</v>
          </cell>
          <cell r="F64">
            <v>0.67836060667956433</v>
          </cell>
          <cell r="H64" t="str">
            <v>21st - 31st</v>
          </cell>
          <cell r="K64">
            <v>3.9181818181818189</v>
          </cell>
          <cell r="L64">
            <v>12.136363636363637</v>
          </cell>
          <cell r="M64">
            <v>8.0272727272727291</v>
          </cell>
          <cell r="N64">
            <v>8.2181818181818187</v>
          </cell>
          <cell r="P64">
            <v>0.31818181818181879</v>
          </cell>
          <cell r="Q64">
            <v>1.7363636363636363</v>
          </cell>
          <cell r="R64">
            <v>1.0272727272727291</v>
          </cell>
          <cell r="S64">
            <v>1.418181818181818</v>
          </cell>
          <cell r="U64">
            <v>68.13636363636364</v>
          </cell>
          <cell r="V64">
            <v>1014.3636363636364</v>
          </cell>
          <cell r="W64">
            <v>2.8</v>
          </cell>
          <cell r="Z64">
            <v>8.1999999999999993</v>
          </cell>
          <cell r="AA64">
            <v>0.25308641975308643</v>
          </cell>
          <cell r="AC64">
            <v>9</v>
          </cell>
          <cell r="AH64" t="str">
            <v>Consecutive Rain-free Days</v>
          </cell>
          <cell r="AJ64">
            <v>58.85125</v>
          </cell>
          <cell r="AK64">
            <v>0.35786713286713284</v>
          </cell>
          <cell r="AS64">
            <v>3.6</v>
          </cell>
          <cell r="AT64">
            <v>10.4</v>
          </cell>
          <cell r="AU64">
            <v>7</v>
          </cell>
          <cell r="AV64">
            <v>6.8000000000000007</v>
          </cell>
          <cell r="AW64">
            <v>0</v>
          </cell>
          <cell r="AY64">
            <v>0</v>
          </cell>
          <cell r="AZ64">
            <v>1013.25</v>
          </cell>
          <cell r="BA64">
            <v>0</v>
          </cell>
          <cell r="BB64">
            <v>-5</v>
          </cell>
          <cell r="BC64">
            <v>0</v>
          </cell>
          <cell r="BE64">
            <v>0</v>
          </cell>
        </row>
        <row r="65">
          <cell r="B65" t="str">
            <v>T Min / T Range</v>
          </cell>
          <cell r="E65">
            <v>-0.66369509700764351</v>
          </cell>
          <cell r="F65">
            <v>0.66369509700764351</v>
          </cell>
          <cell r="AH65">
            <v>12</v>
          </cell>
          <cell r="AS65">
            <v>3.6</v>
          </cell>
          <cell r="AT65">
            <v>10.4</v>
          </cell>
          <cell r="AU65">
            <v>7</v>
          </cell>
          <cell r="AV65">
            <v>6.8000000000000007</v>
          </cell>
          <cell r="AW65">
            <v>0</v>
          </cell>
          <cell r="AY65">
            <v>0</v>
          </cell>
          <cell r="AZ65">
            <v>1013.25</v>
          </cell>
          <cell r="BA65">
            <v>0</v>
          </cell>
          <cell r="BB65">
            <v>-5</v>
          </cell>
          <cell r="BC65">
            <v>0</v>
          </cell>
          <cell r="BE65">
            <v>0</v>
          </cell>
        </row>
        <row r="66">
          <cell r="B66" t="str">
            <v>T Max / T Range</v>
          </cell>
          <cell r="E66">
            <v>0.49922418999072943</v>
          </cell>
          <cell r="F66">
            <v>0.49922418999072943</v>
          </cell>
          <cell r="H66" t="str">
            <v>1st - 5th</v>
          </cell>
          <cell r="K66">
            <v>2.4400000000000004</v>
          </cell>
          <cell r="L66">
            <v>9.9599999999999991</v>
          </cell>
          <cell r="M66">
            <v>6.2</v>
          </cell>
          <cell r="N66">
            <v>7.5200000000000005</v>
          </cell>
          <cell r="P66">
            <v>-1.1599999999999997</v>
          </cell>
          <cell r="Q66">
            <v>-0.44000000000000128</v>
          </cell>
          <cell r="R66">
            <v>-0.79999999999999982</v>
          </cell>
          <cell r="S66">
            <v>0.71999999999999975</v>
          </cell>
          <cell r="U66">
            <v>74.599999999999994</v>
          </cell>
          <cell r="V66">
            <v>999.8</v>
          </cell>
          <cell r="W66">
            <v>2.302</v>
          </cell>
          <cell r="Z66">
            <v>18</v>
          </cell>
          <cell r="AA66">
            <v>0.55555555555555558</v>
          </cell>
          <cell r="AC66" t="str">
            <v>Total Anticyclonic Days</v>
          </cell>
          <cell r="AJ66">
            <v>17.853749999999998</v>
          </cell>
          <cell r="AK66">
            <v>0.10856643356643354</v>
          </cell>
          <cell r="AN66" t="str">
            <v>Total Wet Days</v>
          </cell>
          <cell r="AS66">
            <v>3.6</v>
          </cell>
          <cell r="AT66">
            <v>10.4</v>
          </cell>
          <cell r="AU66">
            <v>7</v>
          </cell>
          <cell r="AV66">
            <v>6.8000000000000007</v>
          </cell>
          <cell r="AW66">
            <v>0</v>
          </cell>
          <cell r="AY66">
            <v>0</v>
          </cell>
          <cell r="AZ66">
            <v>1013.25</v>
          </cell>
          <cell r="BA66">
            <v>0</v>
          </cell>
          <cell r="BB66">
            <v>-5</v>
          </cell>
          <cell r="BC66">
            <v>0</v>
          </cell>
          <cell r="BD66">
            <v>10</v>
          </cell>
          <cell r="BE66">
            <v>0</v>
          </cell>
        </row>
        <row r="67">
          <cell r="H67" t="str">
            <v>6th - 10th</v>
          </cell>
          <cell r="K67">
            <v>2.52</v>
          </cell>
          <cell r="L67">
            <v>11.459999999999999</v>
          </cell>
          <cell r="M67">
            <v>6.99</v>
          </cell>
          <cell r="N67">
            <v>8.94</v>
          </cell>
          <cell r="P67">
            <v>-1.08</v>
          </cell>
          <cell r="Q67">
            <v>1.0599999999999987</v>
          </cell>
          <cell r="R67">
            <v>-9.9999999999997868E-3</v>
          </cell>
          <cell r="S67">
            <v>2.1399999999999988</v>
          </cell>
          <cell r="U67">
            <v>72.2</v>
          </cell>
          <cell r="V67">
            <v>1007.1</v>
          </cell>
          <cell r="W67">
            <v>3.5799999999999996</v>
          </cell>
          <cell r="Z67">
            <v>6.2</v>
          </cell>
          <cell r="AA67">
            <v>0.19135802469135804</v>
          </cell>
          <cell r="AC67">
            <v>13</v>
          </cell>
          <cell r="AJ67">
            <v>34.384999999999998</v>
          </cell>
          <cell r="AK67">
            <v>0.20909090909090905</v>
          </cell>
          <cell r="AN67">
            <v>8</v>
          </cell>
          <cell r="AS67">
            <v>3.6</v>
          </cell>
          <cell r="AT67">
            <v>10.4</v>
          </cell>
          <cell r="AU67">
            <v>7</v>
          </cell>
          <cell r="AV67">
            <v>6.8000000000000007</v>
          </cell>
          <cell r="AW67">
            <v>0</v>
          </cell>
          <cell r="AY67">
            <v>0</v>
          </cell>
          <cell r="AZ67">
            <v>1013.25</v>
          </cell>
          <cell r="BA67">
            <v>0</v>
          </cell>
          <cell r="BB67">
            <v>-5</v>
          </cell>
          <cell r="BC67">
            <v>0</v>
          </cell>
          <cell r="BE67">
            <v>0</v>
          </cell>
        </row>
        <row r="68">
          <cell r="B68" t="str">
            <v>Mean</v>
          </cell>
          <cell r="E68">
            <v>0.40413310482120257</v>
          </cell>
          <cell r="F68">
            <v>0.40413310482120257</v>
          </cell>
          <cell r="H68" t="str">
            <v>11th - 15th</v>
          </cell>
          <cell r="K68">
            <v>5.7</v>
          </cell>
          <cell r="L68">
            <v>13.540000000000001</v>
          </cell>
          <cell r="M68">
            <v>9.620000000000001</v>
          </cell>
          <cell r="N68">
            <v>7.8400000000000007</v>
          </cell>
          <cell r="P68">
            <v>2.1</v>
          </cell>
          <cell r="Q68">
            <v>3.1400000000000006</v>
          </cell>
          <cell r="R68">
            <v>2.620000000000001</v>
          </cell>
          <cell r="S68">
            <v>1.04</v>
          </cell>
          <cell r="U68">
            <v>75.900000000000006</v>
          </cell>
          <cell r="V68">
            <v>1021.5</v>
          </cell>
          <cell r="W68">
            <v>2.52</v>
          </cell>
          <cell r="Z68">
            <v>0</v>
          </cell>
          <cell r="AA68">
            <v>0</v>
          </cell>
          <cell r="AH68" t="str">
            <v>Sun Days (&gt;F1)</v>
          </cell>
          <cell r="AJ68">
            <v>21.821249999999999</v>
          </cell>
          <cell r="AK68">
            <v>0.13269230769230766</v>
          </cell>
          <cell r="AS68">
            <v>3.6</v>
          </cell>
          <cell r="AT68">
            <v>10.4</v>
          </cell>
          <cell r="AU68">
            <v>7</v>
          </cell>
          <cell r="AV68">
            <v>6.8000000000000007</v>
          </cell>
          <cell r="AW68">
            <v>0</v>
          </cell>
          <cell r="AY68">
            <v>0</v>
          </cell>
          <cell r="AZ68">
            <v>1013.25</v>
          </cell>
          <cell r="BA68">
            <v>0</v>
          </cell>
          <cell r="BB68">
            <v>-5</v>
          </cell>
          <cell r="BC68">
            <v>0</v>
          </cell>
          <cell r="BE68">
            <v>0</v>
          </cell>
        </row>
        <row r="69">
          <cell r="B69" t="str">
            <v>Sum</v>
          </cell>
          <cell r="E69">
            <v>7</v>
          </cell>
          <cell r="F69" t="str">
            <v xml:space="preserve"> / 19</v>
          </cell>
          <cell r="H69" t="str">
            <v>16th - 20th</v>
          </cell>
          <cell r="K69">
            <v>3.4799999999999995</v>
          </cell>
          <cell r="L69">
            <v>14.86</v>
          </cell>
          <cell r="M69">
            <v>9.17</v>
          </cell>
          <cell r="N69">
            <v>11.38</v>
          </cell>
          <cell r="P69">
            <v>-0.12000000000000055</v>
          </cell>
          <cell r="Q69">
            <v>4.4599999999999991</v>
          </cell>
          <cell r="R69">
            <v>2.17</v>
          </cell>
          <cell r="S69">
            <v>4.58</v>
          </cell>
          <cell r="U69">
            <v>69.2</v>
          </cell>
          <cell r="V69">
            <v>1031.8</v>
          </cell>
          <cell r="W69">
            <v>1.7400000000000002</v>
          </cell>
          <cell r="Z69">
            <v>0</v>
          </cell>
          <cell r="AA69">
            <v>0</v>
          </cell>
          <cell r="AC69" t="str">
            <v>Consecutive Cyclonic Days</v>
          </cell>
          <cell r="AH69">
            <v>25</v>
          </cell>
          <cell r="AJ69">
            <v>56.206249999999997</v>
          </cell>
          <cell r="AK69">
            <v>0.34178321678321671</v>
          </cell>
          <cell r="AN69" t="str">
            <v>Total Dry Days</v>
          </cell>
          <cell r="AS69">
            <v>3.6</v>
          </cell>
          <cell r="AT69">
            <v>10.4</v>
          </cell>
          <cell r="AU69">
            <v>7</v>
          </cell>
          <cell r="AV69">
            <v>6.8000000000000007</v>
          </cell>
          <cell r="AW69">
            <v>0</v>
          </cell>
          <cell r="AY69">
            <v>0</v>
          </cell>
          <cell r="AZ69">
            <v>1013.25</v>
          </cell>
          <cell r="BA69">
            <v>0</v>
          </cell>
          <cell r="BB69">
            <v>-5</v>
          </cell>
          <cell r="BC69">
            <v>0</v>
          </cell>
          <cell r="BE69">
            <v>0</v>
          </cell>
        </row>
        <row r="70">
          <cell r="H70" t="str">
            <v>21st - 25th</v>
          </cell>
          <cell r="K70">
            <v>4.24</v>
          </cell>
          <cell r="L70">
            <v>12.879999999999999</v>
          </cell>
          <cell r="M70">
            <v>8.5599999999999987</v>
          </cell>
          <cell r="N70">
            <v>8.64</v>
          </cell>
          <cell r="P70">
            <v>0.64000000000000012</v>
          </cell>
          <cell r="Q70">
            <v>2.4799999999999986</v>
          </cell>
          <cell r="R70">
            <v>1.5599999999999987</v>
          </cell>
          <cell r="S70">
            <v>1.8399999999999999</v>
          </cell>
          <cell r="U70">
            <v>68</v>
          </cell>
          <cell r="V70">
            <v>1020.7</v>
          </cell>
          <cell r="W70">
            <v>3.1799999999999997</v>
          </cell>
          <cell r="Z70">
            <v>5.7</v>
          </cell>
          <cell r="AA70">
            <v>0.17592592592592593</v>
          </cell>
          <cell r="AC70">
            <v>5</v>
          </cell>
          <cell r="AJ70">
            <v>40.33625</v>
          </cell>
          <cell r="AK70">
            <v>0.24527972027972025</v>
          </cell>
          <cell r="AN70">
            <v>23</v>
          </cell>
          <cell r="AS70">
            <v>3.6</v>
          </cell>
          <cell r="AT70">
            <v>10.4</v>
          </cell>
          <cell r="AU70">
            <v>7</v>
          </cell>
          <cell r="AV70">
            <v>6.8000000000000007</v>
          </cell>
          <cell r="AW70">
            <v>0</v>
          </cell>
          <cell r="AY70">
            <v>0</v>
          </cell>
          <cell r="AZ70">
            <v>1013.25</v>
          </cell>
          <cell r="BA70">
            <v>0</v>
          </cell>
          <cell r="BB70">
            <v>-5</v>
          </cell>
          <cell r="BC70">
            <v>0</v>
          </cell>
          <cell r="BE70">
            <v>0</v>
          </cell>
        </row>
        <row r="71">
          <cell r="B71" t="str">
            <v>Rain</v>
          </cell>
          <cell r="E71" t="str">
            <v>r</v>
          </cell>
          <cell r="H71" t="str">
            <v>26th - 31st</v>
          </cell>
          <cell r="K71">
            <v>3.65</v>
          </cell>
          <cell r="L71">
            <v>11.516666666666667</v>
          </cell>
          <cell r="M71">
            <v>7.583333333333333</v>
          </cell>
          <cell r="N71">
            <v>7.8666666666666663</v>
          </cell>
          <cell r="P71">
            <v>4.9999999999999822E-2</v>
          </cell>
          <cell r="Q71">
            <v>1.1166666666666671</v>
          </cell>
          <cell r="R71">
            <v>0.58333333333333304</v>
          </cell>
          <cell r="S71">
            <v>1.0666666666666655</v>
          </cell>
          <cell r="U71">
            <v>68.25</v>
          </cell>
          <cell r="V71">
            <v>1009.0833333333334</v>
          </cell>
          <cell r="W71">
            <v>2.4833333333333334</v>
          </cell>
          <cell r="Z71">
            <v>2.5</v>
          </cell>
          <cell r="AA71">
            <v>7.7160493827160503E-2</v>
          </cell>
          <cell r="AH71" t="str">
            <v>Dull Days (&lt;F1)</v>
          </cell>
          <cell r="AJ71">
            <v>18.515000000000001</v>
          </cell>
          <cell r="AK71">
            <v>0.11258741258741257</v>
          </cell>
          <cell r="AP71" t="str">
            <v>Wet Hours</v>
          </cell>
          <cell r="AS71">
            <v>3.6</v>
          </cell>
          <cell r="AT71">
            <v>10.4</v>
          </cell>
          <cell r="AU71">
            <v>7</v>
          </cell>
          <cell r="AV71">
            <v>6.8000000000000007</v>
          </cell>
          <cell r="AW71">
            <v>0</v>
          </cell>
          <cell r="AY71">
            <v>0</v>
          </cell>
          <cell r="AZ71">
            <v>1013.25</v>
          </cell>
          <cell r="BA71">
            <v>0</v>
          </cell>
          <cell r="BB71">
            <v>-5</v>
          </cell>
          <cell r="BC71">
            <v>0</v>
          </cell>
          <cell r="BE71">
            <v>0</v>
          </cell>
        </row>
        <row r="72">
          <cell r="B72" t="str">
            <v>Pressure / Rain</v>
          </cell>
          <cell r="E72">
            <v>-0.54210280361047547</v>
          </cell>
          <cell r="F72">
            <v>0.54210280361047547</v>
          </cell>
          <cell r="AC72" t="str">
            <v>Consecutive Anticyclonic Days</v>
          </cell>
          <cell r="AH72">
            <v>6</v>
          </cell>
          <cell r="AN72" t="str">
            <v>Wet Days</v>
          </cell>
          <cell r="AP72">
            <v>23.1</v>
          </cell>
          <cell r="AS72">
            <v>3.6</v>
          </cell>
          <cell r="AT72">
            <v>10.4</v>
          </cell>
          <cell r="AU72">
            <v>7</v>
          </cell>
          <cell r="AV72">
            <v>6.8000000000000007</v>
          </cell>
          <cell r="AW72">
            <v>0</v>
          </cell>
          <cell r="AY72">
            <v>0</v>
          </cell>
          <cell r="AZ72">
            <v>1013.25</v>
          </cell>
          <cell r="BA72">
            <v>0</v>
          </cell>
          <cell r="BB72">
            <v>-5</v>
          </cell>
          <cell r="BC72">
            <v>0</v>
          </cell>
          <cell r="BE72">
            <v>0</v>
          </cell>
        </row>
        <row r="73">
          <cell r="B73" t="str">
            <v>Rain / Temp</v>
          </cell>
          <cell r="E73">
            <v>-0.28381484764187959</v>
          </cell>
          <cell r="F73">
            <v>0.28381484764187959</v>
          </cell>
          <cell r="M73" t="str">
            <v>Anomaly</v>
          </cell>
          <cell r="Q73" t="str">
            <v>Extra Notes</v>
          </cell>
          <cell r="AC73">
            <v>8</v>
          </cell>
          <cell r="AN73">
            <v>0.25806451612903225</v>
          </cell>
          <cell r="AP73">
            <v>1.56840443544332</v>
          </cell>
          <cell r="AS73">
            <v>3.6</v>
          </cell>
          <cell r="AT73">
            <v>10.4</v>
          </cell>
          <cell r="AU73">
            <v>7</v>
          </cell>
          <cell r="AV73">
            <v>6.8000000000000007</v>
          </cell>
          <cell r="AW73">
            <v>0</v>
          </cell>
          <cell r="AY73">
            <v>0</v>
          </cell>
          <cell r="AZ73">
            <v>1013.25</v>
          </cell>
          <cell r="BA73">
            <v>0</v>
          </cell>
          <cell r="BB73">
            <v>-5</v>
          </cell>
          <cell r="BC73">
            <v>0</v>
          </cell>
          <cell r="BE73">
            <v>0</v>
          </cell>
        </row>
        <row r="74">
          <cell r="B74" t="str">
            <v>Rain / Temp Max</v>
          </cell>
          <cell r="E74">
            <v>-0.45886800003137329</v>
          </cell>
          <cell r="F74">
            <v>0.45886800003137329</v>
          </cell>
          <cell r="H74" t="str">
            <v>Min</v>
          </cell>
          <cell r="I74" t="str">
            <v>Final</v>
          </cell>
          <cell r="K74">
            <v>3.6</v>
          </cell>
          <cell r="L74" t="str">
            <v/>
          </cell>
          <cell r="M74" t="str">
            <v/>
          </cell>
          <cell r="N74" t="str">
            <v>Required</v>
          </cell>
          <cell r="Q74" t="str">
            <v xml:space="preserve">New Radiation Shield installed and ready for 19th. 15th-18th Tmax values corrected using Sensor 2 adjustments.. Hmin values ≈ 5 uints higher from 19th, therefore values from 1st - 18th are corrected. All values from 19th are reliable. </v>
          </cell>
          <cell r="AH74" t="str">
            <v>Sun Days %</v>
          </cell>
          <cell r="AP74">
            <v>6</v>
          </cell>
          <cell r="AS74">
            <v>3.6</v>
          </cell>
          <cell r="AT74">
            <v>10.4</v>
          </cell>
          <cell r="AU74">
            <v>7</v>
          </cell>
          <cell r="AV74">
            <v>6.8000000000000007</v>
          </cell>
          <cell r="AW74">
            <v>0</v>
          </cell>
          <cell r="AY74">
            <v>0</v>
          </cell>
          <cell r="AZ74">
            <v>1013.25</v>
          </cell>
          <cell r="BA74">
            <v>0</v>
          </cell>
          <cell r="BB74">
            <v>-5</v>
          </cell>
          <cell r="BC74">
            <v>0</v>
          </cell>
          <cell r="BE74">
            <v>0</v>
          </cell>
        </row>
        <row r="75">
          <cell r="B75" t="str">
            <v>Rain / T Range</v>
          </cell>
          <cell r="E75">
            <v>-0.33120858187023411</v>
          </cell>
          <cell r="F75">
            <v>0.33120858187023411</v>
          </cell>
          <cell r="I75" t="str">
            <v>E (C. Rem)</v>
          </cell>
          <cell r="K75">
            <v>8</v>
          </cell>
          <cell r="L75">
            <v>3.6709677419354834</v>
          </cell>
          <cell r="M75">
            <v>7.0967741935483275E-2</v>
          </cell>
          <cell r="N75" t="str">
            <v>E (Final)</v>
          </cell>
          <cell r="AH75">
            <v>0.80645161290322576</v>
          </cell>
          <cell r="AM75" t="str">
            <v>Consecutive Wet Days</v>
          </cell>
          <cell r="AS75">
            <v>3.6</v>
          </cell>
          <cell r="AT75">
            <v>10.4</v>
          </cell>
          <cell r="AU75">
            <v>7</v>
          </cell>
          <cell r="AV75">
            <v>6.8000000000000007</v>
          </cell>
          <cell r="AW75">
            <v>1</v>
          </cell>
          <cell r="AY75">
            <v>0</v>
          </cell>
          <cell r="AZ75">
            <v>1013.25</v>
          </cell>
          <cell r="BA75">
            <v>0</v>
          </cell>
          <cell r="BB75">
            <v>-5</v>
          </cell>
          <cell r="BC75">
            <v>1</v>
          </cell>
          <cell r="BE75">
            <v>0.26666666666666666</v>
          </cell>
        </row>
        <row r="76">
          <cell r="B76" t="str">
            <v>Rain / Humidity</v>
          </cell>
          <cell r="E76">
            <v>0.24571192564810881</v>
          </cell>
          <cell r="F76">
            <v>0.24571192564810881</v>
          </cell>
          <cell r="H76" t="str">
            <v>Max</v>
          </cell>
          <cell r="I76" t="str">
            <v>Final</v>
          </cell>
          <cell r="K76">
            <v>10.4</v>
          </cell>
          <cell r="L76" t="str">
            <v/>
          </cell>
          <cell r="M76" t="str">
            <v/>
          </cell>
          <cell r="N76" t="str">
            <v>Required</v>
          </cell>
          <cell r="AN76">
            <v>2</v>
          </cell>
          <cell r="AS76">
            <v>3.6</v>
          </cell>
          <cell r="AT76">
            <v>10.4</v>
          </cell>
          <cell r="AU76">
            <v>7</v>
          </cell>
          <cell r="AV76">
            <v>6.8000000000000007</v>
          </cell>
          <cell r="AW76">
            <v>0</v>
          </cell>
          <cell r="AY76">
            <v>0</v>
          </cell>
          <cell r="AZ76">
            <v>1013.25</v>
          </cell>
          <cell r="BA76">
            <v>0</v>
          </cell>
          <cell r="BB76">
            <v>-5</v>
          </cell>
          <cell r="BC76">
            <v>0</v>
          </cell>
          <cell r="BE76">
            <v>0</v>
          </cell>
        </row>
        <row r="77">
          <cell r="B77" t="str">
            <v>Rain / H Max</v>
          </cell>
          <cell r="E77">
            <v>0.26924574715489091</v>
          </cell>
          <cell r="F77">
            <v>0.26924574715489091</v>
          </cell>
          <cell r="I77" t="str">
            <v>E (C. Rem)</v>
          </cell>
          <cell r="K77">
            <v>14</v>
          </cell>
          <cell r="L77">
            <v>12.341935483870968</v>
          </cell>
          <cell r="M77">
            <v>1.9419354838709673</v>
          </cell>
          <cell r="N77" t="str">
            <v>E (Final)</v>
          </cell>
          <cell r="Q77" t="str">
            <v>Rain Guage modification ready for 8th onwards: Resolution improved from 1mm to 0.265mm.</v>
          </cell>
          <cell r="AH77" t="str">
            <v>Sun-Free Days</v>
          </cell>
          <cell r="AS77">
            <v>3.6</v>
          </cell>
          <cell r="AT77">
            <v>10.4</v>
          </cell>
          <cell r="AU77">
            <v>7</v>
          </cell>
          <cell r="AV77">
            <v>6.8000000000000007</v>
          </cell>
          <cell r="AW77">
            <v>1</v>
          </cell>
          <cell r="AY77">
            <v>1</v>
          </cell>
          <cell r="AZ77">
            <v>1013.25</v>
          </cell>
          <cell r="BA77">
            <v>0</v>
          </cell>
          <cell r="BB77">
            <v>-5</v>
          </cell>
          <cell r="BC77">
            <v>1</v>
          </cell>
          <cell r="BE77">
            <v>1.6333333333333335</v>
          </cell>
        </row>
        <row r="78">
          <cell r="B78" t="str">
            <v>Rain / H Range</v>
          </cell>
          <cell r="E78">
            <v>9.5229713708432528E-2</v>
          </cell>
          <cell r="F78">
            <v>9.5229713708432528E-2</v>
          </cell>
          <cell r="H78" t="str">
            <v>Mean</v>
          </cell>
          <cell r="I78" t="str">
            <v>Final</v>
          </cell>
          <cell r="K78">
            <v>7</v>
          </cell>
          <cell r="L78" t="str">
            <v/>
          </cell>
          <cell r="M78" t="str">
            <v/>
          </cell>
          <cell r="N78" t="str">
            <v>Required</v>
          </cell>
          <cell r="Q78" t="str">
            <v>UVI Sensor relocated for 18th. Values are ≈ 1 unit lower henceforth.</v>
          </cell>
          <cell r="AC78" t="str">
            <v>Dewpoint Extremes</v>
          </cell>
          <cell r="AH78">
            <v>1</v>
          </cell>
          <cell r="AM78" t="str">
            <v>Consecutive Dry Days</v>
          </cell>
          <cell r="AS78">
            <v>3.6</v>
          </cell>
          <cell r="AT78">
            <v>10.4</v>
          </cell>
          <cell r="AU78">
            <v>7</v>
          </cell>
          <cell r="AV78">
            <v>6.8000000000000007</v>
          </cell>
          <cell r="AW78">
            <v>1</v>
          </cell>
          <cell r="AY78">
            <v>0</v>
          </cell>
          <cell r="AZ78">
            <v>1013.25</v>
          </cell>
          <cell r="BA78">
            <v>0</v>
          </cell>
          <cell r="BB78">
            <v>-5</v>
          </cell>
          <cell r="BC78">
            <v>1</v>
          </cell>
          <cell r="BE78">
            <v>0.16666666666666666</v>
          </cell>
        </row>
        <row r="79">
          <cell r="B79" t="str">
            <v>Rain / T Min</v>
          </cell>
          <cell r="E79">
            <v>-3.3567155551783578E-2</v>
          </cell>
          <cell r="F79">
            <v>3.3567155551783578E-2</v>
          </cell>
          <cell r="I79" t="str">
            <v>E (C. Rem)</v>
          </cell>
          <cell r="K79">
            <v>11</v>
          </cell>
          <cell r="L79">
            <v>8.0064516129032253</v>
          </cell>
          <cell r="M79">
            <v>1.0064516129032253</v>
          </cell>
          <cell r="N79" t="str">
            <v>E (Final)</v>
          </cell>
          <cell r="Q79" t="str">
            <v>4th: 2 mm Rain in 6 mins at ~2300 (3rd), a rate of 20 mm/hr</v>
          </cell>
          <cell r="AC79" t="str">
            <v>Abs Min</v>
          </cell>
          <cell r="AE79" t="str">
            <v>Abs Max</v>
          </cell>
          <cell r="AN79">
            <v>12</v>
          </cell>
          <cell r="AS79">
            <v>3.6</v>
          </cell>
          <cell r="AT79">
            <v>10.4</v>
          </cell>
          <cell r="AU79">
            <v>7</v>
          </cell>
          <cell r="AV79">
            <v>6.8000000000000007</v>
          </cell>
          <cell r="AW79">
            <v>0</v>
          </cell>
          <cell r="AY79">
            <v>0</v>
          </cell>
          <cell r="AZ79">
            <v>1013.25</v>
          </cell>
          <cell r="BA79">
            <v>0</v>
          </cell>
          <cell r="BB79">
            <v>-5</v>
          </cell>
          <cell r="BC79">
            <v>0</v>
          </cell>
          <cell r="BE79">
            <v>0</v>
          </cell>
        </row>
        <row r="80">
          <cell r="B80" t="str">
            <v>Rain / H Min</v>
          </cell>
          <cell r="E80">
            <v>0.12645308430391466</v>
          </cell>
          <cell r="F80">
            <v>0.12645308430391466</v>
          </cell>
          <cell r="H80" t="str">
            <v>Range</v>
          </cell>
          <cell r="I80" t="str">
            <v>Final</v>
          </cell>
          <cell r="K80">
            <v>6.8000000000000007</v>
          </cell>
          <cell r="L80" t="str">
            <v/>
          </cell>
          <cell r="M80" t="str">
            <v/>
          </cell>
          <cell r="N80" t="str">
            <v>Required</v>
          </cell>
          <cell r="Q80" t="str">
            <v>25th: 1.7 mm Rain in 5 minutes at ~0430, a rate of 21 mm/hr; Max Rate: 46.8 mm/hr</v>
          </cell>
          <cell r="AC80">
            <v>-3.6</v>
          </cell>
          <cell r="AE80">
            <v>9.3000000000000007</v>
          </cell>
          <cell r="AH80" t="str">
            <v>Consecutive Sun Days (≥F1)</v>
          </cell>
          <cell r="AS80">
            <v>3.6</v>
          </cell>
          <cell r="AT80">
            <v>10.4</v>
          </cell>
          <cell r="AU80">
            <v>7</v>
          </cell>
          <cell r="AV80">
            <v>6.8000000000000007</v>
          </cell>
          <cell r="AW80">
            <v>1</v>
          </cell>
          <cell r="AY80">
            <v>1</v>
          </cell>
          <cell r="AZ80">
            <v>1013.25</v>
          </cell>
          <cell r="BA80">
            <v>0</v>
          </cell>
          <cell r="BB80">
            <v>-5</v>
          </cell>
          <cell r="BC80">
            <v>1</v>
          </cell>
          <cell r="BE80">
            <v>0.66666666666666663</v>
          </cell>
        </row>
        <row r="81">
          <cell r="I81" t="str">
            <v>E (C. Rem)</v>
          </cell>
          <cell r="K81">
            <v>6</v>
          </cell>
          <cell r="L81">
            <v>8.6709677419354847</v>
          </cell>
          <cell r="M81">
            <v>1.870967741935484</v>
          </cell>
          <cell r="N81" t="str">
            <v>E (Final)</v>
          </cell>
          <cell r="Q81" t="str">
            <v>28th: Temp Fell ~ 3.5C in  1 hr between ~ 15-1600;          Hail (S) = Small Hail</v>
          </cell>
          <cell r="AC81" t="str">
            <v>on 4th</v>
          </cell>
          <cell r="AF81" t="str">
            <v>on 26th</v>
          </cell>
          <cell r="AH81">
            <v>12</v>
          </cell>
          <cell r="AN81" t="str">
            <v>Wet:Rain %</v>
          </cell>
          <cell r="AS81">
            <v>3.6</v>
          </cell>
          <cell r="AT81">
            <v>10.4</v>
          </cell>
          <cell r="AU81">
            <v>7</v>
          </cell>
          <cell r="AV81">
            <v>6.8000000000000007</v>
          </cell>
          <cell r="AW81">
            <v>0</v>
          </cell>
          <cell r="AY81">
            <v>0</v>
          </cell>
          <cell r="AZ81">
            <v>1013.25</v>
          </cell>
          <cell r="BA81">
            <v>0</v>
          </cell>
          <cell r="BB81">
            <v>-5</v>
          </cell>
          <cell r="BC81">
            <v>0</v>
          </cell>
          <cell r="BE81">
            <v>0</v>
          </cell>
        </row>
        <row r="82">
          <cell r="B82" t="str">
            <v>Mean</v>
          </cell>
          <cell r="E82">
            <v>0.26513353994678812</v>
          </cell>
          <cell r="H82" t="str">
            <v>Pressure</v>
          </cell>
          <cell r="I82" t="str">
            <v>Final</v>
          </cell>
          <cell r="K82">
            <v>1013.25</v>
          </cell>
          <cell r="L82" t="str">
            <v/>
          </cell>
          <cell r="M82" t="str">
            <v/>
          </cell>
          <cell r="N82" t="str">
            <v>Required</v>
          </cell>
          <cell r="Q82" t="str">
            <v>31st: Backed NE early pm</v>
          </cell>
          <cell r="AC82" t="str">
            <v>Minimum Winchill / °C</v>
          </cell>
          <cell r="AN82">
            <v>1</v>
          </cell>
          <cell r="AS82">
            <v>3.6</v>
          </cell>
          <cell r="AT82">
            <v>10.4</v>
          </cell>
          <cell r="AU82">
            <v>7</v>
          </cell>
          <cell r="AV82">
            <v>6.8000000000000007</v>
          </cell>
          <cell r="AW82">
            <v>0</v>
          </cell>
          <cell r="AY82">
            <v>0</v>
          </cell>
          <cell r="AZ82">
            <v>1013.25</v>
          </cell>
          <cell r="BA82">
            <v>0</v>
          </cell>
          <cell r="BB82">
            <v>-5</v>
          </cell>
          <cell r="BC82">
            <v>0</v>
          </cell>
          <cell r="BE82">
            <v>0</v>
          </cell>
        </row>
        <row r="83">
          <cell r="B83" t="str">
            <v>Sum</v>
          </cell>
          <cell r="E83">
            <v>1</v>
          </cell>
          <cell r="F83" t="str">
            <v xml:space="preserve"> / 9</v>
          </cell>
          <cell r="I83" t="str">
            <v>E (C. Rem)</v>
          </cell>
          <cell r="K83">
            <v>1020</v>
          </cell>
          <cell r="L83">
            <v>1014.5166666666667</v>
          </cell>
          <cell r="M83">
            <v>1.2666666666666515</v>
          </cell>
          <cell r="N83" t="str">
            <v>E (Final)</v>
          </cell>
          <cell r="Q83" t="str">
            <v>~30th: INDOOR - Radiator turned off until the autumn</v>
          </cell>
          <cell r="AD83">
            <v>-2.1</v>
          </cell>
          <cell r="AF83" t="str">
            <v>on 9th</v>
          </cell>
          <cell r="AH83" t="str">
            <v>Consecutive Dull Days (&lt;F1)</v>
          </cell>
          <cell r="AS83">
            <v>3.6</v>
          </cell>
          <cell r="AT83">
            <v>10.4</v>
          </cell>
          <cell r="AU83">
            <v>7</v>
          </cell>
          <cell r="AV83">
            <v>6.8000000000000007</v>
          </cell>
          <cell r="AW83">
            <v>0</v>
          </cell>
          <cell r="AY83">
            <v>0</v>
          </cell>
          <cell r="AZ83">
            <v>1013.25</v>
          </cell>
          <cell r="BA83">
            <v>0</v>
          </cell>
          <cell r="BB83">
            <v>-5</v>
          </cell>
          <cell r="BC83">
            <v>0</v>
          </cell>
          <cell r="BE83">
            <v>0</v>
          </cell>
        </row>
        <row r="84">
          <cell r="AH84">
            <v>2</v>
          </cell>
        </row>
        <row r="85">
          <cell r="E85" t="str">
            <v>Abs Min</v>
          </cell>
          <cell r="F85">
            <v>-0.5</v>
          </cell>
          <cell r="G85">
            <v>7.9</v>
          </cell>
          <cell r="H85">
            <v>4</v>
          </cell>
          <cell r="I85">
            <v>3.8000000000000007</v>
          </cell>
          <cell r="K85">
            <v>42</v>
          </cell>
          <cell r="L85">
            <v>69</v>
          </cell>
          <cell r="M85">
            <v>56</v>
          </cell>
          <cell r="N85">
            <v>20</v>
          </cell>
          <cell r="P85">
            <v>980</v>
          </cell>
          <cell r="Q85">
            <v>986</v>
          </cell>
          <cell r="R85">
            <v>983</v>
          </cell>
          <cell r="S85">
            <v>2</v>
          </cell>
          <cell r="U85">
            <v>1</v>
          </cell>
          <cell r="V85">
            <v>4.7</v>
          </cell>
          <cell r="Y85">
            <v>0</v>
          </cell>
          <cell r="Z85">
            <v>0</v>
          </cell>
          <cell r="AA85">
            <v>0.3</v>
          </cell>
          <cell r="AB85">
            <v>0</v>
          </cell>
          <cell r="AC85">
            <v>-3.6</v>
          </cell>
          <cell r="AD85">
            <v>0.7</v>
          </cell>
          <cell r="AE85">
            <v>-2.1</v>
          </cell>
          <cell r="AF85">
            <v>0</v>
          </cell>
          <cell r="AJ85">
            <v>0</v>
          </cell>
          <cell r="AK85">
            <v>0</v>
          </cell>
          <cell r="AM85">
            <v>2.0666666666666669</v>
          </cell>
          <cell r="AN85">
            <v>9.9599999999999991</v>
          </cell>
          <cell r="AO85">
            <v>6.0666666666666664</v>
          </cell>
          <cell r="AP85">
            <v>7.5200000000000005</v>
          </cell>
          <cell r="AQ85">
            <v>999.8</v>
          </cell>
          <cell r="AS85">
            <v>-4.0999999999999996</v>
          </cell>
          <cell r="AT85">
            <v>-2.5</v>
          </cell>
          <cell r="AU85">
            <v>-3</v>
          </cell>
          <cell r="AV85">
            <v>-3</v>
          </cell>
          <cell r="AW85">
            <v>-30.25</v>
          </cell>
          <cell r="AY85">
            <v>0.20384615384615268</v>
          </cell>
          <cell r="AZ85">
            <v>2.2909090909090928</v>
          </cell>
          <cell r="BA85">
            <v>1.1903846153846143</v>
          </cell>
          <cell r="BB85">
            <v>2.4047619047619033</v>
          </cell>
          <cell r="BC85">
            <v>3.3369565217391255</v>
          </cell>
          <cell r="BE85">
            <v>71.258064516129039</v>
          </cell>
        </row>
        <row r="86">
          <cell r="C86">
            <v>9.1999999999999993</v>
          </cell>
          <cell r="D86">
            <v>7.9</v>
          </cell>
          <cell r="E86" t="str">
            <v>Abs Max</v>
          </cell>
          <cell r="F86">
            <v>9.1999999999999993</v>
          </cell>
          <cell r="G86">
            <v>16.399999999999999</v>
          </cell>
          <cell r="H86">
            <v>11.1</v>
          </cell>
          <cell r="I86">
            <v>14.9</v>
          </cell>
          <cell r="K86">
            <v>74</v>
          </cell>
          <cell r="L86">
            <v>97</v>
          </cell>
          <cell r="M86">
            <v>84</v>
          </cell>
          <cell r="N86">
            <v>53</v>
          </cell>
          <cell r="P86">
            <v>1032</v>
          </cell>
          <cell r="Q86">
            <v>1037</v>
          </cell>
          <cell r="R86">
            <v>1034.5</v>
          </cell>
          <cell r="S86">
            <v>29</v>
          </cell>
          <cell r="T86">
            <v>0</v>
          </cell>
          <cell r="U86">
            <v>5.3</v>
          </cell>
          <cell r="V86">
            <v>20.8</v>
          </cell>
          <cell r="Y86">
            <v>0</v>
          </cell>
          <cell r="Z86">
            <v>16</v>
          </cell>
          <cell r="AA86">
            <v>6</v>
          </cell>
          <cell r="AB86">
            <v>0</v>
          </cell>
          <cell r="AC86">
            <v>6.7</v>
          </cell>
          <cell r="AD86">
            <v>9.3000000000000007</v>
          </cell>
          <cell r="AE86">
            <v>7.8</v>
          </cell>
          <cell r="AF86">
            <v>4</v>
          </cell>
          <cell r="AJ86">
            <v>11.5</v>
          </cell>
          <cell r="AK86">
            <v>3</v>
          </cell>
          <cell r="AM86">
            <v>3.8038461538461528</v>
          </cell>
          <cell r="AN86">
            <v>12.690909090909093</v>
          </cell>
          <cell r="AO86">
            <v>8.1903846153846143</v>
          </cell>
          <cell r="AP86">
            <v>9.204761904761904</v>
          </cell>
          <cell r="AQ86">
            <v>1016.5869565217391</v>
          </cell>
          <cell r="AS86">
            <v>5.6</v>
          </cell>
          <cell r="AT86">
            <v>5.9999999999999982</v>
          </cell>
          <cell r="AU86">
            <v>4.0999999999999996</v>
          </cell>
          <cell r="AV86">
            <v>8.1</v>
          </cell>
          <cell r="AW86">
            <v>21.25</v>
          </cell>
          <cell r="AY86">
            <v>-1.5333333333333332</v>
          </cell>
          <cell r="AZ86">
            <v>-0.44000000000000128</v>
          </cell>
          <cell r="BA86">
            <v>-0.93333333333333357</v>
          </cell>
          <cell r="BB86">
            <v>0.71999999999999975</v>
          </cell>
          <cell r="BC86">
            <v>-13.450000000000045</v>
          </cell>
          <cell r="BE86">
            <v>74.961538461538467</v>
          </cell>
        </row>
        <row r="87">
          <cell r="C87">
            <v>9.1999999999999993</v>
          </cell>
          <cell r="D87">
            <v>7.9</v>
          </cell>
        </row>
        <row r="90">
          <cell r="W90" t="str">
            <v>Max Rn 10m</v>
          </cell>
          <cell r="Z90" t="str">
            <v>Cum. Rain</v>
          </cell>
          <cell r="AA90" t="str">
            <v>Mean C. Rn.</v>
          </cell>
          <cell r="AD90" t="str">
            <v>Cum.Sun H.</v>
          </cell>
          <cell r="AE90" t="str">
            <v>Mean C. S.H.</v>
          </cell>
          <cell r="AS90" t="str">
            <v>Sun&gt;0.9</v>
          </cell>
          <cell r="AT90" t="str">
            <v>Wind</v>
          </cell>
          <cell r="AU90" t="str">
            <v>Min P&gt;1013</v>
          </cell>
          <cell r="AV90" t="str">
            <v>Max P&lt;1013</v>
          </cell>
          <cell r="AW90" t="str">
            <v>DMA&lt;-R/3</v>
          </cell>
          <cell r="AY90" t="str">
            <v>DMA&gt;R/3</v>
          </cell>
          <cell r="AZ90" t="str">
            <v>S1 H Min</v>
          </cell>
          <cell r="BA90" t="str">
            <v>S2 H Max</v>
          </cell>
          <cell r="BC90" t="str">
            <v>S2 T Max</v>
          </cell>
          <cell r="BE90" t="str">
            <v>F Max</v>
          </cell>
        </row>
        <row r="91">
          <cell r="B91">
            <v>0</v>
          </cell>
          <cell r="C91">
            <v>0</v>
          </cell>
          <cell r="D91" t="str">
            <v/>
          </cell>
          <cell r="H91">
            <v>7.0500000000000007</v>
          </cell>
          <cell r="I91">
            <v>7.7</v>
          </cell>
          <cell r="M91">
            <v>75</v>
          </cell>
          <cell r="N91">
            <v>26</v>
          </cell>
          <cell r="R91">
            <v>1008.5</v>
          </cell>
          <cell r="S91">
            <v>5</v>
          </cell>
          <cell r="V91">
            <v>1</v>
          </cell>
          <cell r="Z91">
            <v>0</v>
          </cell>
          <cell r="AA91">
            <v>1.6451612903225807</v>
          </cell>
          <cell r="AD91">
            <v>0.26450000000000001</v>
          </cell>
          <cell r="AE91">
            <v>3.3870967741935485</v>
          </cell>
          <cell r="AK91">
            <v>75</v>
          </cell>
          <cell r="AM91">
            <v>3.2</v>
          </cell>
          <cell r="AN91">
            <v>10.9</v>
          </cell>
          <cell r="AO91">
            <v>7.0500000000000007</v>
          </cell>
          <cell r="AP91">
            <v>7.7</v>
          </cell>
          <cell r="AQ91">
            <v>1008.5</v>
          </cell>
          <cell r="AS91">
            <v>0</v>
          </cell>
          <cell r="AT91">
            <v>2.5344000000000002</v>
          </cell>
          <cell r="AU91">
            <v>0</v>
          </cell>
          <cell r="AV91">
            <v>1</v>
          </cell>
          <cell r="AW91">
            <v>0</v>
          </cell>
          <cell r="AY91">
            <v>0</v>
          </cell>
          <cell r="AZ91">
            <v>62</v>
          </cell>
          <cell r="BA91">
            <v>67</v>
          </cell>
          <cell r="BB91">
            <v>5</v>
          </cell>
          <cell r="BC91">
            <v>10.9</v>
          </cell>
          <cell r="BE91">
            <v>10.6</v>
          </cell>
          <cell r="BG91">
            <v>1</v>
          </cell>
        </row>
        <row r="92">
          <cell r="B92">
            <v>0</v>
          </cell>
          <cell r="C92">
            <v>0</v>
          </cell>
          <cell r="D92" t="str">
            <v/>
          </cell>
          <cell r="H92">
            <v>6.6</v>
          </cell>
          <cell r="I92">
            <v>10.8</v>
          </cell>
          <cell r="M92">
            <v>70.5</v>
          </cell>
          <cell r="N92">
            <v>47</v>
          </cell>
          <cell r="R92">
            <v>1014.5</v>
          </cell>
          <cell r="S92">
            <v>5</v>
          </cell>
          <cell r="V92">
            <v>2</v>
          </cell>
          <cell r="Z92">
            <v>0</v>
          </cell>
          <cell r="AA92">
            <v>3.2903225806451615</v>
          </cell>
          <cell r="AD92">
            <v>8.1995000000000005</v>
          </cell>
          <cell r="AE92">
            <v>6.774193548387097</v>
          </cell>
          <cell r="AK92">
            <v>72.75</v>
          </cell>
          <cell r="AM92">
            <v>2.2000000000000002</v>
          </cell>
          <cell r="AN92">
            <v>11.45</v>
          </cell>
          <cell r="AO92">
            <v>6.8250000000000002</v>
          </cell>
          <cell r="AP92">
            <v>9.25</v>
          </cell>
          <cell r="AQ92">
            <v>1011.5</v>
          </cell>
          <cell r="AS92">
            <v>1</v>
          </cell>
          <cell r="AT92">
            <v>2.5344000000000002</v>
          </cell>
          <cell r="AU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47</v>
          </cell>
          <cell r="BA92">
            <v>51</v>
          </cell>
          <cell r="BB92">
            <v>4</v>
          </cell>
          <cell r="BC92">
            <v>11.9</v>
          </cell>
          <cell r="BE92">
            <v>11.4</v>
          </cell>
          <cell r="BG92">
            <v>2</v>
          </cell>
        </row>
        <row r="93">
          <cell r="B93">
            <v>0</v>
          </cell>
          <cell r="C93">
            <v>0</v>
          </cell>
          <cell r="D93" t="str">
            <v/>
          </cell>
          <cell r="H93">
            <v>8.1999999999999993</v>
          </cell>
          <cell r="I93">
            <v>4.5999999999999996</v>
          </cell>
          <cell r="M93">
            <v>80.5</v>
          </cell>
          <cell r="N93">
            <v>27</v>
          </cell>
          <cell r="R93">
            <v>1001.5</v>
          </cell>
          <cell r="S93">
            <v>29</v>
          </cell>
          <cell r="V93">
            <v>3</v>
          </cell>
          <cell r="Z93">
            <v>2</v>
          </cell>
          <cell r="AA93">
            <v>4.935483870967742</v>
          </cell>
          <cell r="AD93">
            <v>8.5962499999999995</v>
          </cell>
          <cell r="AE93">
            <v>10.161290322580646</v>
          </cell>
          <cell r="AK93">
            <v>75.333333333333329</v>
          </cell>
          <cell r="AM93">
            <v>3.4333333333333336</v>
          </cell>
          <cell r="AN93">
            <v>11.133333333333333</v>
          </cell>
          <cell r="AO93">
            <v>7.2833333333333341</v>
          </cell>
          <cell r="AP93">
            <v>7.7</v>
          </cell>
          <cell r="AQ93">
            <v>1008.1666666666666</v>
          </cell>
          <cell r="AS93">
            <v>0</v>
          </cell>
          <cell r="AT93">
            <v>2.5344000000000002</v>
          </cell>
          <cell r="AU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67</v>
          </cell>
          <cell r="BA93">
            <v>74</v>
          </cell>
          <cell r="BB93">
            <v>7</v>
          </cell>
          <cell r="BC93">
            <v>10.6</v>
          </cell>
          <cell r="BE93">
            <v>10.3</v>
          </cell>
          <cell r="BG93">
            <v>3</v>
          </cell>
        </row>
        <row r="94">
          <cell r="B94">
            <v>0</v>
          </cell>
          <cell r="C94">
            <v>0</v>
          </cell>
          <cell r="D94" t="str">
            <v/>
          </cell>
          <cell r="H94">
            <v>5.15</v>
          </cell>
          <cell r="I94">
            <v>5.5</v>
          </cell>
          <cell r="M94">
            <v>74</v>
          </cell>
          <cell r="N94">
            <v>46</v>
          </cell>
          <cell r="R94">
            <v>983</v>
          </cell>
          <cell r="S94">
            <v>6</v>
          </cell>
          <cell r="V94">
            <v>4</v>
          </cell>
          <cell r="Z94">
            <v>18</v>
          </cell>
          <cell r="AA94">
            <v>6.580645161290323</v>
          </cell>
          <cell r="AD94">
            <v>13.886249999999999</v>
          </cell>
          <cell r="AE94">
            <v>13.548387096774194</v>
          </cell>
          <cell r="AK94">
            <v>75</v>
          </cell>
          <cell r="AM94">
            <v>3.1750000000000003</v>
          </cell>
          <cell r="AN94">
            <v>10.324999999999999</v>
          </cell>
          <cell r="AO94">
            <v>6.75</v>
          </cell>
          <cell r="AP94">
            <v>7.15</v>
          </cell>
          <cell r="AQ94">
            <v>1001.875</v>
          </cell>
          <cell r="AS94">
            <v>1</v>
          </cell>
          <cell r="AT94">
            <v>2.5344000000000002</v>
          </cell>
          <cell r="AU94">
            <v>0</v>
          </cell>
          <cell r="AV94">
            <v>1</v>
          </cell>
          <cell r="AW94">
            <v>0</v>
          </cell>
          <cell r="AY94">
            <v>0</v>
          </cell>
          <cell r="AZ94">
            <v>51</v>
          </cell>
          <cell r="BA94">
            <v>69</v>
          </cell>
          <cell r="BB94">
            <v>18</v>
          </cell>
          <cell r="BC94">
            <v>7.5</v>
          </cell>
          <cell r="BE94">
            <v>7.6</v>
          </cell>
          <cell r="BG94">
            <v>4</v>
          </cell>
        </row>
        <row r="95">
          <cell r="B95">
            <v>5</v>
          </cell>
          <cell r="C95">
            <v>0</v>
          </cell>
          <cell r="D95" t="str">
            <v/>
          </cell>
          <cell r="H95">
            <v>4</v>
          </cell>
          <cell r="I95">
            <v>9</v>
          </cell>
          <cell r="M95">
            <v>73</v>
          </cell>
          <cell r="N95">
            <v>44</v>
          </cell>
          <cell r="R95">
            <v>991.5</v>
          </cell>
          <cell r="S95">
            <v>19</v>
          </cell>
          <cell r="V95">
            <v>5</v>
          </cell>
          <cell r="Z95">
            <v>18</v>
          </cell>
          <cell r="AA95">
            <v>8.2258064516129039</v>
          </cell>
          <cell r="AD95">
            <v>17.853749999999998</v>
          </cell>
          <cell r="AE95">
            <v>16.935483870967744</v>
          </cell>
          <cell r="AK95">
            <v>74.599999999999994</v>
          </cell>
          <cell r="AM95">
            <v>2.4400000000000004</v>
          </cell>
          <cell r="AN95">
            <v>9.9599999999999991</v>
          </cell>
          <cell r="AO95">
            <v>6.2</v>
          </cell>
          <cell r="AP95">
            <v>7.5200000000000005</v>
          </cell>
          <cell r="AQ95">
            <v>999.8</v>
          </cell>
          <cell r="AS95">
            <v>1</v>
          </cell>
          <cell r="AT95">
            <v>2.5344000000000002</v>
          </cell>
          <cell r="AU95">
            <v>0</v>
          </cell>
          <cell r="AV95">
            <v>1</v>
          </cell>
          <cell r="AW95">
            <v>1</v>
          </cell>
          <cell r="AY95">
            <v>0</v>
          </cell>
          <cell r="AZ95">
            <v>51</v>
          </cell>
          <cell r="BA95">
            <v>63</v>
          </cell>
          <cell r="BB95">
            <v>12</v>
          </cell>
          <cell r="BC95">
            <v>8.3000000000000007</v>
          </cell>
          <cell r="BE95">
            <v>8.1999999999999993</v>
          </cell>
          <cell r="BG95">
            <v>5</v>
          </cell>
        </row>
        <row r="96">
          <cell r="B96">
            <v>0</v>
          </cell>
          <cell r="C96">
            <v>0</v>
          </cell>
          <cell r="D96" t="str">
            <v>SW</v>
          </cell>
          <cell r="H96">
            <v>5.3999999999999995</v>
          </cell>
          <cell r="I96">
            <v>10.4</v>
          </cell>
          <cell r="M96">
            <v>68.5</v>
          </cell>
          <cell r="N96">
            <v>47</v>
          </cell>
          <cell r="R96">
            <v>1004</v>
          </cell>
          <cell r="S96">
            <v>6</v>
          </cell>
          <cell r="V96">
            <v>6</v>
          </cell>
          <cell r="Z96">
            <v>18</v>
          </cell>
          <cell r="AA96">
            <v>9.870967741935484</v>
          </cell>
          <cell r="AD96">
            <v>28.433749999999996</v>
          </cell>
          <cell r="AE96">
            <v>20.322580645161292</v>
          </cell>
          <cell r="AK96">
            <v>73.583333333333329</v>
          </cell>
          <cell r="AM96">
            <v>2.0666666666666669</v>
          </cell>
          <cell r="AN96">
            <v>10.066666666666666</v>
          </cell>
          <cell r="AO96">
            <v>6.0666666666666664</v>
          </cell>
          <cell r="AP96">
            <v>8</v>
          </cell>
          <cell r="AQ96">
            <v>1000.5</v>
          </cell>
          <cell r="AS96">
            <v>1</v>
          </cell>
          <cell r="AT96">
            <v>2.5344000000000002</v>
          </cell>
          <cell r="AU96">
            <v>0</v>
          </cell>
          <cell r="AV96">
            <v>1</v>
          </cell>
          <cell r="AW96">
            <v>0</v>
          </cell>
          <cell r="AY96">
            <v>0</v>
          </cell>
          <cell r="AZ96">
            <v>45</v>
          </cell>
          <cell r="BA96">
            <v>58</v>
          </cell>
          <cell r="BB96">
            <v>13</v>
          </cell>
          <cell r="BC96">
            <v>10.1</v>
          </cell>
          <cell r="BE96">
            <v>10.8</v>
          </cell>
          <cell r="BG96">
            <v>6</v>
          </cell>
        </row>
        <row r="97">
          <cell r="B97">
            <v>0</v>
          </cell>
          <cell r="C97">
            <v>0</v>
          </cell>
          <cell r="D97" t="str">
            <v/>
          </cell>
          <cell r="H97">
            <v>8.85</v>
          </cell>
          <cell r="I97">
            <v>9.5</v>
          </cell>
          <cell r="M97">
            <v>73</v>
          </cell>
          <cell r="N97">
            <v>46</v>
          </cell>
          <cell r="R97">
            <v>1009.5</v>
          </cell>
          <cell r="S97">
            <v>5</v>
          </cell>
          <cell r="V97">
            <v>7</v>
          </cell>
          <cell r="Z97">
            <v>18.100000000000001</v>
          </cell>
          <cell r="AA97">
            <v>11.516129032258066</v>
          </cell>
          <cell r="AD97">
            <v>32.401249999999997</v>
          </cell>
          <cell r="AE97">
            <v>23.70967741935484</v>
          </cell>
          <cell r="AK97">
            <v>73.5</v>
          </cell>
          <cell r="AM97">
            <v>2.3571428571428572</v>
          </cell>
          <cell r="AN97">
            <v>10.571428571428571</v>
          </cell>
          <cell r="AO97">
            <v>6.4642857142857144</v>
          </cell>
          <cell r="AP97">
            <v>8.2142857142857135</v>
          </cell>
          <cell r="AQ97">
            <v>1001.7857142857143</v>
          </cell>
          <cell r="AS97">
            <v>1</v>
          </cell>
          <cell r="AT97">
            <v>2.5344000000000002</v>
          </cell>
          <cell r="AU97">
            <v>0</v>
          </cell>
          <cell r="AV97">
            <v>1</v>
          </cell>
          <cell r="AW97">
            <v>0</v>
          </cell>
          <cell r="AY97">
            <v>0</v>
          </cell>
          <cell r="AZ97">
            <v>50</v>
          </cell>
          <cell r="BA97">
            <v>63</v>
          </cell>
          <cell r="BB97">
            <v>13</v>
          </cell>
          <cell r="BC97">
            <v>13.6</v>
          </cell>
          <cell r="BE97">
            <v>13.2</v>
          </cell>
          <cell r="BG97">
            <v>7</v>
          </cell>
        </row>
        <row r="98">
          <cell r="B98">
            <v>0</v>
          </cell>
          <cell r="C98">
            <v>0</v>
          </cell>
          <cell r="D98" t="str">
            <v/>
          </cell>
          <cell r="H98">
            <v>6.4</v>
          </cell>
          <cell r="I98">
            <v>8</v>
          </cell>
          <cell r="M98">
            <v>71</v>
          </cell>
          <cell r="N98">
            <v>50</v>
          </cell>
          <cell r="R98">
            <v>1002.5</v>
          </cell>
          <cell r="S98">
            <v>5</v>
          </cell>
          <cell r="V98">
            <v>8</v>
          </cell>
          <cell r="Z98">
            <v>20.3</v>
          </cell>
          <cell r="AA98">
            <v>13.161290322580646</v>
          </cell>
          <cell r="AD98">
            <v>40.336249999999993</v>
          </cell>
          <cell r="AE98">
            <v>27.096774193548388</v>
          </cell>
          <cell r="AK98">
            <v>73.1875</v>
          </cell>
          <cell r="AM98">
            <v>2.3624999999999998</v>
          </cell>
          <cell r="AN98">
            <v>10.55</v>
          </cell>
          <cell r="AO98">
            <v>6.4562499999999998</v>
          </cell>
          <cell r="AP98">
            <v>8.1875</v>
          </cell>
          <cell r="AQ98">
            <v>1001.875</v>
          </cell>
          <cell r="AS98">
            <v>1</v>
          </cell>
          <cell r="AT98">
            <v>2.5344000000000002</v>
          </cell>
          <cell r="AU98">
            <v>0</v>
          </cell>
          <cell r="AV98">
            <v>1</v>
          </cell>
          <cell r="AW98">
            <v>0</v>
          </cell>
          <cell r="AY98">
            <v>0</v>
          </cell>
          <cell r="AZ98">
            <v>46</v>
          </cell>
          <cell r="BA98">
            <v>51</v>
          </cell>
          <cell r="BB98">
            <v>5</v>
          </cell>
          <cell r="BC98">
            <v>10.5</v>
          </cell>
          <cell r="BE98">
            <v>10.8</v>
          </cell>
          <cell r="BG98">
            <v>8</v>
          </cell>
        </row>
        <row r="99">
          <cell r="B99">
            <v>0</v>
          </cell>
          <cell r="C99">
            <v>0</v>
          </cell>
          <cell r="H99">
            <v>6.3</v>
          </cell>
          <cell r="I99">
            <v>8.7999999999999989</v>
          </cell>
          <cell r="M99">
            <v>66</v>
          </cell>
          <cell r="N99">
            <v>46</v>
          </cell>
          <cell r="R99">
            <v>1008.5</v>
          </cell>
          <cell r="S99">
            <v>11</v>
          </cell>
          <cell r="V99">
            <v>9</v>
          </cell>
          <cell r="Z99">
            <v>20.3</v>
          </cell>
          <cell r="AA99">
            <v>14.806451612903226</v>
          </cell>
          <cell r="AD99">
            <v>49.593749999999993</v>
          </cell>
          <cell r="AE99">
            <v>30.483870967741936</v>
          </cell>
          <cell r="AK99">
            <v>72.388888888888886</v>
          </cell>
          <cell r="AM99">
            <v>2.3111111111111109</v>
          </cell>
          <cell r="AN99">
            <v>10.566666666666668</v>
          </cell>
          <cell r="AO99">
            <v>6.4388888888888882</v>
          </cell>
          <cell r="AP99">
            <v>8.2555555555555546</v>
          </cell>
          <cell r="AQ99">
            <v>1002.6111111111111</v>
          </cell>
          <cell r="AS99">
            <v>1</v>
          </cell>
          <cell r="AT99">
            <v>2.5344000000000002</v>
          </cell>
          <cell r="AU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43</v>
          </cell>
          <cell r="BA99">
            <v>52</v>
          </cell>
          <cell r="BB99">
            <v>9</v>
          </cell>
          <cell r="BC99">
            <v>10.9</v>
          </cell>
          <cell r="BE99">
            <v>10.6</v>
          </cell>
          <cell r="BG99">
            <v>9</v>
          </cell>
        </row>
        <row r="100">
          <cell r="B100">
            <v>0</v>
          </cell>
          <cell r="C100">
            <v>0</v>
          </cell>
          <cell r="H100">
            <v>8</v>
          </cell>
          <cell r="I100">
            <v>8</v>
          </cell>
          <cell r="M100">
            <v>82.5</v>
          </cell>
          <cell r="N100">
            <v>29</v>
          </cell>
          <cell r="R100">
            <v>1011</v>
          </cell>
          <cell r="S100">
            <v>14</v>
          </cell>
          <cell r="V100">
            <v>10</v>
          </cell>
          <cell r="Z100">
            <v>24.2</v>
          </cell>
          <cell r="AA100">
            <v>16.451612903225808</v>
          </cell>
          <cell r="AD100">
            <v>52.238749999999996</v>
          </cell>
          <cell r="AE100">
            <v>33.870967741935488</v>
          </cell>
          <cell r="AK100">
            <v>73.400000000000006</v>
          </cell>
          <cell r="AM100">
            <v>2.4799999999999995</v>
          </cell>
          <cell r="AN100">
            <v>10.71</v>
          </cell>
          <cell r="AO100">
            <v>6.5949999999999989</v>
          </cell>
          <cell r="AP100">
            <v>8.23</v>
          </cell>
          <cell r="AQ100">
            <v>1003.45</v>
          </cell>
          <cell r="AS100">
            <v>1</v>
          </cell>
          <cell r="AT100">
            <v>2.5344000000000002</v>
          </cell>
          <cell r="AU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68</v>
          </cell>
          <cell r="BA100">
            <v>75</v>
          </cell>
          <cell r="BB100">
            <v>7</v>
          </cell>
          <cell r="BC100">
            <v>12</v>
          </cell>
          <cell r="BE100">
            <v>12.3</v>
          </cell>
          <cell r="BG100">
            <v>10</v>
          </cell>
        </row>
        <row r="101">
          <cell r="B101">
            <v>0</v>
          </cell>
          <cell r="C101">
            <v>0</v>
          </cell>
          <cell r="H101">
            <v>7.25</v>
          </cell>
          <cell r="I101">
            <v>11.899999999999999</v>
          </cell>
          <cell r="M101">
            <v>77</v>
          </cell>
          <cell r="N101">
            <v>40</v>
          </cell>
          <cell r="R101">
            <v>1021.5</v>
          </cell>
          <cell r="S101">
            <v>7</v>
          </cell>
          <cell r="V101">
            <v>11</v>
          </cell>
          <cell r="Z101">
            <v>24.2</v>
          </cell>
          <cell r="AA101">
            <v>18.096774193548388</v>
          </cell>
          <cell r="AD101">
            <v>57.528749999999995</v>
          </cell>
          <cell r="AE101">
            <v>37.258064516129032</v>
          </cell>
          <cell r="AK101">
            <v>73.727272727272734</v>
          </cell>
          <cell r="AM101">
            <v>2.3727272727272726</v>
          </cell>
          <cell r="AN101">
            <v>10.936363636363637</v>
          </cell>
          <cell r="AO101">
            <v>6.6545454545454534</v>
          </cell>
          <cell r="AP101">
            <v>8.5636363636363626</v>
          </cell>
          <cell r="AQ101">
            <v>1005.0909090909091</v>
          </cell>
          <cell r="AS101">
            <v>1</v>
          </cell>
          <cell r="AT101">
            <v>2.5344000000000002</v>
          </cell>
          <cell r="AU101">
            <v>1</v>
          </cell>
          <cell r="AV101">
            <v>0</v>
          </cell>
          <cell r="AW101">
            <v>0</v>
          </cell>
          <cell r="AY101">
            <v>0</v>
          </cell>
          <cell r="AZ101">
            <v>57</v>
          </cell>
          <cell r="BA101">
            <v>69</v>
          </cell>
          <cell r="BB101">
            <v>12</v>
          </cell>
          <cell r="BC101">
            <v>12.8</v>
          </cell>
          <cell r="BE101">
            <v>13.3</v>
          </cell>
          <cell r="BG101">
            <v>11</v>
          </cell>
        </row>
        <row r="102">
          <cell r="B102">
            <v>0</v>
          </cell>
          <cell r="C102">
            <v>0</v>
          </cell>
          <cell r="H102">
            <v>11.1</v>
          </cell>
          <cell r="I102">
            <v>3.8000000000000007</v>
          </cell>
          <cell r="M102">
            <v>84</v>
          </cell>
          <cell r="N102">
            <v>20</v>
          </cell>
          <cell r="R102">
            <v>1021.5</v>
          </cell>
          <cell r="S102">
            <v>5</v>
          </cell>
          <cell r="V102">
            <v>12</v>
          </cell>
          <cell r="Z102">
            <v>24.2</v>
          </cell>
          <cell r="AA102">
            <v>19.741935483870968</v>
          </cell>
          <cell r="AD102">
            <v>57.528749999999995</v>
          </cell>
          <cell r="AE102">
            <v>40.645161290322584</v>
          </cell>
          <cell r="AK102">
            <v>74.583333333333329</v>
          </cell>
          <cell r="AM102">
            <v>2.9416666666666664</v>
          </cell>
          <cell r="AN102">
            <v>11.108333333333334</v>
          </cell>
          <cell r="AO102">
            <v>7.0249999999999986</v>
          </cell>
          <cell r="AP102">
            <v>8.1666666666666661</v>
          </cell>
          <cell r="AQ102">
            <v>1006.4583333333334</v>
          </cell>
          <cell r="AS102">
            <v>0</v>
          </cell>
          <cell r="AT102">
            <v>2.5344000000000002</v>
          </cell>
          <cell r="AU102">
            <v>1</v>
          </cell>
          <cell r="AV102">
            <v>0</v>
          </cell>
          <cell r="AW102">
            <v>0</v>
          </cell>
          <cell r="AY102">
            <v>1</v>
          </cell>
          <cell r="AZ102">
            <v>74</v>
          </cell>
          <cell r="BA102">
            <v>77</v>
          </cell>
          <cell r="BB102">
            <v>3</v>
          </cell>
          <cell r="BC102">
            <v>13</v>
          </cell>
          <cell r="BE102">
            <v>13</v>
          </cell>
          <cell r="BG102">
            <v>12</v>
          </cell>
        </row>
        <row r="103">
          <cell r="B103">
            <v>0</v>
          </cell>
          <cell r="C103">
            <v>0</v>
          </cell>
          <cell r="H103">
            <v>10</v>
          </cell>
          <cell r="I103">
            <v>6</v>
          </cell>
          <cell r="M103">
            <v>79.5</v>
          </cell>
          <cell r="N103">
            <v>33</v>
          </cell>
          <cell r="R103">
            <v>1019.5</v>
          </cell>
          <cell r="S103">
            <v>7</v>
          </cell>
          <cell r="V103">
            <v>13</v>
          </cell>
          <cell r="Z103">
            <v>24.2</v>
          </cell>
          <cell r="AA103">
            <v>21.387096774193548</v>
          </cell>
          <cell r="AD103">
            <v>58.19</v>
          </cell>
          <cell r="AE103">
            <v>44.032258064516128</v>
          </cell>
          <cell r="AK103">
            <v>74.961538461538467</v>
          </cell>
          <cell r="AM103">
            <v>3.2538461538461538</v>
          </cell>
          <cell r="AN103">
            <v>11.253846153846155</v>
          </cell>
          <cell r="AO103">
            <v>7.2538461538461529</v>
          </cell>
          <cell r="AP103">
            <v>7.9999999999999991</v>
          </cell>
          <cell r="AQ103">
            <v>1007.4615384615385</v>
          </cell>
          <cell r="AS103">
            <v>0</v>
          </cell>
          <cell r="AT103">
            <v>2.5344000000000002</v>
          </cell>
          <cell r="AU103">
            <v>1</v>
          </cell>
          <cell r="AV103">
            <v>0</v>
          </cell>
          <cell r="AW103">
            <v>0</v>
          </cell>
          <cell r="AY103">
            <v>1</v>
          </cell>
          <cell r="AZ103">
            <v>63</v>
          </cell>
          <cell r="BA103">
            <v>70</v>
          </cell>
          <cell r="BB103">
            <v>7</v>
          </cell>
          <cell r="BC103">
            <v>12.9</v>
          </cell>
          <cell r="BE103">
            <v>12</v>
          </cell>
          <cell r="BG103">
            <v>13</v>
          </cell>
        </row>
        <row r="104">
          <cell r="B104">
            <v>0</v>
          </cell>
          <cell r="C104">
            <v>0</v>
          </cell>
          <cell r="H104">
            <v>10.4</v>
          </cell>
          <cell r="I104">
            <v>6.2</v>
          </cell>
          <cell r="M104">
            <v>72</v>
          </cell>
          <cell r="N104">
            <v>46</v>
          </cell>
          <cell r="R104">
            <v>1017.5</v>
          </cell>
          <cell r="S104">
            <v>11</v>
          </cell>
          <cell r="V104">
            <v>14</v>
          </cell>
          <cell r="Z104">
            <v>24.2</v>
          </cell>
          <cell r="AA104">
            <v>23.032258064516132</v>
          </cell>
          <cell r="AD104">
            <v>62.157499999999999</v>
          </cell>
          <cell r="AE104">
            <v>47.41935483870968</v>
          </cell>
          <cell r="AK104">
            <v>74.75</v>
          </cell>
          <cell r="AM104">
            <v>3.5428571428571423</v>
          </cell>
          <cell r="AN104">
            <v>11.414285714285715</v>
          </cell>
          <cell r="AO104">
            <v>7.4785714285714278</v>
          </cell>
          <cell r="AP104">
            <v>7.871428571428571</v>
          </cell>
          <cell r="AQ104">
            <v>1008.1785714285714</v>
          </cell>
          <cell r="AS104">
            <v>1</v>
          </cell>
          <cell r="AT104">
            <v>2.5344000000000002</v>
          </cell>
          <cell r="AU104">
            <v>0</v>
          </cell>
          <cell r="AV104">
            <v>0</v>
          </cell>
          <cell r="AW104">
            <v>0</v>
          </cell>
          <cell r="AY104">
            <v>1</v>
          </cell>
          <cell r="AZ104">
            <v>49</v>
          </cell>
          <cell r="BA104">
            <v>53</v>
          </cell>
          <cell r="BB104">
            <v>4</v>
          </cell>
          <cell r="BC104">
            <v>13.8</v>
          </cell>
          <cell r="BE104">
            <v>13.2</v>
          </cell>
          <cell r="BG104">
            <v>14</v>
          </cell>
        </row>
        <row r="105">
          <cell r="B105">
            <v>0</v>
          </cell>
          <cell r="C105">
            <v>0</v>
          </cell>
          <cell r="H105">
            <v>9.35</v>
          </cell>
          <cell r="I105">
            <v>11.3</v>
          </cell>
          <cell r="M105">
            <v>67</v>
          </cell>
          <cell r="N105">
            <v>38</v>
          </cell>
          <cell r="R105">
            <v>1027.5</v>
          </cell>
          <cell r="S105">
            <v>9</v>
          </cell>
          <cell r="V105">
            <v>15</v>
          </cell>
          <cell r="Z105">
            <v>24.2</v>
          </cell>
          <cell r="AA105">
            <v>24.677419354838712</v>
          </cell>
          <cell r="AD105">
            <v>74.06</v>
          </cell>
          <cell r="AE105">
            <v>50.806451612903224</v>
          </cell>
          <cell r="AK105">
            <v>74.233333333333334</v>
          </cell>
          <cell r="AM105">
            <v>3.5533333333333332</v>
          </cell>
          <cell r="AN105">
            <v>11.653333333333334</v>
          </cell>
          <cell r="AO105">
            <v>7.6033333333333326</v>
          </cell>
          <cell r="AP105">
            <v>8.1</v>
          </cell>
          <cell r="AQ105">
            <v>1009.4666666666667</v>
          </cell>
          <cell r="AS105">
            <v>1</v>
          </cell>
          <cell r="AT105">
            <v>2.5344000000000002</v>
          </cell>
          <cell r="AU105">
            <v>1</v>
          </cell>
          <cell r="AV105">
            <v>0</v>
          </cell>
          <cell r="AW105">
            <v>0</v>
          </cell>
          <cell r="AY105">
            <v>1</v>
          </cell>
          <cell r="AZ105">
            <v>48</v>
          </cell>
          <cell r="BA105">
            <v>53</v>
          </cell>
          <cell r="BB105">
            <v>5</v>
          </cell>
          <cell r="BC105">
            <v>15.1</v>
          </cell>
          <cell r="BE105">
            <v>15.3</v>
          </cell>
          <cell r="BG105">
            <v>15</v>
          </cell>
        </row>
        <row r="106">
          <cell r="B106">
            <v>0</v>
          </cell>
          <cell r="C106">
            <v>16</v>
          </cell>
          <cell r="H106">
            <v>9.8999999999999986</v>
          </cell>
          <cell r="I106">
            <v>12.999999999999998</v>
          </cell>
          <cell r="M106">
            <v>70.5</v>
          </cell>
          <cell r="N106">
            <v>47</v>
          </cell>
          <cell r="R106">
            <v>1031.5</v>
          </cell>
          <cell r="S106">
            <v>3</v>
          </cell>
          <cell r="V106">
            <v>16</v>
          </cell>
          <cell r="Z106">
            <v>24.2</v>
          </cell>
          <cell r="AA106">
            <v>26.322580645161292</v>
          </cell>
          <cell r="AD106">
            <v>84.64</v>
          </cell>
          <cell r="AE106">
            <v>54.193548387096776</v>
          </cell>
          <cell r="AK106">
            <v>74</v>
          </cell>
          <cell r="AM106">
            <v>3.5437499999999997</v>
          </cell>
          <cell r="AN106">
            <v>11.950000000000001</v>
          </cell>
          <cell r="AO106">
            <v>7.7468749999999993</v>
          </cell>
          <cell r="AP106">
            <v>8.4062499999999982</v>
          </cell>
          <cell r="AQ106">
            <v>1010.84375</v>
          </cell>
          <cell r="AS106">
            <v>1</v>
          </cell>
          <cell r="AT106">
            <v>2.5344000000000002</v>
          </cell>
          <cell r="AU106">
            <v>1</v>
          </cell>
          <cell r="AV106">
            <v>0</v>
          </cell>
          <cell r="AW106">
            <v>0</v>
          </cell>
          <cell r="AY106">
            <v>1</v>
          </cell>
          <cell r="AZ106">
            <v>47</v>
          </cell>
          <cell r="BA106">
            <v>51</v>
          </cell>
          <cell r="BB106">
            <v>4</v>
          </cell>
          <cell r="BC106">
            <v>16.5</v>
          </cell>
          <cell r="BE106">
            <v>16.600000000000001</v>
          </cell>
          <cell r="BG106">
            <v>16</v>
          </cell>
        </row>
        <row r="107">
          <cell r="B107">
            <v>0</v>
          </cell>
          <cell r="C107">
            <v>0</v>
          </cell>
          <cell r="H107">
            <v>10.35</v>
          </cell>
          <cell r="I107">
            <v>10.100000000000001</v>
          </cell>
          <cell r="M107">
            <v>69</v>
          </cell>
          <cell r="N107">
            <v>36</v>
          </cell>
          <cell r="R107">
            <v>1034.5</v>
          </cell>
          <cell r="S107">
            <v>5</v>
          </cell>
          <cell r="V107">
            <v>17</v>
          </cell>
          <cell r="Z107">
            <v>24.2</v>
          </cell>
          <cell r="AA107">
            <v>27.967741935483872</v>
          </cell>
          <cell r="AD107">
            <v>95.22</v>
          </cell>
          <cell r="AE107">
            <v>57.580645161290327</v>
          </cell>
          <cell r="AK107">
            <v>73.705882352941174</v>
          </cell>
          <cell r="AM107">
            <v>3.6470588235294112</v>
          </cell>
          <cell r="AN107">
            <v>12.152941176470589</v>
          </cell>
          <cell r="AO107">
            <v>7.8999999999999986</v>
          </cell>
          <cell r="AP107">
            <v>8.5058823529411747</v>
          </cell>
          <cell r="AQ107">
            <v>1012.2352941176471</v>
          </cell>
          <cell r="AS107">
            <v>1</v>
          </cell>
          <cell r="AT107">
            <v>2.5344000000000002</v>
          </cell>
          <cell r="AU107">
            <v>1</v>
          </cell>
          <cell r="AV107">
            <v>0</v>
          </cell>
          <cell r="AW107">
            <v>0</v>
          </cell>
          <cell r="AY107">
            <v>1</v>
          </cell>
          <cell r="AZ107">
            <v>51</v>
          </cell>
          <cell r="BA107">
            <v>54</v>
          </cell>
          <cell r="BB107">
            <v>3</v>
          </cell>
          <cell r="BC107">
            <v>15.6</v>
          </cell>
          <cell r="BE107">
            <v>15.6</v>
          </cell>
          <cell r="BG107">
            <v>17</v>
          </cell>
        </row>
        <row r="108">
          <cell r="B108">
            <v>0</v>
          </cell>
          <cell r="C108">
            <v>0</v>
          </cell>
          <cell r="H108">
            <v>9</v>
          </cell>
          <cell r="I108">
            <v>12.600000000000001</v>
          </cell>
          <cell r="M108">
            <v>68.5</v>
          </cell>
          <cell r="N108">
            <v>53</v>
          </cell>
          <cell r="R108">
            <v>1032</v>
          </cell>
          <cell r="S108">
            <v>8</v>
          </cell>
          <cell r="V108">
            <v>18</v>
          </cell>
          <cell r="Z108">
            <v>24.2</v>
          </cell>
          <cell r="AA108">
            <v>29.612903225806452</v>
          </cell>
          <cell r="AD108">
            <v>108.44500000000001</v>
          </cell>
          <cell r="AE108">
            <v>60.967741935483872</v>
          </cell>
          <cell r="AK108">
            <v>73.416666666666671</v>
          </cell>
          <cell r="AM108">
            <v>3.5944444444444437</v>
          </cell>
          <cell r="AN108">
            <v>12.327777777777779</v>
          </cell>
          <cell r="AO108">
            <v>7.9611111111111104</v>
          </cell>
          <cell r="AP108">
            <v>8.7333333333333307</v>
          </cell>
          <cell r="AQ108">
            <v>1013.3333333333334</v>
          </cell>
          <cell r="AS108">
            <v>1</v>
          </cell>
          <cell r="AT108">
            <v>2.5344000000000002</v>
          </cell>
          <cell r="AU108">
            <v>1</v>
          </cell>
          <cell r="AV108">
            <v>0</v>
          </cell>
          <cell r="AW108">
            <v>0</v>
          </cell>
          <cell r="AY108">
            <v>0</v>
          </cell>
          <cell r="AZ108">
            <v>42</v>
          </cell>
          <cell r="BA108">
            <v>47</v>
          </cell>
          <cell r="BB108">
            <v>5</v>
          </cell>
          <cell r="BC108">
            <v>15.4</v>
          </cell>
          <cell r="BE108">
            <v>15.9</v>
          </cell>
          <cell r="BG108">
            <v>18</v>
          </cell>
        </row>
        <row r="109">
          <cell r="B109">
            <v>0</v>
          </cell>
          <cell r="C109">
            <v>0</v>
          </cell>
          <cell r="H109">
            <v>8.35</v>
          </cell>
          <cell r="I109">
            <v>11.9</v>
          </cell>
          <cell r="M109">
            <v>70</v>
          </cell>
          <cell r="N109">
            <v>40</v>
          </cell>
          <cell r="R109">
            <v>1029</v>
          </cell>
          <cell r="S109">
            <v>4</v>
          </cell>
          <cell r="V109">
            <v>19</v>
          </cell>
          <cell r="Z109">
            <v>24.2</v>
          </cell>
          <cell r="AA109">
            <v>31.258064516129036</v>
          </cell>
          <cell r="AD109">
            <v>117.7025</v>
          </cell>
          <cell r="AE109">
            <v>64.354838709677423</v>
          </cell>
          <cell r="AK109">
            <v>73.236842105263165</v>
          </cell>
          <cell r="AM109">
            <v>3.5315789473684207</v>
          </cell>
          <cell r="AN109">
            <v>12.431578947368424</v>
          </cell>
          <cell r="AO109">
            <v>7.98157894736842</v>
          </cell>
          <cell r="AP109">
            <v>8.8999999999999986</v>
          </cell>
          <cell r="AQ109">
            <v>1014.1578947368421</v>
          </cell>
          <cell r="AS109">
            <v>1</v>
          </cell>
          <cell r="AT109">
            <v>2.5344000000000002</v>
          </cell>
          <cell r="AU109">
            <v>1</v>
          </cell>
          <cell r="AV109">
            <v>0</v>
          </cell>
          <cell r="AW109">
            <v>0</v>
          </cell>
          <cell r="AY109">
            <v>0</v>
          </cell>
          <cell r="AZ109">
            <v>50</v>
          </cell>
          <cell r="BA109">
            <v>56</v>
          </cell>
          <cell r="BB109">
            <v>6</v>
          </cell>
          <cell r="BC109">
            <v>14.9</v>
          </cell>
          <cell r="BE109">
            <v>14.8</v>
          </cell>
          <cell r="BG109">
            <v>19</v>
          </cell>
        </row>
        <row r="110">
          <cell r="B110">
            <v>0</v>
          </cell>
          <cell r="C110">
            <v>0</v>
          </cell>
          <cell r="H110">
            <v>8.25</v>
          </cell>
          <cell r="I110">
            <v>9.3000000000000007</v>
          </cell>
          <cell r="M110">
            <v>68</v>
          </cell>
          <cell r="N110">
            <v>42</v>
          </cell>
          <cell r="R110">
            <v>1032</v>
          </cell>
          <cell r="S110">
            <v>2</v>
          </cell>
          <cell r="V110">
            <v>20</v>
          </cell>
          <cell r="Z110">
            <v>24.2</v>
          </cell>
          <cell r="AA110">
            <v>32.903225806451616</v>
          </cell>
          <cell r="AD110">
            <v>130.26624999999999</v>
          </cell>
          <cell r="AE110">
            <v>67.741935483870975</v>
          </cell>
          <cell r="AK110">
            <v>72.974999999999994</v>
          </cell>
          <cell r="AM110">
            <v>3.5349999999999993</v>
          </cell>
          <cell r="AN110">
            <v>12.455000000000002</v>
          </cell>
          <cell r="AO110">
            <v>7.9949999999999992</v>
          </cell>
          <cell r="AP110">
            <v>8.9199999999999982</v>
          </cell>
          <cell r="AQ110">
            <v>1015.05</v>
          </cell>
          <cell r="AS110">
            <v>1</v>
          </cell>
          <cell r="AT110">
            <v>2.5344000000000002</v>
          </cell>
          <cell r="AU110">
            <v>1</v>
          </cell>
          <cell r="AV110">
            <v>0</v>
          </cell>
          <cell r="AW110">
            <v>0</v>
          </cell>
          <cell r="AY110">
            <v>0</v>
          </cell>
          <cell r="AZ110">
            <v>47</v>
          </cell>
          <cell r="BA110">
            <v>48</v>
          </cell>
          <cell r="BB110">
            <v>1</v>
          </cell>
          <cell r="BC110">
            <v>13.1</v>
          </cell>
          <cell r="BE110">
            <v>13.1</v>
          </cell>
          <cell r="BG110">
            <v>20</v>
          </cell>
        </row>
        <row r="111">
          <cell r="B111">
            <v>0</v>
          </cell>
          <cell r="C111">
            <v>0</v>
          </cell>
          <cell r="H111">
            <v>7.95</v>
          </cell>
          <cell r="I111">
            <v>14.9</v>
          </cell>
          <cell r="M111">
            <v>68</v>
          </cell>
          <cell r="N111">
            <v>46</v>
          </cell>
          <cell r="R111">
            <v>1029.5</v>
          </cell>
          <cell r="S111">
            <v>3</v>
          </cell>
          <cell r="V111">
            <v>21</v>
          </cell>
          <cell r="Z111">
            <v>24.2</v>
          </cell>
          <cell r="AA111">
            <v>34.548387096774192</v>
          </cell>
          <cell r="AD111">
            <v>142.82999999999998</v>
          </cell>
          <cell r="AE111">
            <v>71.129032258064512</v>
          </cell>
          <cell r="AK111">
            <v>72.738095238095241</v>
          </cell>
          <cell r="AM111">
            <v>3.39047619047619</v>
          </cell>
          <cell r="AN111">
            <v>12.595238095238098</v>
          </cell>
          <cell r="AO111">
            <v>7.9928571428571411</v>
          </cell>
          <cell r="AP111">
            <v>9.204761904761904</v>
          </cell>
          <cell r="AQ111">
            <v>1015.7380952380952</v>
          </cell>
          <cell r="AS111">
            <v>1</v>
          </cell>
          <cell r="AT111">
            <v>2.5344000000000002</v>
          </cell>
          <cell r="AU111">
            <v>1</v>
          </cell>
          <cell r="AV111">
            <v>0</v>
          </cell>
          <cell r="AW111">
            <v>0</v>
          </cell>
          <cell r="AY111">
            <v>0</v>
          </cell>
          <cell r="AZ111">
            <v>45</v>
          </cell>
          <cell r="BA111">
            <v>48</v>
          </cell>
          <cell r="BB111">
            <v>3</v>
          </cell>
          <cell r="BC111">
            <v>15.6</v>
          </cell>
          <cell r="BE111">
            <v>16.100000000000001</v>
          </cell>
          <cell r="BG111">
            <v>21</v>
          </cell>
        </row>
        <row r="112">
          <cell r="B112">
            <v>0</v>
          </cell>
          <cell r="C112">
            <v>0</v>
          </cell>
          <cell r="H112">
            <v>10.149999999999999</v>
          </cell>
          <cell r="I112">
            <v>9.1</v>
          </cell>
          <cell r="M112">
            <v>70</v>
          </cell>
          <cell r="N112">
            <v>38</v>
          </cell>
          <cell r="R112">
            <v>1030.5</v>
          </cell>
          <cell r="S112">
            <v>5</v>
          </cell>
          <cell r="V112">
            <v>22</v>
          </cell>
          <cell r="Z112">
            <v>24.2</v>
          </cell>
          <cell r="AA112">
            <v>36.193548387096776</v>
          </cell>
          <cell r="AD112">
            <v>153.41</v>
          </cell>
          <cell r="AE112">
            <v>74.516129032258064</v>
          </cell>
          <cell r="AK112">
            <v>72.61363636363636</v>
          </cell>
          <cell r="AM112">
            <v>3.4909090909090903</v>
          </cell>
          <cell r="AN112">
            <v>12.690909090909093</v>
          </cell>
          <cell r="AO112">
            <v>8.0909090909090899</v>
          </cell>
          <cell r="AP112">
            <v>9.1999999999999993</v>
          </cell>
          <cell r="AQ112">
            <v>1016.4090909090909</v>
          </cell>
          <cell r="AS112">
            <v>1</v>
          </cell>
          <cell r="AT112">
            <v>2.5344000000000002</v>
          </cell>
          <cell r="AU112">
            <v>1</v>
          </cell>
          <cell r="AV112">
            <v>0</v>
          </cell>
          <cell r="AW112">
            <v>0</v>
          </cell>
          <cell r="AY112">
            <v>1</v>
          </cell>
          <cell r="BG112">
            <v>22</v>
          </cell>
        </row>
        <row r="113">
          <cell r="B113">
            <v>0</v>
          </cell>
          <cell r="C113">
            <v>0</v>
          </cell>
          <cell r="H113">
            <v>8.9499999999999993</v>
          </cell>
          <cell r="I113">
            <v>5.9</v>
          </cell>
          <cell r="M113">
            <v>70.5</v>
          </cell>
          <cell r="N113">
            <v>29</v>
          </cell>
          <cell r="R113">
            <v>1020.5</v>
          </cell>
          <cell r="S113">
            <v>17</v>
          </cell>
          <cell r="V113">
            <v>23</v>
          </cell>
          <cell r="Z113">
            <v>25</v>
          </cell>
          <cell r="AA113">
            <v>37.838709677419359</v>
          </cell>
          <cell r="AD113">
            <v>156.05500000000001</v>
          </cell>
          <cell r="AE113">
            <v>77.903225806451616</v>
          </cell>
          <cell r="AK113">
            <v>72.521739130434781</v>
          </cell>
          <cell r="AM113">
            <v>3.5999999999999992</v>
          </cell>
          <cell r="AN113">
            <v>12.656521739130437</v>
          </cell>
          <cell r="AO113">
            <v>8.1282608695652154</v>
          </cell>
          <cell r="AP113">
            <v>9.0565217391304333</v>
          </cell>
          <cell r="AQ113">
            <v>1016.5869565217391</v>
          </cell>
          <cell r="AS113">
            <v>1</v>
          </cell>
          <cell r="AT113">
            <v>2.5344000000000002</v>
          </cell>
          <cell r="AU113">
            <v>0</v>
          </cell>
          <cell r="AV113">
            <v>0</v>
          </cell>
          <cell r="AW113">
            <v>0</v>
          </cell>
          <cell r="AY113">
            <v>0</v>
          </cell>
          <cell r="BG113">
            <v>23</v>
          </cell>
        </row>
        <row r="114">
          <cell r="B114">
            <v>0</v>
          </cell>
          <cell r="C114">
            <v>0</v>
          </cell>
          <cell r="H114">
            <v>7.4</v>
          </cell>
          <cell r="I114">
            <v>7.8000000000000007</v>
          </cell>
          <cell r="M114">
            <v>56</v>
          </cell>
          <cell r="N114">
            <v>26</v>
          </cell>
          <cell r="R114">
            <v>1016</v>
          </cell>
          <cell r="S114">
            <v>8</v>
          </cell>
          <cell r="V114">
            <v>24</v>
          </cell>
          <cell r="Z114">
            <v>25</v>
          </cell>
          <cell r="AA114">
            <v>39.483870967741936</v>
          </cell>
          <cell r="AD114">
            <v>165.31250000000003</v>
          </cell>
          <cell r="AE114">
            <v>81.290322580645167</v>
          </cell>
          <cell r="AK114">
            <v>71.833333333333329</v>
          </cell>
          <cell r="AM114">
            <v>3.5958333333333328</v>
          </cell>
          <cell r="AN114">
            <v>12.600000000000001</v>
          </cell>
          <cell r="AO114">
            <v>8.0979166666666647</v>
          </cell>
          <cell r="AP114">
            <v>9.0041666666666664</v>
          </cell>
          <cell r="AQ114">
            <v>1016.5625</v>
          </cell>
          <cell r="AS114">
            <v>1</v>
          </cell>
          <cell r="AT114">
            <v>2.5344000000000002</v>
          </cell>
          <cell r="AU114">
            <v>0</v>
          </cell>
          <cell r="AV114">
            <v>0</v>
          </cell>
          <cell r="AW114">
            <v>0</v>
          </cell>
          <cell r="AY114">
            <v>0</v>
          </cell>
          <cell r="BG114">
            <v>24</v>
          </cell>
        </row>
        <row r="115">
          <cell r="B115">
            <v>0</v>
          </cell>
          <cell r="C115">
            <v>0</v>
          </cell>
          <cell r="H115">
            <v>8.35</v>
          </cell>
          <cell r="I115">
            <v>5.5</v>
          </cell>
          <cell r="M115">
            <v>75.5</v>
          </cell>
          <cell r="N115">
            <v>33</v>
          </cell>
          <cell r="R115">
            <v>1007</v>
          </cell>
          <cell r="S115">
            <v>12</v>
          </cell>
          <cell r="V115">
            <v>25</v>
          </cell>
          <cell r="Z115">
            <v>29.9</v>
          </cell>
          <cell r="AA115">
            <v>41.12903225806452</v>
          </cell>
          <cell r="AD115">
            <v>170.60250000000002</v>
          </cell>
          <cell r="AE115">
            <v>84.677419354838719</v>
          </cell>
          <cell r="AK115">
            <v>71.98</v>
          </cell>
          <cell r="AM115">
            <v>3.6759999999999993</v>
          </cell>
          <cell r="AN115">
            <v>12.540000000000003</v>
          </cell>
          <cell r="AO115">
            <v>8.1079999999999988</v>
          </cell>
          <cell r="AP115">
            <v>8.863999999999999</v>
          </cell>
          <cell r="AQ115">
            <v>1016.18</v>
          </cell>
          <cell r="AS115">
            <v>1</v>
          </cell>
          <cell r="AT115">
            <v>2.5344000000000002</v>
          </cell>
          <cell r="AU115">
            <v>0</v>
          </cell>
          <cell r="AV115">
            <v>0</v>
          </cell>
          <cell r="AW115">
            <v>0</v>
          </cell>
          <cell r="AY115">
            <v>0</v>
          </cell>
          <cell r="BG115">
            <v>25</v>
          </cell>
        </row>
        <row r="116">
          <cell r="B116">
            <v>0</v>
          </cell>
          <cell r="C116">
            <v>0</v>
          </cell>
          <cell r="H116">
            <v>10.25</v>
          </cell>
          <cell r="I116">
            <v>6.5</v>
          </cell>
          <cell r="M116">
            <v>74</v>
          </cell>
          <cell r="N116">
            <v>34</v>
          </cell>
          <cell r="R116">
            <v>1003</v>
          </cell>
          <cell r="S116">
            <v>12</v>
          </cell>
          <cell r="V116">
            <v>26</v>
          </cell>
          <cell r="Z116">
            <v>30.4</v>
          </cell>
          <cell r="AA116">
            <v>42.774193548387096</v>
          </cell>
          <cell r="AD116">
            <v>171.26374999999999</v>
          </cell>
          <cell r="AE116">
            <v>88.064516129032256</v>
          </cell>
          <cell r="AK116">
            <v>72.057692307692307</v>
          </cell>
          <cell r="AM116">
            <v>3.8038461538461528</v>
          </cell>
          <cell r="AN116">
            <v>12.576923076923078</v>
          </cell>
          <cell r="AO116">
            <v>8.1903846153846143</v>
          </cell>
          <cell r="AP116">
            <v>8.773076923076923</v>
          </cell>
          <cell r="AQ116">
            <v>1015.6730769230769</v>
          </cell>
          <cell r="AS116">
            <v>0</v>
          </cell>
          <cell r="AT116">
            <v>2.5344000000000002</v>
          </cell>
          <cell r="AU116">
            <v>0</v>
          </cell>
          <cell r="AV116">
            <v>1</v>
          </cell>
          <cell r="AW116">
            <v>0</v>
          </cell>
          <cell r="AY116">
            <v>1</v>
          </cell>
          <cell r="BG116">
            <v>26</v>
          </cell>
        </row>
        <row r="117">
          <cell r="B117">
            <v>0</v>
          </cell>
          <cell r="C117">
            <v>0</v>
          </cell>
          <cell r="H117">
            <v>6.75</v>
          </cell>
          <cell r="I117">
            <v>6.5</v>
          </cell>
          <cell r="M117">
            <v>64</v>
          </cell>
          <cell r="N117">
            <v>26</v>
          </cell>
          <cell r="R117">
            <v>997.5</v>
          </cell>
          <cell r="S117">
            <v>7</v>
          </cell>
          <cell r="V117">
            <v>27</v>
          </cell>
          <cell r="Z117">
            <v>30.4</v>
          </cell>
          <cell r="AA117">
            <v>44.41935483870968</v>
          </cell>
          <cell r="AD117">
            <v>173.90875000000003</v>
          </cell>
          <cell r="AE117">
            <v>91.451612903225808</v>
          </cell>
          <cell r="AK117">
            <v>71.759259259259252</v>
          </cell>
          <cell r="AM117">
            <v>3.7925925925925918</v>
          </cell>
          <cell r="AN117">
            <v>12.481481481481483</v>
          </cell>
          <cell r="AO117">
            <v>8.137037037037036</v>
          </cell>
          <cell r="AP117">
            <v>8.6888888888888882</v>
          </cell>
          <cell r="AQ117">
            <v>1015</v>
          </cell>
          <cell r="AS117">
            <v>1</v>
          </cell>
          <cell r="AT117">
            <v>2.5344000000000002</v>
          </cell>
          <cell r="AU117">
            <v>0</v>
          </cell>
          <cell r="AV117">
            <v>1</v>
          </cell>
          <cell r="AW117">
            <v>0</v>
          </cell>
          <cell r="AY117">
            <v>0</v>
          </cell>
          <cell r="BG117">
            <v>27</v>
          </cell>
        </row>
        <row r="118">
          <cell r="B118">
            <v>0</v>
          </cell>
          <cell r="C118">
            <v>0</v>
          </cell>
          <cell r="H118">
            <v>5.95</v>
          </cell>
          <cell r="I118">
            <v>7.9</v>
          </cell>
          <cell r="M118">
            <v>72</v>
          </cell>
          <cell r="N118">
            <v>42</v>
          </cell>
          <cell r="R118">
            <v>1000</v>
          </cell>
          <cell r="S118">
            <v>18</v>
          </cell>
          <cell r="V118">
            <v>28</v>
          </cell>
          <cell r="Z118">
            <v>32.4</v>
          </cell>
          <cell r="AA118">
            <v>46.064516129032263</v>
          </cell>
          <cell r="AD118">
            <v>176.55375000000004</v>
          </cell>
          <cell r="AE118">
            <v>94.838709677419359</v>
          </cell>
          <cell r="AK118">
            <v>71.767857142857139</v>
          </cell>
          <cell r="AM118">
            <v>3.7285714285714278</v>
          </cell>
          <cell r="AN118">
            <v>12.389285714285716</v>
          </cell>
          <cell r="AO118">
            <v>8.0589285714285701</v>
          </cell>
          <cell r="AP118">
            <v>8.6607142857142865</v>
          </cell>
          <cell r="AQ118">
            <v>1014.4642857142857</v>
          </cell>
          <cell r="AS118">
            <v>1</v>
          </cell>
          <cell r="AT118">
            <v>2.5344000000000002</v>
          </cell>
          <cell r="AU118">
            <v>0</v>
          </cell>
          <cell r="AV118">
            <v>1</v>
          </cell>
          <cell r="AW118">
            <v>0</v>
          </cell>
          <cell r="AY118">
            <v>0</v>
          </cell>
          <cell r="BG118">
            <v>28</v>
          </cell>
        </row>
        <row r="119">
          <cell r="B119">
            <v>0</v>
          </cell>
          <cell r="C119">
            <v>0</v>
          </cell>
          <cell r="H119">
            <v>4.5</v>
          </cell>
          <cell r="I119">
            <v>9.1999999999999993</v>
          </cell>
          <cell r="M119">
            <v>66.5</v>
          </cell>
          <cell r="N119">
            <v>33</v>
          </cell>
          <cell r="R119">
            <v>1011.5</v>
          </cell>
          <cell r="S119">
            <v>5</v>
          </cell>
          <cell r="V119">
            <v>29</v>
          </cell>
          <cell r="Z119">
            <v>32.4</v>
          </cell>
          <cell r="AA119">
            <v>47.70967741935484</v>
          </cell>
          <cell r="AD119">
            <v>180.52125000000001</v>
          </cell>
          <cell r="AE119">
            <v>98.225806451612911</v>
          </cell>
          <cell r="AK119">
            <v>71.58620689655173</v>
          </cell>
          <cell r="AM119">
            <v>3.5965517241379303</v>
          </cell>
          <cell r="AN119">
            <v>12.27586206896552</v>
          </cell>
          <cell r="AO119">
            <v>7.9362068965517221</v>
          </cell>
          <cell r="AP119">
            <v>8.6793103448275861</v>
          </cell>
          <cell r="AQ119">
            <v>1014.3620689655172</v>
          </cell>
          <cell r="AS119">
            <v>1</v>
          </cell>
          <cell r="AT119">
            <v>2.5344000000000002</v>
          </cell>
          <cell r="AU119">
            <v>0</v>
          </cell>
          <cell r="AV119">
            <v>0</v>
          </cell>
          <cell r="AW119">
            <v>1</v>
          </cell>
          <cell r="AY119">
            <v>0</v>
          </cell>
          <cell r="BG119">
            <v>29</v>
          </cell>
        </row>
        <row r="120">
          <cell r="B120">
            <v>0</v>
          </cell>
          <cell r="C120">
            <v>0</v>
          </cell>
          <cell r="H120">
            <v>7.1999999999999993</v>
          </cell>
          <cell r="I120">
            <v>12</v>
          </cell>
          <cell r="M120">
            <v>70</v>
          </cell>
          <cell r="N120">
            <v>42</v>
          </cell>
          <cell r="R120">
            <v>1019</v>
          </cell>
          <cell r="S120">
            <v>8</v>
          </cell>
          <cell r="V120">
            <v>30</v>
          </cell>
          <cell r="Z120">
            <v>32.4</v>
          </cell>
          <cell r="AA120">
            <v>49.354838709677423</v>
          </cell>
          <cell r="AD120">
            <v>188.45625000000001</v>
          </cell>
          <cell r="AE120">
            <v>101.61290322580645</v>
          </cell>
          <cell r="AK120">
            <v>71.533333333333331</v>
          </cell>
          <cell r="AM120">
            <v>3.5166666666666662</v>
          </cell>
          <cell r="AN120">
            <v>12.306666666666668</v>
          </cell>
          <cell r="AO120">
            <v>7.9116666666666644</v>
          </cell>
          <cell r="AP120">
            <v>8.7899999999999991</v>
          </cell>
          <cell r="AQ120">
            <v>1014.5166666666667</v>
          </cell>
          <cell r="AS120">
            <v>1</v>
          </cell>
          <cell r="AT120">
            <v>2.5344000000000002</v>
          </cell>
          <cell r="AU120">
            <v>1</v>
          </cell>
          <cell r="AV120">
            <v>0</v>
          </cell>
          <cell r="AW120">
            <v>0</v>
          </cell>
          <cell r="AY120">
            <v>0</v>
          </cell>
          <cell r="BG120">
            <v>30</v>
          </cell>
        </row>
        <row r="121">
          <cell r="B121">
            <v>0</v>
          </cell>
          <cell r="C121">
            <v>0</v>
          </cell>
          <cell r="H121">
            <v>10.850000000000001</v>
          </cell>
          <cell r="I121">
            <v>5.0999999999999996</v>
          </cell>
          <cell r="M121">
            <v>63</v>
          </cell>
          <cell r="N121">
            <v>20</v>
          </cell>
          <cell r="R121">
            <v>1023.5</v>
          </cell>
          <cell r="S121">
            <v>3</v>
          </cell>
          <cell r="V121">
            <v>31</v>
          </cell>
          <cell r="Z121">
            <v>32.4</v>
          </cell>
          <cell r="AA121">
            <v>51</v>
          </cell>
          <cell r="AD121">
            <v>189.11750000000001</v>
          </cell>
          <cell r="AE121">
            <v>105</v>
          </cell>
          <cell r="AK121">
            <v>71.258064516129039</v>
          </cell>
          <cell r="AM121">
            <v>3.6709677419354834</v>
          </cell>
          <cell r="AN121">
            <v>12.341935483870968</v>
          </cell>
          <cell r="AO121">
            <v>8.0064516129032235</v>
          </cell>
          <cell r="AP121">
            <v>8.6709677419354847</v>
          </cell>
          <cell r="AQ121">
            <v>1014.8064516129032</v>
          </cell>
          <cell r="AS121">
            <v>0</v>
          </cell>
          <cell r="AT121">
            <v>2.5344000000000002</v>
          </cell>
          <cell r="AU121">
            <v>1</v>
          </cell>
          <cell r="AV121">
            <v>0</v>
          </cell>
          <cell r="AW121">
            <v>0</v>
          </cell>
          <cell r="AY121">
            <v>1</v>
          </cell>
          <cell r="BG121">
            <v>31</v>
          </cell>
        </row>
        <row r="123">
          <cell r="B123">
            <v>5</v>
          </cell>
          <cell r="C123">
            <v>16</v>
          </cell>
          <cell r="V123" t="str">
            <v>Mean</v>
          </cell>
          <cell r="W123" t="e">
            <v>#DIV/0!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 Gr"/>
      <sheetName val="JAN"/>
      <sheetName val="Feb Gr"/>
      <sheetName val="FEB"/>
      <sheetName val="March Gr"/>
      <sheetName val="MAR"/>
      <sheetName val="Apr Gr"/>
      <sheetName val="APR"/>
      <sheetName val="May Gr"/>
      <sheetName val="MAY"/>
      <sheetName val="Jun Gr"/>
      <sheetName val="JUN"/>
      <sheetName val="Jul Gr"/>
      <sheetName val="JUL"/>
      <sheetName val="Aug Gr"/>
      <sheetName val="AUG"/>
      <sheetName val="Sep Gr"/>
      <sheetName val="SEP"/>
      <sheetName val="Oct Gr"/>
      <sheetName val="OCT"/>
      <sheetName val="Nov Gr"/>
      <sheetName val="NOV"/>
      <sheetName val="Dec Gr"/>
      <sheetName val="DEC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Night Min</v>
          </cell>
          <cell r="C1" t="str">
            <v>Day Max</v>
          </cell>
          <cell r="D1">
            <v>87.663352498273639</v>
          </cell>
          <cell r="E1">
            <v>2336</v>
          </cell>
          <cell r="F1" t="str">
            <v>Temperature / °C</v>
          </cell>
          <cell r="K1" t="str">
            <v>Relative Humidity / %</v>
          </cell>
          <cell r="P1" t="str">
            <v>Pressure / hPa</v>
          </cell>
          <cell r="U1" t="str">
            <v>Wind / mh-1</v>
          </cell>
          <cell r="Z1" t="str">
            <v>Rain / mm</v>
          </cell>
          <cell r="AC1" t="str">
            <v>Dew Point / °C</v>
          </cell>
          <cell r="AE1" t="str">
            <v>Windchill Min / °C</v>
          </cell>
          <cell r="AF1" t="str">
            <v>Max UVI / AU</v>
          </cell>
          <cell r="AH1" t="str">
            <v>Events</v>
          </cell>
          <cell r="AJ1" t="str">
            <v>Sun Factor</v>
          </cell>
          <cell r="AK1" t="str">
            <v>Wet Factor</v>
          </cell>
          <cell r="AM1" t="str">
            <v>Cumulative Mean</v>
          </cell>
          <cell r="AS1" t="str">
            <v>Daily Anomaly</v>
          </cell>
          <cell r="AY1" t="str">
            <v>Cumulative Anomaly</v>
          </cell>
          <cell r="BE1" t="str">
            <v>Cum. H Mean</v>
          </cell>
        </row>
        <row r="2">
          <cell r="D2">
            <v>204781.59143596722</v>
          </cell>
          <cell r="F2" t="str">
            <v>24h Min</v>
          </cell>
          <cell r="G2" t="str">
            <v>24h Max</v>
          </cell>
          <cell r="H2" t="str">
            <v>Mean</v>
          </cell>
          <cell r="I2" t="str">
            <v>Range</v>
          </cell>
          <cell r="K2" t="str">
            <v>Min</v>
          </cell>
          <cell r="L2" t="str">
            <v>Max</v>
          </cell>
          <cell r="M2" t="str">
            <v>Mean</v>
          </cell>
          <cell r="N2" t="str">
            <v>Range</v>
          </cell>
          <cell r="P2" t="str">
            <v>Min</v>
          </cell>
          <cell r="Q2" t="str">
            <v>Max</v>
          </cell>
          <cell r="R2" t="str">
            <v>Mean</v>
          </cell>
          <cell r="S2" t="str">
            <v>Range</v>
          </cell>
          <cell r="U2" t="str">
            <v>Mean*</v>
          </cell>
          <cell r="V2" t="str">
            <v>Max*</v>
          </cell>
          <cell r="W2" t="str">
            <v>Direction</v>
          </cell>
          <cell r="Z2" t="str">
            <v>Total</v>
          </cell>
          <cell r="AA2" t="str">
            <v>Max in 1h</v>
          </cell>
          <cell r="AC2" t="str">
            <v>Min</v>
          </cell>
          <cell r="AD2" t="str">
            <v>Max</v>
          </cell>
          <cell r="AM2" t="str">
            <v>T Min</v>
          </cell>
          <cell r="AN2" t="str">
            <v>T Max</v>
          </cell>
          <cell r="AO2" t="str">
            <v>T Mean</v>
          </cell>
          <cell r="AP2" t="str">
            <v>T Range</v>
          </cell>
          <cell r="AQ2" t="str">
            <v>Pressure</v>
          </cell>
          <cell r="AS2" t="str">
            <v>T Min</v>
          </cell>
          <cell r="AT2" t="str">
            <v>T Max</v>
          </cell>
          <cell r="AU2" t="str">
            <v>T Mean</v>
          </cell>
          <cell r="AV2" t="str">
            <v>T Range</v>
          </cell>
          <cell r="AW2" t="str">
            <v>Pressure</v>
          </cell>
          <cell r="AY2" t="str">
            <v>T Min</v>
          </cell>
          <cell r="AZ2" t="str">
            <v xml:space="preserve"> T Max</v>
          </cell>
          <cell r="BA2" t="str">
            <v xml:space="preserve"> T Mean</v>
          </cell>
          <cell r="BB2" t="str">
            <v>T Range</v>
          </cell>
          <cell r="BC2" t="str">
            <v>Pressure</v>
          </cell>
        </row>
        <row r="4">
          <cell r="A4">
            <v>1</v>
          </cell>
          <cell r="B4">
            <v>3.2</v>
          </cell>
          <cell r="C4">
            <v>10.9</v>
          </cell>
          <cell r="D4" t="str">
            <v>March      .        2009</v>
          </cell>
          <cell r="E4">
            <v>1</v>
          </cell>
          <cell r="F4">
            <v>3.2</v>
          </cell>
          <cell r="G4">
            <v>10.9</v>
          </cell>
          <cell r="H4">
            <v>7.0500000000000007</v>
          </cell>
          <cell r="I4">
            <v>7.7</v>
          </cell>
          <cell r="J4">
            <v>0</v>
          </cell>
          <cell r="K4">
            <v>62</v>
          </cell>
          <cell r="L4">
            <v>88</v>
          </cell>
          <cell r="M4">
            <v>75</v>
          </cell>
          <cell r="N4">
            <v>26</v>
          </cell>
          <cell r="O4">
            <v>0</v>
          </cell>
          <cell r="P4">
            <v>1006</v>
          </cell>
          <cell r="Q4">
            <v>1011</v>
          </cell>
          <cell r="R4">
            <v>1008.5</v>
          </cell>
          <cell r="S4">
            <v>5</v>
          </cell>
          <cell r="U4">
            <v>1.3</v>
          </cell>
          <cell r="V4">
            <v>7.2</v>
          </cell>
          <cell r="W4" t="str">
            <v>N</v>
          </cell>
          <cell r="Z4">
            <v>0</v>
          </cell>
          <cell r="AC4">
            <v>0.9</v>
          </cell>
          <cell r="AD4">
            <v>6.1</v>
          </cell>
          <cell r="AE4">
            <v>2.5</v>
          </cell>
          <cell r="AF4">
            <v>0</v>
          </cell>
          <cell r="AH4" t="str">
            <v>-</v>
          </cell>
          <cell r="AI4">
            <v>0</v>
          </cell>
          <cell r="AJ4">
            <v>0.23</v>
          </cell>
          <cell r="AK4">
            <v>0</v>
          </cell>
          <cell r="AM4">
            <v>3.2</v>
          </cell>
          <cell r="AN4">
            <v>10.9</v>
          </cell>
          <cell r="AO4">
            <v>7.0500000000000007</v>
          </cell>
          <cell r="AP4">
            <v>7.7</v>
          </cell>
          <cell r="AQ4">
            <v>1008.5</v>
          </cell>
          <cell r="AS4">
            <v>-0.39999999999999991</v>
          </cell>
          <cell r="AT4">
            <v>0.5</v>
          </cell>
          <cell r="AU4">
            <v>5.0000000000000711E-2</v>
          </cell>
          <cell r="AV4">
            <v>0.89999999999999947</v>
          </cell>
          <cell r="AW4">
            <v>-4.75</v>
          </cell>
          <cell r="AY4">
            <v>-0.39999999999999991</v>
          </cell>
          <cell r="AZ4">
            <v>0.5</v>
          </cell>
          <cell r="BA4">
            <v>5.0000000000000711E-2</v>
          </cell>
          <cell r="BB4">
            <v>0.89999999999999947</v>
          </cell>
          <cell r="BC4">
            <v>-4.75</v>
          </cell>
          <cell r="BE4">
            <v>75</v>
          </cell>
          <cell r="BG4">
            <v>1</v>
          </cell>
        </row>
        <row r="5">
          <cell r="A5">
            <v>2</v>
          </cell>
          <cell r="B5">
            <v>1.2</v>
          </cell>
          <cell r="C5">
            <v>12</v>
          </cell>
          <cell r="E5">
            <v>2</v>
          </cell>
          <cell r="F5">
            <v>1.2</v>
          </cell>
          <cell r="G5">
            <v>12</v>
          </cell>
          <cell r="H5">
            <v>6.6</v>
          </cell>
          <cell r="I5">
            <v>10.8</v>
          </cell>
          <cell r="J5">
            <v>0</v>
          </cell>
          <cell r="K5">
            <v>47</v>
          </cell>
          <cell r="L5">
            <v>94</v>
          </cell>
          <cell r="M5">
            <v>70.5</v>
          </cell>
          <cell r="N5">
            <v>47</v>
          </cell>
          <cell r="O5">
            <v>0</v>
          </cell>
          <cell r="P5">
            <v>1012</v>
          </cell>
          <cell r="Q5">
            <v>1017</v>
          </cell>
          <cell r="R5">
            <v>1014.5</v>
          </cell>
          <cell r="S5">
            <v>5</v>
          </cell>
          <cell r="U5">
            <v>2.4</v>
          </cell>
          <cell r="V5">
            <v>8.6999999999999993</v>
          </cell>
          <cell r="W5" t="str">
            <v>SW</v>
          </cell>
          <cell r="Z5">
            <v>0</v>
          </cell>
          <cell r="AC5">
            <v>-0.3</v>
          </cell>
          <cell r="AD5">
            <v>3.1</v>
          </cell>
          <cell r="AE5">
            <v>-0.2</v>
          </cell>
          <cell r="AF5">
            <v>2</v>
          </cell>
          <cell r="AH5" t="str">
            <v>-</v>
          </cell>
          <cell r="AI5">
            <v>0</v>
          </cell>
          <cell r="AJ5">
            <v>6.9</v>
          </cell>
          <cell r="AK5">
            <v>0</v>
          </cell>
          <cell r="AM5">
            <v>2.2000000000000002</v>
          </cell>
          <cell r="AN5">
            <v>11.45</v>
          </cell>
          <cell r="AO5">
            <v>6.8250000000000002</v>
          </cell>
          <cell r="AP5">
            <v>9.25</v>
          </cell>
          <cell r="AQ5">
            <v>1011.5</v>
          </cell>
          <cell r="AS5">
            <v>-2.4000000000000004</v>
          </cell>
          <cell r="AT5">
            <v>1.5999999999999996</v>
          </cell>
          <cell r="AU5">
            <v>-0.40000000000000036</v>
          </cell>
          <cell r="AV5">
            <v>4</v>
          </cell>
          <cell r="AW5">
            <v>1.25</v>
          </cell>
          <cell r="AY5">
            <v>-1.4</v>
          </cell>
          <cell r="AZ5">
            <v>1.0499999999999989</v>
          </cell>
          <cell r="BA5">
            <v>-0.17499999999999982</v>
          </cell>
          <cell r="BB5">
            <v>2.4499999999999993</v>
          </cell>
          <cell r="BC5">
            <v>-1.75</v>
          </cell>
          <cell r="BE5">
            <v>72.75</v>
          </cell>
          <cell r="BG5">
            <v>2</v>
          </cell>
        </row>
        <row r="6">
          <cell r="A6">
            <v>3</v>
          </cell>
          <cell r="B6">
            <v>5.9</v>
          </cell>
          <cell r="C6">
            <v>10.5</v>
          </cell>
          <cell r="E6">
            <v>3</v>
          </cell>
          <cell r="F6">
            <v>5.9</v>
          </cell>
          <cell r="G6">
            <v>10.5</v>
          </cell>
          <cell r="H6">
            <v>8.1999999999999993</v>
          </cell>
          <cell r="I6">
            <v>4.5999999999999996</v>
          </cell>
          <cell r="J6">
            <v>0</v>
          </cell>
          <cell r="K6">
            <v>67</v>
          </cell>
          <cell r="L6">
            <v>94</v>
          </cell>
          <cell r="M6">
            <v>80.5</v>
          </cell>
          <cell r="N6">
            <v>27</v>
          </cell>
          <cell r="O6">
            <v>0</v>
          </cell>
          <cell r="P6">
            <v>987</v>
          </cell>
          <cell r="Q6">
            <v>1016</v>
          </cell>
          <cell r="R6">
            <v>1001.5</v>
          </cell>
          <cell r="S6">
            <v>29</v>
          </cell>
          <cell r="U6">
            <v>4.8</v>
          </cell>
          <cell r="V6">
            <v>20.8</v>
          </cell>
          <cell r="W6" t="str">
            <v>S</v>
          </cell>
          <cell r="Z6">
            <v>2</v>
          </cell>
          <cell r="AA6">
            <v>2</v>
          </cell>
          <cell r="AC6">
            <v>4</v>
          </cell>
          <cell r="AD6">
            <v>7.2</v>
          </cell>
          <cell r="AE6">
            <v>3.1</v>
          </cell>
          <cell r="AF6">
            <v>1</v>
          </cell>
          <cell r="AH6" t="str">
            <v>21,9,16-18 SL. / 18-21 M. Rain</v>
          </cell>
          <cell r="AI6">
            <v>5</v>
          </cell>
          <cell r="AJ6">
            <v>0.34499999999999997</v>
          </cell>
          <cell r="AK6">
            <v>1</v>
          </cell>
          <cell r="AM6">
            <v>3.4333333333333336</v>
          </cell>
          <cell r="AN6">
            <v>11.133333333333333</v>
          </cell>
          <cell r="AO6">
            <v>7.2833333333333341</v>
          </cell>
          <cell r="AP6">
            <v>7.7</v>
          </cell>
          <cell r="AQ6">
            <v>1008.1666666666666</v>
          </cell>
          <cell r="AS6">
            <v>2.3000000000000003</v>
          </cell>
          <cell r="AT6">
            <v>9.9999999999999645E-2</v>
          </cell>
          <cell r="AU6">
            <v>1.1999999999999993</v>
          </cell>
          <cell r="AV6">
            <v>-2.2000000000000011</v>
          </cell>
          <cell r="AW6">
            <v>-11.75</v>
          </cell>
          <cell r="AY6">
            <v>-0.16666666666666652</v>
          </cell>
          <cell r="AZ6">
            <v>0.7333333333333325</v>
          </cell>
          <cell r="BA6">
            <v>0.2833333333333341</v>
          </cell>
          <cell r="BB6">
            <v>0.89999999999999947</v>
          </cell>
          <cell r="BC6">
            <v>-5.0833333333333712</v>
          </cell>
          <cell r="BE6">
            <v>75.333333333333329</v>
          </cell>
          <cell r="BG6">
            <v>3</v>
          </cell>
        </row>
        <row r="7">
          <cell r="A7">
            <v>4</v>
          </cell>
          <cell r="B7">
            <v>2.9</v>
          </cell>
          <cell r="C7">
            <v>7.9</v>
          </cell>
          <cell r="E7">
            <v>4</v>
          </cell>
          <cell r="F7">
            <v>2.4</v>
          </cell>
          <cell r="G7">
            <v>7.9</v>
          </cell>
          <cell r="H7">
            <v>5.15</v>
          </cell>
          <cell r="I7">
            <v>5.5</v>
          </cell>
          <cell r="J7">
            <v>0</v>
          </cell>
          <cell r="K7">
            <v>51</v>
          </cell>
          <cell r="L7">
            <v>97</v>
          </cell>
          <cell r="M7">
            <v>74</v>
          </cell>
          <cell r="N7">
            <v>46</v>
          </cell>
          <cell r="O7">
            <v>1</v>
          </cell>
          <cell r="P7">
            <v>980</v>
          </cell>
          <cell r="Q7">
            <v>986</v>
          </cell>
          <cell r="R7">
            <v>983</v>
          </cell>
          <cell r="S7">
            <v>6</v>
          </cell>
          <cell r="U7">
            <v>1.7</v>
          </cell>
          <cell r="V7">
            <v>15.9</v>
          </cell>
          <cell r="W7" t="str">
            <v>SW</v>
          </cell>
          <cell r="Z7">
            <v>16</v>
          </cell>
          <cell r="AA7">
            <v>6</v>
          </cell>
          <cell r="AC7">
            <v>-3.6</v>
          </cell>
          <cell r="AD7">
            <v>6.2</v>
          </cell>
          <cell r="AE7">
            <v>2</v>
          </cell>
          <cell r="AF7">
            <v>1</v>
          </cell>
          <cell r="AH7" t="str">
            <v>VH. 22-01, M. 01-04 Rain</v>
          </cell>
          <cell r="AI7">
            <v>6</v>
          </cell>
          <cell r="AJ7">
            <v>4.5999999999999996</v>
          </cell>
          <cell r="AK7">
            <v>0</v>
          </cell>
          <cell r="AM7">
            <v>3.1750000000000003</v>
          </cell>
          <cell r="AN7">
            <v>10.324999999999999</v>
          </cell>
          <cell r="AO7">
            <v>6.75</v>
          </cell>
          <cell r="AP7">
            <v>7.15</v>
          </cell>
          <cell r="AQ7">
            <v>1001.875</v>
          </cell>
          <cell r="AS7">
            <v>-1.2000000000000002</v>
          </cell>
          <cell r="AT7">
            <v>-2.5</v>
          </cell>
          <cell r="AU7">
            <v>-1.8499999999999996</v>
          </cell>
          <cell r="AV7">
            <v>-1.3000000000000007</v>
          </cell>
          <cell r="AW7">
            <v>-30.25</v>
          </cell>
          <cell r="AY7">
            <v>-0.42499999999999982</v>
          </cell>
          <cell r="AZ7">
            <v>-7.5000000000001066E-2</v>
          </cell>
          <cell r="BA7">
            <v>-0.25</v>
          </cell>
          <cell r="BB7">
            <v>0.34999999999999964</v>
          </cell>
          <cell r="BC7">
            <v>-11.375</v>
          </cell>
          <cell r="BE7">
            <v>75</v>
          </cell>
          <cell r="BG7">
            <v>4</v>
          </cell>
        </row>
        <row r="8">
          <cell r="A8">
            <v>5</v>
          </cell>
          <cell r="B8">
            <v>-0.5</v>
          </cell>
          <cell r="C8">
            <v>8.5</v>
          </cell>
          <cell r="E8">
            <v>5</v>
          </cell>
          <cell r="F8">
            <v>-0.5</v>
          </cell>
          <cell r="G8">
            <v>8.5</v>
          </cell>
          <cell r="H8">
            <v>4</v>
          </cell>
          <cell r="I8">
            <v>9</v>
          </cell>
          <cell r="J8">
            <v>0</v>
          </cell>
          <cell r="K8">
            <v>51</v>
          </cell>
          <cell r="L8">
            <v>95</v>
          </cell>
          <cell r="M8">
            <v>73</v>
          </cell>
          <cell r="N8">
            <v>44</v>
          </cell>
          <cell r="O8">
            <v>0</v>
          </cell>
          <cell r="P8">
            <v>982</v>
          </cell>
          <cell r="Q8">
            <v>1001</v>
          </cell>
          <cell r="R8">
            <v>991.5</v>
          </cell>
          <cell r="S8">
            <v>19</v>
          </cell>
          <cell r="U8">
            <v>1.31</v>
          </cell>
          <cell r="V8">
            <v>8.6999999999999993</v>
          </cell>
          <cell r="W8" t="str">
            <v>NE</v>
          </cell>
          <cell r="Z8">
            <v>0</v>
          </cell>
          <cell r="AC8">
            <v>-2.2000000000000002</v>
          </cell>
          <cell r="AD8">
            <v>2.4</v>
          </cell>
          <cell r="AE8">
            <v>-1.4</v>
          </cell>
          <cell r="AF8">
            <v>1</v>
          </cell>
          <cell r="AH8" t="str">
            <v>Air Frost</v>
          </cell>
          <cell r="AI8">
            <v>0</v>
          </cell>
          <cell r="AJ8">
            <v>3.45</v>
          </cell>
          <cell r="AK8">
            <v>0</v>
          </cell>
          <cell r="AM8">
            <v>2.4400000000000004</v>
          </cell>
          <cell r="AN8">
            <v>9.9599999999999991</v>
          </cell>
          <cell r="AO8">
            <v>6.2</v>
          </cell>
          <cell r="AP8">
            <v>7.5200000000000005</v>
          </cell>
          <cell r="AQ8">
            <v>999.8</v>
          </cell>
          <cell r="AS8">
            <v>-4.0999999999999996</v>
          </cell>
          <cell r="AT8">
            <v>-1.9000000000000004</v>
          </cell>
          <cell r="AU8">
            <v>-3</v>
          </cell>
          <cell r="AV8">
            <v>2.1999999999999993</v>
          </cell>
          <cell r="AW8">
            <v>-21.75</v>
          </cell>
          <cell r="AY8">
            <v>-1.1599999999999997</v>
          </cell>
          <cell r="AZ8">
            <v>-0.44000000000000128</v>
          </cell>
          <cell r="BA8">
            <v>-0.79999999999999982</v>
          </cell>
          <cell r="BB8">
            <v>0.71999999999999975</v>
          </cell>
          <cell r="BC8">
            <v>-13.450000000000045</v>
          </cell>
          <cell r="BE8">
            <v>74.599999999999994</v>
          </cell>
          <cell r="BG8">
            <v>5</v>
          </cell>
        </row>
        <row r="9">
          <cell r="A9">
            <v>6</v>
          </cell>
          <cell r="B9">
            <v>0.2</v>
          </cell>
          <cell r="C9">
            <v>10.6</v>
          </cell>
          <cell r="E9">
            <v>6</v>
          </cell>
          <cell r="F9">
            <v>0.2</v>
          </cell>
          <cell r="G9">
            <v>10.6</v>
          </cell>
          <cell r="H9">
            <v>5.3999999999999995</v>
          </cell>
          <cell r="I9">
            <v>10.4</v>
          </cell>
          <cell r="J9">
            <v>0</v>
          </cell>
          <cell r="K9">
            <v>45</v>
          </cell>
          <cell r="L9">
            <v>92</v>
          </cell>
          <cell r="M9">
            <v>68.5</v>
          </cell>
          <cell r="N9">
            <v>47</v>
          </cell>
          <cell r="O9">
            <v>0</v>
          </cell>
          <cell r="P9">
            <v>1001</v>
          </cell>
          <cell r="Q9">
            <v>1007</v>
          </cell>
          <cell r="R9">
            <v>1004</v>
          </cell>
          <cell r="S9">
            <v>6</v>
          </cell>
          <cell r="U9">
            <v>2</v>
          </cell>
          <cell r="V9">
            <v>8.1</v>
          </cell>
          <cell r="W9" t="str">
            <v>SW</v>
          </cell>
          <cell r="Z9">
            <v>0</v>
          </cell>
          <cell r="AC9">
            <v>-3</v>
          </cell>
          <cell r="AD9">
            <v>0.7</v>
          </cell>
          <cell r="AE9">
            <v>-1.5</v>
          </cell>
          <cell r="AF9">
            <v>2</v>
          </cell>
          <cell r="AH9" t="str">
            <v>-</v>
          </cell>
          <cell r="AI9">
            <v>0</v>
          </cell>
          <cell r="AJ9">
            <v>9.1999999999999993</v>
          </cell>
          <cell r="AK9">
            <v>0</v>
          </cell>
          <cell r="AM9">
            <v>2.0666666666666669</v>
          </cell>
          <cell r="AN9">
            <v>10.066666666666666</v>
          </cell>
          <cell r="AO9">
            <v>6.0666666666666664</v>
          </cell>
          <cell r="AP9">
            <v>8</v>
          </cell>
          <cell r="AQ9">
            <v>1000.5</v>
          </cell>
          <cell r="AS9">
            <v>-3.4</v>
          </cell>
          <cell r="AT9">
            <v>0.19999999999999929</v>
          </cell>
          <cell r="AU9">
            <v>-1.6000000000000005</v>
          </cell>
          <cell r="AV9">
            <v>3.5999999999999996</v>
          </cell>
          <cell r="AW9">
            <v>-9.25</v>
          </cell>
          <cell r="AY9">
            <v>-1.5333333333333332</v>
          </cell>
          <cell r="AZ9">
            <v>-0.33333333333333393</v>
          </cell>
          <cell r="BA9">
            <v>-0.93333333333333357</v>
          </cell>
          <cell r="BB9">
            <v>1.1999999999999993</v>
          </cell>
          <cell r="BC9">
            <v>-12.75</v>
          </cell>
          <cell r="BE9">
            <v>73.583333333333329</v>
          </cell>
          <cell r="BG9">
            <v>6</v>
          </cell>
        </row>
        <row r="10">
          <cell r="A10">
            <v>7</v>
          </cell>
          <cell r="B10">
            <v>4.0999999999999996</v>
          </cell>
          <cell r="C10">
            <v>13.6</v>
          </cell>
          <cell r="E10">
            <v>7</v>
          </cell>
          <cell r="F10">
            <v>4.0999999999999996</v>
          </cell>
          <cell r="G10">
            <v>13.6</v>
          </cell>
          <cell r="H10">
            <v>8.85</v>
          </cell>
          <cell r="I10">
            <v>9.5</v>
          </cell>
          <cell r="J10">
            <v>0</v>
          </cell>
          <cell r="K10">
            <v>50</v>
          </cell>
          <cell r="L10">
            <v>96</v>
          </cell>
          <cell r="M10">
            <v>73</v>
          </cell>
          <cell r="N10">
            <v>46</v>
          </cell>
          <cell r="O10">
            <v>0</v>
          </cell>
          <cell r="P10">
            <v>1007</v>
          </cell>
          <cell r="Q10">
            <v>1012</v>
          </cell>
          <cell r="R10">
            <v>1009.5</v>
          </cell>
          <cell r="S10">
            <v>5</v>
          </cell>
          <cell r="U10">
            <v>3.5</v>
          </cell>
          <cell r="V10">
            <v>13</v>
          </cell>
          <cell r="W10" t="str">
            <v>SW</v>
          </cell>
          <cell r="Z10">
            <v>0.1</v>
          </cell>
          <cell r="AC10">
            <v>-0.9</v>
          </cell>
          <cell r="AD10">
            <v>7.8</v>
          </cell>
          <cell r="AE10">
            <v>2.8</v>
          </cell>
          <cell r="AF10">
            <v>2</v>
          </cell>
          <cell r="AH10" t="str">
            <v>~Wet Ground observed on awakening at 1000 -aa</v>
          </cell>
          <cell r="AI10">
            <v>0.1</v>
          </cell>
          <cell r="AJ10">
            <v>3.45</v>
          </cell>
          <cell r="AK10">
            <v>0</v>
          </cell>
          <cell r="AM10">
            <v>2.3571428571428572</v>
          </cell>
          <cell r="AN10">
            <v>10.571428571428571</v>
          </cell>
          <cell r="AO10">
            <v>6.4642857142857144</v>
          </cell>
          <cell r="AP10">
            <v>8.2142857142857135</v>
          </cell>
          <cell r="AQ10">
            <v>1001.7857142857143</v>
          </cell>
          <cell r="AS10">
            <v>0.49999999999999956</v>
          </cell>
          <cell r="AT10">
            <v>3.1999999999999993</v>
          </cell>
          <cell r="AU10">
            <v>1.8499999999999996</v>
          </cell>
          <cell r="AV10">
            <v>2.6999999999999993</v>
          </cell>
          <cell r="AW10">
            <v>-3.75</v>
          </cell>
          <cell r="AY10">
            <v>-1.2428571428571429</v>
          </cell>
          <cell r="AZ10">
            <v>0.17142857142857082</v>
          </cell>
          <cell r="BA10">
            <v>-0.53571428571428559</v>
          </cell>
          <cell r="BB10">
            <v>1.4142857142857128</v>
          </cell>
          <cell r="BC10">
            <v>-11.464285714285666</v>
          </cell>
          <cell r="BE10">
            <v>73.5</v>
          </cell>
          <cell r="BG10">
            <v>7</v>
          </cell>
        </row>
        <row r="11">
          <cell r="A11">
            <v>8</v>
          </cell>
          <cell r="B11">
            <v>5.7</v>
          </cell>
          <cell r="C11">
            <v>10.4</v>
          </cell>
          <cell r="E11">
            <v>8</v>
          </cell>
          <cell r="F11">
            <v>2.4</v>
          </cell>
          <cell r="G11">
            <v>10.4</v>
          </cell>
          <cell r="H11">
            <v>6.4</v>
          </cell>
          <cell r="I11">
            <v>8</v>
          </cell>
          <cell r="J11">
            <v>0</v>
          </cell>
          <cell r="K11">
            <v>46</v>
          </cell>
          <cell r="L11">
            <v>96</v>
          </cell>
          <cell r="M11">
            <v>71</v>
          </cell>
          <cell r="N11">
            <v>50</v>
          </cell>
          <cell r="O11">
            <v>1</v>
          </cell>
          <cell r="P11">
            <v>1000</v>
          </cell>
          <cell r="Q11">
            <v>1005</v>
          </cell>
          <cell r="R11">
            <v>1002.5</v>
          </cell>
          <cell r="S11">
            <v>5</v>
          </cell>
          <cell r="U11">
            <v>5.3</v>
          </cell>
          <cell r="V11">
            <v>16.600000000000001</v>
          </cell>
          <cell r="W11" t="str">
            <v>SW</v>
          </cell>
          <cell r="Z11">
            <v>2.2000000000000002</v>
          </cell>
          <cell r="AA11">
            <v>2.2000000000000002</v>
          </cell>
          <cell r="AC11">
            <v>-2.2999999999999998</v>
          </cell>
          <cell r="AD11">
            <v>9</v>
          </cell>
          <cell r="AE11">
            <v>-0.6</v>
          </cell>
          <cell r="AF11">
            <v>2</v>
          </cell>
          <cell r="AH11" t="str">
            <v>Thunder; ~14-15 Sleet/ice &amp; H. Rn yy</v>
          </cell>
          <cell r="AI11">
            <v>1</v>
          </cell>
          <cell r="AJ11">
            <v>6.9</v>
          </cell>
          <cell r="AK11">
            <v>1</v>
          </cell>
          <cell r="AM11">
            <v>2.3624999999999998</v>
          </cell>
          <cell r="AN11">
            <v>10.55</v>
          </cell>
          <cell r="AO11">
            <v>6.4562499999999998</v>
          </cell>
          <cell r="AP11">
            <v>8.1875</v>
          </cell>
          <cell r="AQ11">
            <v>1001.875</v>
          </cell>
          <cell r="AS11">
            <v>-1.2000000000000002</v>
          </cell>
          <cell r="AT11">
            <v>0</v>
          </cell>
          <cell r="AU11">
            <v>-0.59999999999999964</v>
          </cell>
          <cell r="AV11">
            <v>1.1999999999999993</v>
          </cell>
          <cell r="AW11">
            <v>-10.75</v>
          </cell>
          <cell r="AY11">
            <v>-1.2375000000000003</v>
          </cell>
          <cell r="AZ11">
            <v>0.15000000000000036</v>
          </cell>
          <cell r="BA11">
            <v>-0.54375000000000018</v>
          </cell>
          <cell r="BB11">
            <v>1.3874999999999993</v>
          </cell>
          <cell r="BC11">
            <v>-11.375</v>
          </cell>
          <cell r="BE11">
            <v>73.1875</v>
          </cell>
          <cell r="BG11">
            <v>8</v>
          </cell>
        </row>
        <row r="12">
          <cell r="A12">
            <v>9</v>
          </cell>
          <cell r="B12">
            <v>1.9</v>
          </cell>
          <cell r="C12">
            <v>10.7</v>
          </cell>
          <cell r="E12">
            <v>9</v>
          </cell>
          <cell r="F12">
            <v>1.9</v>
          </cell>
          <cell r="G12">
            <v>10.7</v>
          </cell>
          <cell r="H12">
            <v>6.3</v>
          </cell>
          <cell r="I12">
            <v>8.7999999999999989</v>
          </cell>
          <cell r="J12">
            <v>0</v>
          </cell>
          <cell r="K12">
            <v>43</v>
          </cell>
          <cell r="L12">
            <v>89</v>
          </cell>
          <cell r="M12">
            <v>66</v>
          </cell>
          <cell r="N12">
            <v>46</v>
          </cell>
          <cell r="O12">
            <v>0</v>
          </cell>
          <cell r="P12">
            <v>1003</v>
          </cell>
          <cell r="Q12">
            <v>1014</v>
          </cell>
          <cell r="R12">
            <v>1008.5</v>
          </cell>
          <cell r="S12">
            <v>11</v>
          </cell>
          <cell r="U12">
            <v>4.7</v>
          </cell>
          <cell r="V12">
            <v>14.5</v>
          </cell>
          <cell r="W12" t="str">
            <v>W</v>
          </cell>
          <cell r="Z12">
            <v>0</v>
          </cell>
          <cell r="AC12">
            <v>-2.8</v>
          </cell>
          <cell r="AD12">
            <v>2.1</v>
          </cell>
          <cell r="AE12">
            <v>-2.1</v>
          </cell>
          <cell r="AF12">
            <v>2</v>
          </cell>
          <cell r="AH12" t="str">
            <v>-</v>
          </cell>
          <cell r="AI12">
            <v>0</v>
          </cell>
          <cell r="AJ12">
            <v>8.0500000000000007</v>
          </cell>
          <cell r="AK12">
            <v>0</v>
          </cell>
          <cell r="AM12">
            <v>2.3111111111111109</v>
          </cell>
          <cell r="AN12">
            <v>10.566666666666668</v>
          </cell>
          <cell r="AO12">
            <v>6.4388888888888882</v>
          </cell>
          <cell r="AP12">
            <v>8.2555555555555546</v>
          </cell>
          <cell r="AQ12">
            <v>1002.6111111111111</v>
          </cell>
          <cell r="AS12">
            <v>-1.7000000000000002</v>
          </cell>
          <cell r="AT12">
            <v>0.29999999999999893</v>
          </cell>
          <cell r="AU12">
            <v>-0.70000000000000018</v>
          </cell>
          <cell r="AV12">
            <v>1.9999999999999982</v>
          </cell>
          <cell r="AW12">
            <v>-4.75</v>
          </cell>
          <cell r="AY12">
            <v>-1.2888888888888892</v>
          </cell>
          <cell r="AZ12">
            <v>0.16666666666666785</v>
          </cell>
          <cell r="BA12">
            <v>-0.56111111111111178</v>
          </cell>
          <cell r="BB12">
            <v>1.4555555555555539</v>
          </cell>
          <cell r="BC12">
            <v>-10.638888888888914</v>
          </cell>
          <cell r="BE12">
            <v>72.388888888888886</v>
          </cell>
          <cell r="BG12">
            <v>9</v>
          </cell>
        </row>
        <row r="13">
          <cell r="A13">
            <v>10</v>
          </cell>
          <cell r="B13">
            <v>5.8</v>
          </cell>
          <cell r="C13">
            <v>12</v>
          </cell>
          <cell r="E13">
            <v>10</v>
          </cell>
          <cell r="F13">
            <v>4</v>
          </cell>
          <cell r="G13">
            <v>12</v>
          </cell>
          <cell r="H13">
            <v>8</v>
          </cell>
          <cell r="I13">
            <v>8</v>
          </cell>
          <cell r="J13">
            <v>0</v>
          </cell>
          <cell r="K13">
            <v>68</v>
          </cell>
          <cell r="L13">
            <v>97</v>
          </cell>
          <cell r="M13">
            <v>82.5</v>
          </cell>
          <cell r="N13">
            <v>29</v>
          </cell>
          <cell r="O13">
            <v>1</v>
          </cell>
          <cell r="P13">
            <v>1004</v>
          </cell>
          <cell r="Q13">
            <v>1018</v>
          </cell>
          <cell r="R13">
            <v>1011</v>
          </cell>
          <cell r="S13">
            <v>14</v>
          </cell>
          <cell r="U13">
            <v>2.4</v>
          </cell>
          <cell r="V13">
            <v>11</v>
          </cell>
          <cell r="W13" t="str">
            <v>NW</v>
          </cell>
          <cell r="Z13">
            <v>3.9</v>
          </cell>
          <cell r="AA13">
            <v>1.5</v>
          </cell>
          <cell r="AC13">
            <v>2</v>
          </cell>
          <cell r="AD13">
            <v>7.9</v>
          </cell>
          <cell r="AE13">
            <v>2.7</v>
          </cell>
          <cell r="AF13">
            <v>1</v>
          </cell>
          <cell r="AH13" t="str">
            <v>~0130-04 &amp; 1430-15 L. Rain</v>
          </cell>
          <cell r="AI13">
            <v>3</v>
          </cell>
          <cell r="AJ13">
            <v>2.2999999999999998</v>
          </cell>
          <cell r="AK13">
            <v>2</v>
          </cell>
          <cell r="AM13">
            <v>2.4799999999999995</v>
          </cell>
          <cell r="AN13">
            <v>10.71</v>
          </cell>
          <cell r="AO13">
            <v>6.5949999999999989</v>
          </cell>
          <cell r="AP13">
            <v>8.23</v>
          </cell>
          <cell r="AQ13">
            <v>1003.45</v>
          </cell>
          <cell r="AS13">
            <v>0.39999999999999991</v>
          </cell>
          <cell r="AT13">
            <v>1.5999999999999996</v>
          </cell>
          <cell r="AU13">
            <v>1</v>
          </cell>
          <cell r="AV13">
            <v>1.1999999999999993</v>
          </cell>
          <cell r="AW13">
            <v>-2.25</v>
          </cell>
          <cell r="AY13">
            <v>-1.1200000000000006</v>
          </cell>
          <cell r="AZ13">
            <v>0.3100000000000005</v>
          </cell>
          <cell r="BA13">
            <v>-0.40500000000000114</v>
          </cell>
          <cell r="BB13">
            <v>1.4299999999999997</v>
          </cell>
          <cell r="BC13">
            <v>-9.7999999999999545</v>
          </cell>
          <cell r="BE13">
            <v>73.400000000000006</v>
          </cell>
          <cell r="BG13">
            <v>10</v>
          </cell>
        </row>
        <row r="14">
          <cell r="A14">
            <v>11</v>
          </cell>
          <cell r="B14">
            <v>1.3</v>
          </cell>
          <cell r="C14">
            <v>13.2</v>
          </cell>
          <cell r="E14">
            <v>11</v>
          </cell>
          <cell r="F14">
            <v>1.3</v>
          </cell>
          <cell r="G14">
            <v>13.2</v>
          </cell>
          <cell r="H14">
            <v>7.25</v>
          </cell>
          <cell r="I14">
            <v>11.899999999999999</v>
          </cell>
          <cell r="J14">
            <v>0</v>
          </cell>
          <cell r="K14">
            <v>57</v>
          </cell>
          <cell r="L14">
            <v>97</v>
          </cell>
          <cell r="M14">
            <v>77</v>
          </cell>
          <cell r="N14">
            <v>40</v>
          </cell>
          <cell r="O14">
            <v>0</v>
          </cell>
          <cell r="P14">
            <v>1018</v>
          </cell>
          <cell r="Q14">
            <v>1025</v>
          </cell>
          <cell r="R14">
            <v>1021.5</v>
          </cell>
          <cell r="S14">
            <v>7</v>
          </cell>
          <cell r="U14">
            <v>2.1</v>
          </cell>
          <cell r="V14">
            <v>8.6999999999999993</v>
          </cell>
          <cell r="W14" t="str">
            <v>SW</v>
          </cell>
          <cell r="Z14">
            <v>0</v>
          </cell>
          <cell r="AC14">
            <v>0.7</v>
          </cell>
          <cell r="AD14">
            <v>6.7</v>
          </cell>
          <cell r="AE14">
            <v>0.6</v>
          </cell>
          <cell r="AF14">
            <v>1</v>
          </cell>
          <cell r="AH14" t="str">
            <v>-</v>
          </cell>
          <cell r="AI14">
            <v>0</v>
          </cell>
          <cell r="AJ14">
            <v>4.5999999999999996</v>
          </cell>
          <cell r="AK14">
            <v>0</v>
          </cell>
          <cell r="AM14">
            <v>2.3727272727272726</v>
          </cell>
          <cell r="AN14">
            <v>10.936363636363637</v>
          </cell>
          <cell r="AO14">
            <v>6.6545454545454534</v>
          </cell>
          <cell r="AP14">
            <v>8.5636363636363626</v>
          </cell>
          <cell r="AQ14">
            <v>1005.0909090909091</v>
          </cell>
          <cell r="AS14">
            <v>-2.2999999999999998</v>
          </cell>
          <cell r="AT14">
            <v>2.7999999999999989</v>
          </cell>
          <cell r="AU14">
            <v>0.25</v>
          </cell>
          <cell r="AV14">
            <v>5.0999999999999979</v>
          </cell>
          <cell r="AW14">
            <v>8.25</v>
          </cell>
          <cell r="AY14">
            <v>-1.2272727272727275</v>
          </cell>
          <cell r="AZ14">
            <v>0.53636363636363704</v>
          </cell>
          <cell r="BA14">
            <v>-0.34545454545454657</v>
          </cell>
          <cell r="BB14">
            <v>1.7636363636363619</v>
          </cell>
          <cell r="BC14">
            <v>-8.1590909090908781</v>
          </cell>
          <cell r="BE14">
            <v>73.727272727272734</v>
          </cell>
          <cell r="BG14">
            <v>11</v>
          </cell>
        </row>
        <row r="15">
          <cell r="A15">
            <v>12</v>
          </cell>
          <cell r="B15">
            <v>9.1999999999999993</v>
          </cell>
          <cell r="C15">
            <v>13</v>
          </cell>
          <cell r="E15">
            <v>12</v>
          </cell>
          <cell r="F15">
            <v>9.1999999999999993</v>
          </cell>
          <cell r="G15">
            <v>13</v>
          </cell>
          <cell r="H15">
            <v>11.1</v>
          </cell>
          <cell r="I15">
            <v>3.8000000000000007</v>
          </cell>
          <cell r="J15">
            <v>0</v>
          </cell>
          <cell r="K15">
            <v>74</v>
          </cell>
          <cell r="L15">
            <v>94</v>
          </cell>
          <cell r="M15">
            <v>84</v>
          </cell>
          <cell r="N15">
            <v>20</v>
          </cell>
          <cell r="O15">
            <v>0</v>
          </cell>
          <cell r="P15">
            <v>1019</v>
          </cell>
          <cell r="Q15">
            <v>1024</v>
          </cell>
          <cell r="R15">
            <v>1021.5</v>
          </cell>
          <cell r="S15">
            <v>5</v>
          </cell>
          <cell r="U15">
            <v>3.5</v>
          </cell>
          <cell r="V15">
            <v>12.3</v>
          </cell>
          <cell r="W15" t="str">
            <v>SW</v>
          </cell>
          <cell r="Z15">
            <v>0</v>
          </cell>
          <cell r="AC15">
            <v>6.7</v>
          </cell>
          <cell r="AD15">
            <v>9</v>
          </cell>
          <cell r="AE15">
            <v>7.4</v>
          </cell>
          <cell r="AF15">
            <v>0</v>
          </cell>
          <cell r="AH15" t="str">
            <v>-</v>
          </cell>
          <cell r="AI15">
            <v>0</v>
          </cell>
          <cell r="AJ15">
            <v>0</v>
          </cell>
          <cell r="AK15">
            <v>0</v>
          </cell>
          <cell r="AM15">
            <v>2.9416666666666664</v>
          </cell>
          <cell r="AN15">
            <v>11.108333333333334</v>
          </cell>
          <cell r="AO15">
            <v>7.0249999999999986</v>
          </cell>
          <cell r="AP15">
            <v>8.1666666666666661</v>
          </cell>
          <cell r="AQ15">
            <v>1006.4583333333334</v>
          </cell>
          <cell r="AS15">
            <v>5.6</v>
          </cell>
          <cell r="AT15">
            <v>2.5999999999999996</v>
          </cell>
          <cell r="AU15">
            <v>4.0999999999999996</v>
          </cell>
          <cell r="AV15">
            <v>-3</v>
          </cell>
          <cell r="AW15">
            <v>8.25</v>
          </cell>
          <cell r="AY15">
            <v>-0.65833333333333366</v>
          </cell>
          <cell r="AZ15">
            <v>0.70833333333333393</v>
          </cell>
          <cell r="BA15">
            <v>2.4999999999998579E-2</v>
          </cell>
          <cell r="BB15">
            <v>1.3666666666666654</v>
          </cell>
          <cell r="BC15">
            <v>-6.7916666666666288</v>
          </cell>
          <cell r="BE15">
            <v>74.583333333333329</v>
          </cell>
          <cell r="BG15">
            <v>12</v>
          </cell>
        </row>
        <row r="16">
          <cell r="A16">
            <v>13</v>
          </cell>
          <cell r="B16">
            <v>7</v>
          </cell>
          <cell r="C16">
            <v>13</v>
          </cell>
          <cell r="E16">
            <v>13</v>
          </cell>
          <cell r="F16">
            <v>7</v>
          </cell>
          <cell r="G16">
            <v>13</v>
          </cell>
          <cell r="H16">
            <v>10</v>
          </cell>
          <cell r="I16">
            <v>6</v>
          </cell>
          <cell r="J16">
            <v>0</v>
          </cell>
          <cell r="K16">
            <v>63</v>
          </cell>
          <cell r="L16">
            <v>96</v>
          </cell>
          <cell r="M16">
            <v>79.5</v>
          </cell>
          <cell r="N16">
            <v>33</v>
          </cell>
          <cell r="O16">
            <v>0</v>
          </cell>
          <cell r="P16">
            <v>1016</v>
          </cell>
          <cell r="Q16">
            <v>1023</v>
          </cell>
          <cell r="R16">
            <v>1019.5</v>
          </cell>
          <cell r="S16">
            <v>7</v>
          </cell>
          <cell r="U16">
            <v>2.4</v>
          </cell>
          <cell r="V16">
            <v>8.6999999999999993</v>
          </cell>
          <cell r="W16" t="str">
            <v>SW</v>
          </cell>
          <cell r="Z16">
            <v>0</v>
          </cell>
          <cell r="AC16">
            <v>3</v>
          </cell>
          <cell r="AD16">
            <v>8.3000000000000007</v>
          </cell>
          <cell r="AE16">
            <v>5.9</v>
          </cell>
          <cell r="AF16">
            <v>2</v>
          </cell>
          <cell r="AH16" t="str">
            <v>-</v>
          </cell>
          <cell r="AI16">
            <v>0</v>
          </cell>
          <cell r="AJ16">
            <v>0.57499999999999996</v>
          </cell>
          <cell r="AK16">
            <v>0</v>
          </cell>
          <cell r="AM16">
            <v>3.2538461538461538</v>
          </cell>
          <cell r="AN16">
            <v>11.253846153846155</v>
          </cell>
          <cell r="AO16">
            <v>7.2538461538461529</v>
          </cell>
          <cell r="AP16">
            <v>7.9999999999999991</v>
          </cell>
          <cell r="AQ16">
            <v>1007.4615384615385</v>
          </cell>
          <cell r="AS16">
            <v>3.4</v>
          </cell>
          <cell r="AT16">
            <v>2.5999999999999996</v>
          </cell>
          <cell r="AU16">
            <v>3</v>
          </cell>
          <cell r="AV16">
            <v>-0.80000000000000071</v>
          </cell>
          <cell r="AW16">
            <v>6.25</v>
          </cell>
          <cell r="AY16">
            <v>-0.34615384615384626</v>
          </cell>
          <cell r="AZ16">
            <v>0.85384615384615437</v>
          </cell>
          <cell r="BA16">
            <v>0.25384615384615294</v>
          </cell>
          <cell r="BB16">
            <v>1.1999999999999984</v>
          </cell>
          <cell r="BC16">
            <v>-5.7884615384615472</v>
          </cell>
          <cell r="BE16">
            <v>74.961538461538467</v>
          </cell>
          <cell r="BG16">
            <v>13</v>
          </cell>
        </row>
        <row r="17">
          <cell r="A17">
            <v>14</v>
          </cell>
          <cell r="B17">
            <v>7.3</v>
          </cell>
          <cell r="C17">
            <v>13.5</v>
          </cell>
          <cell r="E17">
            <v>14</v>
          </cell>
          <cell r="F17">
            <v>7.3</v>
          </cell>
          <cell r="G17">
            <v>13.5</v>
          </cell>
          <cell r="H17">
            <v>10.4</v>
          </cell>
          <cell r="I17">
            <v>6.2</v>
          </cell>
          <cell r="J17">
            <v>0</v>
          </cell>
          <cell r="K17">
            <v>49</v>
          </cell>
          <cell r="L17">
            <v>95</v>
          </cell>
          <cell r="M17">
            <v>72</v>
          </cell>
          <cell r="N17">
            <v>46</v>
          </cell>
          <cell r="O17">
            <v>0</v>
          </cell>
          <cell r="P17">
            <v>1012</v>
          </cell>
          <cell r="Q17">
            <v>1023</v>
          </cell>
          <cell r="R17">
            <v>1017.5</v>
          </cell>
          <cell r="S17">
            <v>11</v>
          </cell>
          <cell r="U17">
            <v>3.2</v>
          </cell>
          <cell r="V17">
            <v>10</v>
          </cell>
          <cell r="W17" t="str">
            <v>W</v>
          </cell>
          <cell r="Z17">
            <v>0</v>
          </cell>
          <cell r="AC17">
            <v>0.7</v>
          </cell>
          <cell r="AD17">
            <v>8.1</v>
          </cell>
          <cell r="AE17">
            <v>2.2999999999999998</v>
          </cell>
          <cell r="AF17">
            <v>2</v>
          </cell>
          <cell r="AH17" t="str">
            <v>-</v>
          </cell>
          <cell r="AI17">
            <v>0</v>
          </cell>
          <cell r="AJ17">
            <v>3.45</v>
          </cell>
          <cell r="AK17">
            <v>0</v>
          </cell>
          <cell r="AM17">
            <v>3.5428571428571423</v>
          </cell>
          <cell r="AN17">
            <v>11.414285714285715</v>
          </cell>
          <cell r="AO17">
            <v>7.4785714285714278</v>
          </cell>
          <cell r="AP17">
            <v>7.871428571428571</v>
          </cell>
          <cell r="AQ17">
            <v>1008.1785714285714</v>
          </cell>
          <cell r="AS17">
            <v>3.6999999999999997</v>
          </cell>
          <cell r="AT17">
            <v>3.0999999999999996</v>
          </cell>
          <cell r="AU17">
            <v>3.4000000000000004</v>
          </cell>
          <cell r="AV17">
            <v>-0.60000000000000053</v>
          </cell>
          <cell r="AW17">
            <v>4.25</v>
          </cell>
          <cell r="AY17">
            <v>-5.7142857142857828E-2</v>
          </cell>
          <cell r="AZ17">
            <v>1.0142857142857142</v>
          </cell>
          <cell r="BA17">
            <v>0.47857142857142776</v>
          </cell>
          <cell r="BB17">
            <v>1.0714285714285703</v>
          </cell>
          <cell r="BC17">
            <v>-5.0714285714285552</v>
          </cell>
          <cell r="BE17">
            <v>74.75</v>
          </cell>
          <cell r="BG17">
            <v>14</v>
          </cell>
        </row>
        <row r="18">
          <cell r="A18">
            <v>15</v>
          </cell>
          <cell r="B18">
            <v>3.7</v>
          </cell>
          <cell r="C18">
            <v>15</v>
          </cell>
          <cell r="E18">
            <v>15</v>
          </cell>
          <cell r="F18">
            <v>3.7</v>
          </cell>
          <cell r="G18">
            <v>15</v>
          </cell>
          <cell r="H18">
            <v>9.35</v>
          </cell>
          <cell r="I18">
            <v>11.3</v>
          </cell>
          <cell r="J18">
            <v>0</v>
          </cell>
          <cell r="K18">
            <v>48</v>
          </cell>
          <cell r="L18">
            <v>86</v>
          </cell>
          <cell r="M18">
            <v>67</v>
          </cell>
          <cell r="N18">
            <v>38</v>
          </cell>
          <cell r="O18">
            <v>0</v>
          </cell>
          <cell r="P18">
            <v>1023</v>
          </cell>
          <cell r="Q18">
            <v>1032</v>
          </cell>
          <cell r="R18">
            <v>1027.5</v>
          </cell>
          <cell r="S18">
            <v>9</v>
          </cell>
          <cell r="U18">
            <v>1.4</v>
          </cell>
          <cell r="V18">
            <v>6</v>
          </cell>
          <cell r="W18" t="str">
            <v>NW</v>
          </cell>
          <cell r="Z18">
            <v>0</v>
          </cell>
          <cell r="AC18">
            <v>1</v>
          </cell>
          <cell r="AD18">
            <v>4</v>
          </cell>
          <cell r="AE18">
            <v>2.2999999999999998</v>
          </cell>
          <cell r="AF18">
            <v>2</v>
          </cell>
          <cell r="AH18" t="str">
            <v>-</v>
          </cell>
          <cell r="AI18">
            <v>0</v>
          </cell>
          <cell r="AJ18">
            <v>10.35</v>
          </cell>
          <cell r="AK18">
            <v>0</v>
          </cell>
          <cell r="AM18">
            <v>3.5533333333333332</v>
          </cell>
          <cell r="AN18">
            <v>11.653333333333334</v>
          </cell>
          <cell r="AO18">
            <v>7.6033333333333326</v>
          </cell>
          <cell r="AP18">
            <v>8.1</v>
          </cell>
          <cell r="AQ18">
            <v>1009.4666666666667</v>
          </cell>
          <cell r="AS18">
            <v>0.10000000000000009</v>
          </cell>
          <cell r="AT18">
            <v>4.5999999999999996</v>
          </cell>
          <cell r="AU18">
            <v>2.3499999999999996</v>
          </cell>
          <cell r="AV18">
            <v>4.5</v>
          </cell>
          <cell r="AW18">
            <v>14.25</v>
          </cell>
          <cell r="AY18">
            <v>-4.6666666666666856E-2</v>
          </cell>
          <cell r="AZ18">
            <v>1.2533333333333339</v>
          </cell>
          <cell r="BA18">
            <v>0.60333333333333261</v>
          </cell>
          <cell r="BB18">
            <v>1.2999999999999989</v>
          </cell>
          <cell r="BC18">
            <v>-3.783333333333303</v>
          </cell>
          <cell r="BE18">
            <v>74.233333333333334</v>
          </cell>
          <cell r="BG18">
            <v>15</v>
          </cell>
        </row>
        <row r="19">
          <cell r="A19">
            <v>16</v>
          </cell>
          <cell r="B19">
            <v>3.4</v>
          </cell>
          <cell r="C19">
            <v>16.399999999999999</v>
          </cell>
          <cell r="E19">
            <v>16</v>
          </cell>
          <cell r="F19">
            <v>3.4</v>
          </cell>
          <cell r="G19">
            <v>16.399999999999999</v>
          </cell>
          <cell r="H19">
            <v>9.8999999999999986</v>
          </cell>
          <cell r="I19">
            <v>12.999999999999998</v>
          </cell>
          <cell r="J19">
            <v>0</v>
          </cell>
          <cell r="K19">
            <v>47</v>
          </cell>
          <cell r="L19">
            <v>94</v>
          </cell>
          <cell r="M19">
            <v>70.5</v>
          </cell>
          <cell r="N19">
            <v>47</v>
          </cell>
          <cell r="O19">
            <v>0</v>
          </cell>
          <cell r="P19">
            <v>1030</v>
          </cell>
          <cell r="Q19">
            <v>1033</v>
          </cell>
          <cell r="R19">
            <v>1031.5</v>
          </cell>
          <cell r="S19">
            <v>3</v>
          </cell>
          <cell r="U19">
            <v>1.5</v>
          </cell>
          <cell r="V19">
            <v>9.6</v>
          </cell>
          <cell r="W19" t="str">
            <v>SW</v>
          </cell>
          <cell r="Z19">
            <v>0</v>
          </cell>
          <cell r="AC19">
            <v>2.2000000000000002</v>
          </cell>
          <cell r="AD19">
            <v>5.8</v>
          </cell>
          <cell r="AE19">
            <v>3.4</v>
          </cell>
          <cell r="AF19">
            <v>2</v>
          </cell>
          <cell r="AH19" t="str">
            <v>-</v>
          </cell>
          <cell r="AI19">
            <v>0</v>
          </cell>
          <cell r="AJ19">
            <v>9.1999999999999993</v>
          </cell>
          <cell r="AK19">
            <v>0</v>
          </cell>
          <cell r="AM19">
            <v>3.5437499999999997</v>
          </cell>
          <cell r="AN19">
            <v>11.950000000000001</v>
          </cell>
          <cell r="AO19">
            <v>7.7468749999999993</v>
          </cell>
          <cell r="AP19">
            <v>8.4062499999999982</v>
          </cell>
          <cell r="AQ19">
            <v>1010.84375</v>
          </cell>
          <cell r="AS19">
            <v>-0.20000000000000018</v>
          </cell>
          <cell r="AT19">
            <v>5.9999999999999982</v>
          </cell>
          <cell r="AU19">
            <v>2.8999999999999986</v>
          </cell>
          <cell r="AV19">
            <v>6.1999999999999975</v>
          </cell>
          <cell r="AW19">
            <v>18.25</v>
          </cell>
          <cell r="AY19">
            <v>-5.6250000000000355E-2</v>
          </cell>
          <cell r="AZ19">
            <v>1.5500000000000007</v>
          </cell>
          <cell r="BA19">
            <v>0.74687499999999929</v>
          </cell>
          <cell r="BB19">
            <v>1.6062499999999975</v>
          </cell>
          <cell r="BC19">
            <v>-2.40625</v>
          </cell>
          <cell r="BE19">
            <v>74</v>
          </cell>
          <cell r="BG19">
            <v>16</v>
          </cell>
        </row>
        <row r="20">
          <cell r="A20">
            <v>17</v>
          </cell>
          <cell r="B20">
            <v>5.3</v>
          </cell>
          <cell r="C20">
            <v>15.4</v>
          </cell>
          <cell r="E20">
            <v>17</v>
          </cell>
          <cell r="F20">
            <v>5.3</v>
          </cell>
          <cell r="G20">
            <v>15.4</v>
          </cell>
          <cell r="H20">
            <v>10.35</v>
          </cell>
          <cell r="I20">
            <v>10.100000000000001</v>
          </cell>
          <cell r="J20">
            <v>0</v>
          </cell>
          <cell r="K20">
            <v>51</v>
          </cell>
          <cell r="L20">
            <v>87</v>
          </cell>
          <cell r="M20">
            <v>69</v>
          </cell>
          <cell r="N20">
            <v>36</v>
          </cell>
          <cell r="O20">
            <v>0</v>
          </cell>
          <cell r="P20">
            <v>1032</v>
          </cell>
          <cell r="Q20">
            <v>1037</v>
          </cell>
          <cell r="R20">
            <v>1034.5</v>
          </cell>
          <cell r="S20">
            <v>5</v>
          </cell>
          <cell r="U20">
            <v>2.2000000000000002</v>
          </cell>
          <cell r="V20">
            <v>8.5</v>
          </cell>
          <cell r="W20" t="str">
            <v>E</v>
          </cell>
          <cell r="Z20">
            <v>0</v>
          </cell>
          <cell r="AC20">
            <v>2.9</v>
          </cell>
          <cell r="AD20">
            <v>6.8</v>
          </cell>
          <cell r="AE20">
            <v>4.2</v>
          </cell>
          <cell r="AF20">
            <v>2</v>
          </cell>
          <cell r="AH20" t="str">
            <v>-</v>
          </cell>
          <cell r="AI20">
            <v>0</v>
          </cell>
          <cell r="AJ20">
            <v>9.1999999999999993</v>
          </cell>
          <cell r="AK20">
            <v>0</v>
          </cell>
          <cell r="AM20">
            <v>3.6470588235294112</v>
          </cell>
          <cell r="AN20">
            <v>12.152941176470589</v>
          </cell>
          <cell r="AO20">
            <v>7.8999999999999986</v>
          </cell>
          <cell r="AP20">
            <v>8.5058823529411747</v>
          </cell>
          <cell r="AQ20">
            <v>1012.2352941176471</v>
          </cell>
          <cell r="AS20">
            <v>1.6999999999999997</v>
          </cell>
          <cell r="AT20">
            <v>5</v>
          </cell>
          <cell r="AU20">
            <v>3.3499999999999996</v>
          </cell>
          <cell r="AV20">
            <v>3.3000000000000007</v>
          </cell>
          <cell r="AW20">
            <v>21.25</v>
          </cell>
          <cell r="AY20">
            <v>4.7058823529411153E-2</v>
          </cell>
          <cell r="AZ20">
            <v>1.7529411764705891</v>
          </cell>
          <cell r="BA20">
            <v>0.89999999999999858</v>
          </cell>
          <cell r="BB20">
            <v>1.705882352941174</v>
          </cell>
          <cell r="BC20">
            <v>-1.0147058823529278</v>
          </cell>
          <cell r="BE20">
            <v>73.705882352941174</v>
          </cell>
          <cell r="BG20">
            <v>17</v>
          </cell>
        </row>
        <row r="21">
          <cell r="A21">
            <v>18</v>
          </cell>
          <cell r="B21">
            <v>2.7</v>
          </cell>
          <cell r="C21">
            <v>15.3</v>
          </cell>
          <cell r="E21">
            <v>18</v>
          </cell>
          <cell r="F21">
            <v>2.7</v>
          </cell>
          <cell r="G21">
            <v>15.3</v>
          </cell>
          <cell r="H21">
            <v>9</v>
          </cell>
          <cell r="I21">
            <v>12.600000000000001</v>
          </cell>
          <cell r="J21">
            <v>0</v>
          </cell>
          <cell r="K21">
            <v>42</v>
          </cell>
          <cell r="L21">
            <v>95</v>
          </cell>
          <cell r="M21">
            <v>68.5</v>
          </cell>
          <cell r="N21">
            <v>53</v>
          </cell>
          <cell r="O21">
            <v>0</v>
          </cell>
          <cell r="P21">
            <v>1028</v>
          </cell>
          <cell r="Q21">
            <v>1036</v>
          </cell>
          <cell r="R21">
            <v>1032</v>
          </cell>
          <cell r="S21">
            <v>8</v>
          </cell>
          <cell r="U21">
            <v>1.2</v>
          </cell>
          <cell r="V21">
            <v>7.8</v>
          </cell>
          <cell r="W21" t="str">
            <v>NE</v>
          </cell>
          <cell r="Z21">
            <v>0</v>
          </cell>
          <cell r="AC21">
            <v>1.8</v>
          </cell>
          <cell r="AD21">
            <v>6.4</v>
          </cell>
          <cell r="AE21">
            <v>2.1</v>
          </cell>
          <cell r="AF21">
            <v>2</v>
          </cell>
          <cell r="AH21" t="str">
            <v>-</v>
          </cell>
          <cell r="AI21">
            <v>0</v>
          </cell>
          <cell r="AJ21">
            <v>11.5</v>
          </cell>
          <cell r="AK21">
            <v>0</v>
          </cell>
          <cell r="AM21">
            <v>3.5944444444444437</v>
          </cell>
          <cell r="AN21">
            <v>12.327777777777779</v>
          </cell>
          <cell r="AO21">
            <v>7.9611111111111104</v>
          </cell>
          <cell r="AP21">
            <v>8.7333333333333307</v>
          </cell>
          <cell r="AQ21">
            <v>1013.3333333333334</v>
          </cell>
          <cell r="AS21">
            <v>-0.89999999999999991</v>
          </cell>
          <cell r="AT21">
            <v>4.9000000000000004</v>
          </cell>
          <cell r="AU21">
            <v>2</v>
          </cell>
          <cell r="AV21">
            <v>5.8000000000000007</v>
          </cell>
          <cell r="AW21">
            <v>18.75</v>
          </cell>
          <cell r="AY21">
            <v>-5.555555555556424E-3</v>
          </cell>
          <cell r="AZ21">
            <v>1.9277777777777789</v>
          </cell>
          <cell r="BA21">
            <v>0.96111111111111036</v>
          </cell>
          <cell r="BB21">
            <v>1.93333333333333</v>
          </cell>
          <cell r="BC21">
            <v>8.3333333333371229E-2</v>
          </cell>
          <cell r="BE21">
            <v>73.416666666666671</v>
          </cell>
          <cell r="BG21">
            <v>18</v>
          </cell>
        </row>
        <row r="22">
          <cell r="A22">
            <v>19</v>
          </cell>
          <cell r="B22">
            <v>2.4</v>
          </cell>
          <cell r="C22">
            <v>14.3</v>
          </cell>
          <cell r="E22">
            <v>19</v>
          </cell>
          <cell r="F22">
            <v>2.4</v>
          </cell>
          <cell r="G22">
            <v>14.3</v>
          </cell>
          <cell r="H22">
            <v>8.35</v>
          </cell>
          <cell r="I22">
            <v>11.9</v>
          </cell>
          <cell r="J22">
            <v>0</v>
          </cell>
          <cell r="K22">
            <v>50</v>
          </cell>
          <cell r="L22">
            <v>90</v>
          </cell>
          <cell r="M22">
            <v>70</v>
          </cell>
          <cell r="N22">
            <v>40</v>
          </cell>
          <cell r="O22">
            <v>0</v>
          </cell>
          <cell r="P22">
            <v>1027</v>
          </cell>
          <cell r="Q22">
            <v>1031</v>
          </cell>
          <cell r="R22">
            <v>1029</v>
          </cell>
          <cell r="S22">
            <v>4</v>
          </cell>
          <cell r="U22">
            <v>2.2000000000000002</v>
          </cell>
          <cell r="V22">
            <v>10.3</v>
          </cell>
          <cell r="W22" t="str">
            <v>E</v>
          </cell>
          <cell r="Z22">
            <v>0</v>
          </cell>
          <cell r="AC22">
            <v>0.3</v>
          </cell>
          <cell r="AD22">
            <v>7</v>
          </cell>
          <cell r="AE22">
            <v>2.4</v>
          </cell>
          <cell r="AF22">
            <v>2</v>
          </cell>
          <cell r="AH22" t="str">
            <v>-</v>
          </cell>
          <cell r="AI22">
            <v>0</v>
          </cell>
          <cell r="AJ22">
            <v>8.0500000000000007</v>
          </cell>
          <cell r="AK22">
            <v>0</v>
          </cell>
          <cell r="AM22">
            <v>3.5315789473684207</v>
          </cell>
          <cell r="AN22">
            <v>12.431578947368424</v>
          </cell>
          <cell r="AO22">
            <v>7.98157894736842</v>
          </cell>
          <cell r="AP22">
            <v>8.8999999999999986</v>
          </cell>
          <cell r="AQ22">
            <v>1014.1578947368421</v>
          </cell>
          <cell r="AS22">
            <v>-1.2000000000000002</v>
          </cell>
          <cell r="AT22">
            <v>3.9000000000000004</v>
          </cell>
          <cell r="AU22">
            <v>1.3499999999999996</v>
          </cell>
          <cell r="AV22">
            <v>5.0999999999999996</v>
          </cell>
          <cell r="AW22">
            <v>15.75</v>
          </cell>
          <cell r="AY22">
            <v>-6.8421052631579382E-2</v>
          </cell>
          <cell r="AZ22">
            <v>2.0315789473684234</v>
          </cell>
          <cell r="BA22">
            <v>0.98157894736842</v>
          </cell>
          <cell r="BB22">
            <v>2.0999999999999979</v>
          </cell>
          <cell r="BC22">
            <v>0.90789473684208133</v>
          </cell>
          <cell r="BE22">
            <v>73.236842105263165</v>
          </cell>
          <cell r="BG22">
            <v>19</v>
          </cell>
        </row>
        <row r="23">
          <cell r="A23">
            <v>20</v>
          </cell>
          <cell r="B23">
            <v>3.6</v>
          </cell>
          <cell r="C23">
            <v>12.9</v>
          </cell>
          <cell r="E23">
            <v>20</v>
          </cell>
          <cell r="F23">
            <v>3.6</v>
          </cell>
          <cell r="G23">
            <v>12.9</v>
          </cell>
          <cell r="H23">
            <v>8.25</v>
          </cell>
          <cell r="I23">
            <v>9.3000000000000007</v>
          </cell>
          <cell r="J23">
            <v>0</v>
          </cell>
          <cell r="K23">
            <v>47</v>
          </cell>
          <cell r="L23">
            <v>89</v>
          </cell>
          <cell r="M23">
            <v>68</v>
          </cell>
          <cell r="N23">
            <v>42</v>
          </cell>
          <cell r="O23">
            <v>0</v>
          </cell>
          <cell r="P23">
            <v>1031</v>
          </cell>
          <cell r="Q23">
            <v>1033</v>
          </cell>
          <cell r="R23">
            <v>1032</v>
          </cell>
          <cell r="S23">
            <v>2</v>
          </cell>
          <cell r="U23">
            <v>1.6</v>
          </cell>
          <cell r="V23">
            <v>6.7</v>
          </cell>
          <cell r="W23" t="str">
            <v>E</v>
          </cell>
          <cell r="Z23">
            <v>0</v>
          </cell>
          <cell r="AC23">
            <v>0.5</v>
          </cell>
          <cell r="AD23">
            <v>4.9000000000000004</v>
          </cell>
          <cell r="AE23">
            <v>1.6</v>
          </cell>
          <cell r="AF23">
            <v>2</v>
          </cell>
          <cell r="AH23" t="str">
            <v>-</v>
          </cell>
          <cell r="AI23">
            <v>0</v>
          </cell>
          <cell r="AJ23">
            <v>10.925000000000001</v>
          </cell>
          <cell r="AK23">
            <v>0</v>
          </cell>
          <cell r="AM23">
            <v>3.5349999999999993</v>
          </cell>
          <cell r="AN23">
            <v>12.455000000000002</v>
          </cell>
          <cell r="AO23">
            <v>7.9949999999999992</v>
          </cell>
          <cell r="AP23">
            <v>8.9199999999999982</v>
          </cell>
          <cell r="AQ23">
            <v>1015.05</v>
          </cell>
          <cell r="AS23">
            <v>0</v>
          </cell>
          <cell r="AT23">
            <v>2.5</v>
          </cell>
          <cell r="AU23">
            <v>1.25</v>
          </cell>
          <cell r="AV23">
            <v>2.5</v>
          </cell>
          <cell r="AW23">
            <v>18.75</v>
          </cell>
          <cell r="AY23">
            <v>-6.5000000000000835E-2</v>
          </cell>
          <cell r="AZ23">
            <v>2.0550000000000015</v>
          </cell>
          <cell r="BA23">
            <v>0.99499999999999922</v>
          </cell>
          <cell r="BB23">
            <v>2.1199999999999974</v>
          </cell>
          <cell r="BC23">
            <v>1.7999999999999545</v>
          </cell>
          <cell r="BE23">
            <v>72.974999999999994</v>
          </cell>
          <cell r="BG23">
            <v>20</v>
          </cell>
        </row>
        <row r="24">
          <cell r="A24">
            <v>21</v>
          </cell>
          <cell r="B24">
            <v>0.5</v>
          </cell>
          <cell r="C24">
            <v>15.4</v>
          </cell>
          <cell r="E24">
            <v>21</v>
          </cell>
          <cell r="F24">
            <v>0.5</v>
          </cell>
          <cell r="G24">
            <v>15.4</v>
          </cell>
          <cell r="H24">
            <v>7.95</v>
          </cell>
          <cell r="I24">
            <v>14.9</v>
          </cell>
          <cell r="J24">
            <v>0</v>
          </cell>
          <cell r="K24">
            <v>45</v>
          </cell>
          <cell r="L24">
            <v>91</v>
          </cell>
          <cell r="M24">
            <v>68</v>
          </cell>
          <cell r="N24">
            <v>46</v>
          </cell>
          <cell r="O24">
            <v>0</v>
          </cell>
          <cell r="P24">
            <v>1028</v>
          </cell>
          <cell r="Q24">
            <v>1031</v>
          </cell>
          <cell r="R24">
            <v>1029.5</v>
          </cell>
          <cell r="S24">
            <v>3</v>
          </cell>
          <cell r="U24">
            <v>1.5</v>
          </cell>
          <cell r="V24">
            <v>8.1999999999999993</v>
          </cell>
          <cell r="W24" t="str">
            <v>NW</v>
          </cell>
          <cell r="Z24">
            <v>0</v>
          </cell>
          <cell r="AC24">
            <v>-1.4</v>
          </cell>
          <cell r="AD24">
            <v>5</v>
          </cell>
          <cell r="AE24">
            <v>0.5</v>
          </cell>
          <cell r="AF24">
            <v>2</v>
          </cell>
          <cell r="AH24" t="str">
            <v>-</v>
          </cell>
          <cell r="AI24">
            <v>0</v>
          </cell>
          <cell r="AJ24">
            <v>10.925000000000001</v>
          </cell>
          <cell r="AK24">
            <v>0</v>
          </cell>
          <cell r="AM24">
            <v>3.39047619047619</v>
          </cell>
          <cell r="AN24">
            <v>12.595238095238098</v>
          </cell>
          <cell r="AO24">
            <v>7.9928571428571411</v>
          </cell>
          <cell r="AP24">
            <v>9.204761904761904</v>
          </cell>
          <cell r="AQ24">
            <v>1015.7380952380952</v>
          </cell>
          <cell r="AS24">
            <v>-3.1</v>
          </cell>
          <cell r="AT24">
            <v>5</v>
          </cell>
          <cell r="AU24">
            <v>0.95000000000000018</v>
          </cell>
          <cell r="AV24">
            <v>8.1</v>
          </cell>
          <cell r="AW24">
            <v>16.25</v>
          </cell>
          <cell r="AY24">
            <v>-0.20952380952381011</v>
          </cell>
          <cell r="AZ24">
            <v>2.1952380952380981</v>
          </cell>
          <cell r="BA24">
            <v>0.99285714285714111</v>
          </cell>
          <cell r="BB24">
            <v>2.4047619047619033</v>
          </cell>
          <cell r="BC24">
            <v>2.488095238095184</v>
          </cell>
          <cell r="BE24">
            <v>72.738095238095241</v>
          </cell>
          <cell r="BG24">
            <v>21</v>
          </cell>
        </row>
        <row r="25">
          <cell r="A25">
            <v>22</v>
          </cell>
          <cell r="B25">
            <v>5.6</v>
          </cell>
          <cell r="C25">
            <v>14.7</v>
          </cell>
          <cell r="E25">
            <v>22</v>
          </cell>
          <cell r="F25">
            <v>5.6</v>
          </cell>
          <cell r="G25">
            <v>14.7</v>
          </cell>
          <cell r="H25">
            <v>10.149999999999999</v>
          </cell>
          <cell r="I25">
            <v>9.1</v>
          </cell>
          <cell r="J25">
            <v>0</v>
          </cell>
          <cell r="K25">
            <v>51</v>
          </cell>
          <cell r="L25">
            <v>89</v>
          </cell>
          <cell r="M25">
            <v>70</v>
          </cell>
          <cell r="N25">
            <v>38</v>
          </cell>
          <cell r="O25">
            <v>0</v>
          </cell>
          <cell r="P25">
            <v>1028</v>
          </cell>
          <cell r="Q25">
            <v>1033</v>
          </cell>
          <cell r="R25">
            <v>1030.5</v>
          </cell>
          <cell r="S25">
            <v>5</v>
          </cell>
          <cell r="U25">
            <v>2.1</v>
          </cell>
          <cell r="V25">
            <v>11</v>
          </cell>
          <cell r="W25" t="str">
            <v>NW</v>
          </cell>
          <cell r="Z25">
            <v>0</v>
          </cell>
          <cell r="AC25">
            <v>3.6</v>
          </cell>
          <cell r="AD25">
            <v>5.7</v>
          </cell>
          <cell r="AE25">
            <v>5</v>
          </cell>
          <cell r="AF25">
            <v>3</v>
          </cell>
          <cell r="AH25" t="str">
            <v>-</v>
          </cell>
          <cell r="AI25">
            <v>0</v>
          </cell>
          <cell r="AJ25">
            <v>9.1999999999999993</v>
          </cell>
          <cell r="AK25">
            <v>0</v>
          </cell>
          <cell r="AM25">
            <v>3.4909090909090903</v>
          </cell>
          <cell r="AN25">
            <v>12.690909090909093</v>
          </cell>
          <cell r="AO25">
            <v>8.0909090909090899</v>
          </cell>
          <cell r="AP25">
            <v>9.1999999999999993</v>
          </cell>
          <cell r="AQ25">
            <v>1016.4090909090909</v>
          </cell>
          <cell r="AS25">
            <v>1.9999999999999996</v>
          </cell>
          <cell r="AT25">
            <v>4.2999999999999989</v>
          </cell>
          <cell r="AU25">
            <v>3.1499999999999986</v>
          </cell>
          <cell r="AV25">
            <v>2.2999999999999989</v>
          </cell>
          <cell r="AW25">
            <v>17.25</v>
          </cell>
          <cell r="AY25">
            <v>-0.10909090909090979</v>
          </cell>
          <cell r="AZ25">
            <v>2.2909090909090928</v>
          </cell>
          <cell r="BA25">
            <v>1.0909090909090899</v>
          </cell>
          <cell r="BB25">
            <v>2.3999999999999986</v>
          </cell>
          <cell r="BC25">
            <v>3.1590909090908781</v>
          </cell>
          <cell r="BE25">
            <v>72.61363636363636</v>
          </cell>
          <cell r="BG25">
            <v>22</v>
          </cell>
        </row>
        <row r="26">
          <cell r="A26">
            <v>23</v>
          </cell>
          <cell r="B26">
            <v>6</v>
          </cell>
          <cell r="C26">
            <v>11.9</v>
          </cell>
          <cell r="E26">
            <v>23</v>
          </cell>
          <cell r="F26">
            <v>6</v>
          </cell>
          <cell r="G26">
            <v>11.9</v>
          </cell>
          <cell r="H26">
            <v>8.9499999999999993</v>
          </cell>
          <cell r="I26">
            <v>5.9</v>
          </cell>
          <cell r="J26">
            <v>0</v>
          </cell>
          <cell r="K26">
            <v>56</v>
          </cell>
          <cell r="L26">
            <v>85</v>
          </cell>
          <cell r="M26">
            <v>70.5</v>
          </cell>
          <cell r="N26">
            <v>29</v>
          </cell>
          <cell r="O26">
            <v>0</v>
          </cell>
          <cell r="P26">
            <v>1012</v>
          </cell>
          <cell r="Q26">
            <v>1029</v>
          </cell>
          <cell r="R26">
            <v>1020.5</v>
          </cell>
          <cell r="S26">
            <v>17</v>
          </cell>
          <cell r="U26">
            <v>4.3</v>
          </cell>
          <cell r="V26">
            <v>15.5</v>
          </cell>
          <cell r="W26" t="str">
            <v>W</v>
          </cell>
          <cell r="Z26">
            <v>0.8</v>
          </cell>
          <cell r="AA26">
            <v>0.8</v>
          </cell>
          <cell r="AC26">
            <v>-1.8</v>
          </cell>
          <cell r="AD26">
            <v>5.4</v>
          </cell>
          <cell r="AE26">
            <v>2.9</v>
          </cell>
          <cell r="AF26">
            <v>2</v>
          </cell>
          <cell r="AH26" t="str">
            <v>1530 H. Shower, SL. Rain to 1630</v>
          </cell>
          <cell r="AI26">
            <v>1</v>
          </cell>
          <cell r="AJ26">
            <v>2.2999999999999998</v>
          </cell>
          <cell r="AK26">
            <v>1</v>
          </cell>
          <cell r="AM26">
            <v>3.5999999999999992</v>
          </cell>
          <cell r="AN26">
            <v>12.656521739130437</v>
          </cell>
          <cell r="AO26">
            <v>8.1282608695652154</v>
          </cell>
          <cell r="AP26">
            <v>9.0565217391304333</v>
          </cell>
          <cell r="AQ26">
            <v>1016.5869565217391</v>
          </cell>
          <cell r="AS26">
            <v>2.4</v>
          </cell>
          <cell r="AT26">
            <v>1.5</v>
          </cell>
          <cell r="AU26">
            <v>1.9499999999999993</v>
          </cell>
          <cell r="AV26">
            <v>-0.90000000000000036</v>
          </cell>
          <cell r="AW26">
            <v>7.25</v>
          </cell>
          <cell r="AY26">
            <v>-8.8817841970012523E-16</v>
          </cell>
          <cell r="AZ26">
            <v>2.2565217391304362</v>
          </cell>
          <cell r="BA26">
            <v>1.1282608695652154</v>
          </cell>
          <cell r="BB26">
            <v>2.2565217391304326</v>
          </cell>
          <cell r="BC26">
            <v>3.3369565217391255</v>
          </cell>
          <cell r="BE26">
            <v>72.521739130434781</v>
          </cell>
          <cell r="BG26">
            <v>23</v>
          </cell>
        </row>
        <row r="27">
          <cell r="A27">
            <v>24</v>
          </cell>
          <cell r="B27">
            <v>3.5</v>
          </cell>
          <cell r="C27">
            <v>11.3</v>
          </cell>
          <cell r="E27">
            <v>24</v>
          </cell>
          <cell r="F27">
            <v>3.5</v>
          </cell>
          <cell r="G27">
            <v>11.3</v>
          </cell>
          <cell r="H27">
            <v>7.4</v>
          </cell>
          <cell r="I27">
            <v>7.8000000000000007</v>
          </cell>
          <cell r="J27">
            <v>0</v>
          </cell>
          <cell r="K27">
            <v>43</v>
          </cell>
          <cell r="L27">
            <v>69</v>
          </cell>
          <cell r="M27">
            <v>56</v>
          </cell>
          <cell r="N27">
            <v>26</v>
          </cell>
          <cell r="O27">
            <v>0</v>
          </cell>
          <cell r="P27">
            <v>1012</v>
          </cell>
          <cell r="Q27">
            <v>1020</v>
          </cell>
          <cell r="R27">
            <v>1016</v>
          </cell>
          <cell r="S27">
            <v>8</v>
          </cell>
          <cell r="U27">
            <v>3.3</v>
          </cell>
          <cell r="V27">
            <v>13.9</v>
          </cell>
          <cell r="W27" t="str">
            <v>W</v>
          </cell>
          <cell r="Z27">
            <v>0</v>
          </cell>
          <cell r="AC27">
            <v>-2.7</v>
          </cell>
          <cell r="AD27">
            <v>1.2</v>
          </cell>
          <cell r="AE27">
            <v>0.8</v>
          </cell>
          <cell r="AF27">
            <v>3</v>
          </cell>
          <cell r="AH27" t="str">
            <v>-</v>
          </cell>
          <cell r="AI27">
            <v>0</v>
          </cell>
          <cell r="AJ27">
            <v>8.0500000000000007</v>
          </cell>
          <cell r="AK27">
            <v>0</v>
          </cell>
          <cell r="AM27">
            <v>3.5958333333333328</v>
          </cell>
          <cell r="AN27">
            <v>12.600000000000001</v>
          </cell>
          <cell r="AO27">
            <v>8.0979166666666647</v>
          </cell>
          <cell r="AP27">
            <v>9.0041666666666664</v>
          </cell>
          <cell r="AQ27">
            <v>1016.5625</v>
          </cell>
          <cell r="AS27">
            <v>-0.10000000000000009</v>
          </cell>
          <cell r="AT27">
            <v>0.90000000000000036</v>
          </cell>
          <cell r="AU27">
            <v>0.40000000000000036</v>
          </cell>
          <cell r="AV27">
            <v>1</v>
          </cell>
          <cell r="AW27">
            <v>2.75</v>
          </cell>
          <cell r="AY27">
            <v>-4.166666666667318E-3</v>
          </cell>
          <cell r="AZ27">
            <v>2.2000000000000011</v>
          </cell>
          <cell r="BA27">
            <v>1.0979166666666647</v>
          </cell>
          <cell r="BB27">
            <v>2.2041666666666657</v>
          </cell>
          <cell r="BC27">
            <v>3.3125</v>
          </cell>
          <cell r="BE27">
            <v>71.833333333333329</v>
          </cell>
          <cell r="BG27">
            <v>24</v>
          </cell>
        </row>
        <row r="28">
          <cell r="A28">
            <v>25</v>
          </cell>
          <cell r="B28">
            <v>5.6</v>
          </cell>
          <cell r="C28">
            <v>11.1</v>
          </cell>
          <cell r="E28">
            <v>25</v>
          </cell>
          <cell r="F28">
            <v>5.6</v>
          </cell>
          <cell r="G28">
            <v>11.1</v>
          </cell>
          <cell r="H28">
            <v>8.35</v>
          </cell>
          <cell r="I28">
            <v>5.5</v>
          </cell>
          <cell r="J28">
            <v>0</v>
          </cell>
          <cell r="K28">
            <v>59</v>
          </cell>
          <cell r="L28">
            <v>92</v>
          </cell>
          <cell r="M28">
            <v>75.5</v>
          </cell>
          <cell r="N28">
            <v>33</v>
          </cell>
          <cell r="O28">
            <v>0</v>
          </cell>
          <cell r="P28">
            <v>1001</v>
          </cell>
          <cell r="Q28">
            <v>1013</v>
          </cell>
          <cell r="R28">
            <v>1007</v>
          </cell>
          <cell r="S28">
            <v>12</v>
          </cell>
          <cell r="U28">
            <v>4.7</v>
          </cell>
          <cell r="V28">
            <v>15.2</v>
          </cell>
          <cell r="W28" t="str">
            <v>W</v>
          </cell>
          <cell r="Z28">
            <v>4.9000000000000004</v>
          </cell>
          <cell r="AA28">
            <v>2.2999999999999998</v>
          </cell>
          <cell r="AC28">
            <v>0.8</v>
          </cell>
          <cell r="AD28">
            <v>5.9</v>
          </cell>
          <cell r="AE28">
            <v>2.1</v>
          </cell>
          <cell r="AF28">
            <v>4</v>
          </cell>
          <cell r="AH28" t="str">
            <v>L. &amp; H. 21-1400 Sporadic Showers</v>
          </cell>
          <cell r="AI28">
            <v>3</v>
          </cell>
          <cell r="AJ28">
            <v>4.5999999999999996</v>
          </cell>
          <cell r="AK28">
            <v>0.5</v>
          </cell>
          <cell r="AM28">
            <v>3.6759999999999993</v>
          </cell>
          <cell r="AN28">
            <v>12.540000000000003</v>
          </cell>
          <cell r="AO28">
            <v>8.1079999999999988</v>
          </cell>
          <cell r="AP28">
            <v>8.863999999999999</v>
          </cell>
          <cell r="AQ28">
            <v>1016.18</v>
          </cell>
          <cell r="AS28">
            <v>1.9999999999999996</v>
          </cell>
          <cell r="AT28">
            <v>0.69999999999999929</v>
          </cell>
          <cell r="AU28">
            <v>1.3499999999999996</v>
          </cell>
          <cell r="AV28">
            <v>-1.3000000000000007</v>
          </cell>
          <cell r="AW28">
            <v>-6.25</v>
          </cell>
          <cell r="AY28">
            <v>7.5999999999999179E-2</v>
          </cell>
          <cell r="AZ28">
            <v>2.1400000000000023</v>
          </cell>
          <cell r="BA28">
            <v>1.1079999999999988</v>
          </cell>
          <cell r="BB28">
            <v>2.0639999999999983</v>
          </cell>
          <cell r="BC28">
            <v>2.92999999999995</v>
          </cell>
          <cell r="BE28">
            <v>71.98</v>
          </cell>
          <cell r="BG28">
            <v>25</v>
          </cell>
        </row>
        <row r="29">
          <cell r="A29">
            <v>26</v>
          </cell>
          <cell r="B29">
            <v>7</v>
          </cell>
          <cell r="C29">
            <v>13.5</v>
          </cell>
          <cell r="E29">
            <v>26</v>
          </cell>
          <cell r="F29">
            <v>7</v>
          </cell>
          <cell r="G29">
            <v>13.5</v>
          </cell>
          <cell r="H29">
            <v>10.25</v>
          </cell>
          <cell r="I29">
            <v>6.5</v>
          </cell>
          <cell r="J29">
            <v>0</v>
          </cell>
          <cell r="K29">
            <v>57</v>
          </cell>
          <cell r="L29">
            <v>91</v>
          </cell>
          <cell r="M29">
            <v>74</v>
          </cell>
          <cell r="N29">
            <v>34</v>
          </cell>
          <cell r="O29">
            <v>0</v>
          </cell>
          <cell r="P29">
            <v>997</v>
          </cell>
          <cell r="Q29">
            <v>1009</v>
          </cell>
          <cell r="R29">
            <v>1003</v>
          </cell>
          <cell r="S29">
            <v>12</v>
          </cell>
          <cell r="U29">
            <v>4</v>
          </cell>
          <cell r="V29">
            <v>14.1</v>
          </cell>
          <cell r="W29" t="str">
            <v>W</v>
          </cell>
          <cell r="Z29">
            <v>0.5</v>
          </cell>
          <cell r="AA29">
            <v>0.3</v>
          </cell>
          <cell r="AC29">
            <v>1</v>
          </cell>
          <cell r="AD29">
            <v>9.3000000000000007</v>
          </cell>
          <cell r="AE29">
            <v>4.5</v>
          </cell>
          <cell r="AF29">
            <v>3</v>
          </cell>
          <cell r="AH29" t="str">
            <v>~ 09 &amp; 1530 L. Rain; ~11-12 Drizzle</v>
          </cell>
          <cell r="AI29">
            <v>1</v>
          </cell>
          <cell r="AJ29">
            <v>0.57499999999999996</v>
          </cell>
          <cell r="AK29">
            <v>1</v>
          </cell>
          <cell r="AM29">
            <v>3.8038461538461528</v>
          </cell>
          <cell r="AN29">
            <v>12.576923076923078</v>
          </cell>
          <cell r="AO29">
            <v>8.1903846153846143</v>
          </cell>
          <cell r="AP29">
            <v>8.773076923076923</v>
          </cell>
          <cell r="AQ29">
            <v>1015.6730769230769</v>
          </cell>
          <cell r="AS29">
            <v>3.4</v>
          </cell>
          <cell r="AT29">
            <v>3.0999999999999996</v>
          </cell>
          <cell r="AU29">
            <v>3.25</v>
          </cell>
          <cell r="AV29">
            <v>-0.30000000000000071</v>
          </cell>
          <cell r="AW29">
            <v>-10.25</v>
          </cell>
          <cell r="AY29">
            <v>0.20384615384615268</v>
          </cell>
          <cell r="AZ29">
            <v>2.1769230769230781</v>
          </cell>
          <cell r="BA29">
            <v>1.1903846153846143</v>
          </cell>
          <cell r="BB29">
            <v>1.9730769230769223</v>
          </cell>
          <cell r="BC29">
            <v>2.4230769230769056</v>
          </cell>
          <cell r="BE29">
            <v>72.057692307692307</v>
          </cell>
          <cell r="BG29">
            <v>26</v>
          </cell>
        </row>
        <row r="30">
          <cell r="A30">
            <v>27</v>
          </cell>
          <cell r="B30">
            <v>3.5</v>
          </cell>
          <cell r="C30">
            <v>10</v>
          </cell>
          <cell r="E30">
            <v>27</v>
          </cell>
          <cell r="F30">
            <v>3.5</v>
          </cell>
          <cell r="G30">
            <v>10</v>
          </cell>
          <cell r="H30">
            <v>6.75</v>
          </cell>
          <cell r="I30">
            <v>6.5</v>
          </cell>
          <cell r="J30">
            <v>0</v>
          </cell>
          <cell r="K30">
            <v>51</v>
          </cell>
          <cell r="L30">
            <v>77</v>
          </cell>
          <cell r="M30">
            <v>64</v>
          </cell>
          <cell r="N30">
            <v>26</v>
          </cell>
          <cell r="O30">
            <v>0</v>
          </cell>
          <cell r="P30">
            <v>994</v>
          </cell>
          <cell r="Q30">
            <v>1001</v>
          </cell>
          <cell r="R30">
            <v>997.5</v>
          </cell>
          <cell r="S30">
            <v>7</v>
          </cell>
          <cell r="U30">
            <v>3.8</v>
          </cell>
          <cell r="V30">
            <v>14.5</v>
          </cell>
          <cell r="W30" t="str">
            <v>W</v>
          </cell>
          <cell r="Z30">
            <v>0</v>
          </cell>
          <cell r="AC30">
            <v>-0.2</v>
          </cell>
          <cell r="AD30">
            <v>2.5</v>
          </cell>
          <cell r="AE30">
            <v>0.5</v>
          </cell>
          <cell r="AF30">
            <v>3</v>
          </cell>
          <cell r="AH30" t="str">
            <v>-</v>
          </cell>
          <cell r="AI30">
            <v>0</v>
          </cell>
          <cell r="AJ30">
            <v>2.2999999999999998</v>
          </cell>
          <cell r="AK30">
            <v>0</v>
          </cell>
          <cell r="AM30">
            <v>3.7925925925925918</v>
          </cell>
          <cell r="AN30">
            <v>12.481481481481483</v>
          </cell>
          <cell r="AO30">
            <v>8.137037037037036</v>
          </cell>
          <cell r="AP30">
            <v>8.6888888888888882</v>
          </cell>
          <cell r="AQ30">
            <v>1015</v>
          </cell>
          <cell r="AS30">
            <v>-0.10000000000000009</v>
          </cell>
          <cell r="AT30">
            <v>-0.40000000000000036</v>
          </cell>
          <cell r="AU30">
            <v>-0.25</v>
          </cell>
          <cell r="AV30">
            <v>-0.30000000000000071</v>
          </cell>
          <cell r="AW30">
            <v>-15.75</v>
          </cell>
          <cell r="AY30">
            <v>0.19259259259259176</v>
          </cell>
          <cell r="AZ30">
            <v>2.0814814814814824</v>
          </cell>
          <cell r="BA30">
            <v>1.137037037037036</v>
          </cell>
          <cell r="BB30">
            <v>1.8888888888888875</v>
          </cell>
          <cell r="BC30">
            <v>1.75</v>
          </cell>
          <cell r="BE30">
            <v>71.759259259259252</v>
          </cell>
          <cell r="BG30">
            <v>27</v>
          </cell>
        </row>
        <row r="31">
          <cell r="A31">
            <v>28</v>
          </cell>
          <cell r="B31">
            <v>2</v>
          </cell>
          <cell r="C31">
            <v>9.9</v>
          </cell>
          <cell r="E31">
            <v>28</v>
          </cell>
          <cell r="F31">
            <v>2</v>
          </cell>
          <cell r="G31">
            <v>9.9</v>
          </cell>
          <cell r="H31">
            <v>5.95</v>
          </cell>
          <cell r="I31">
            <v>7.9</v>
          </cell>
          <cell r="J31">
            <v>0</v>
          </cell>
          <cell r="K31">
            <v>51</v>
          </cell>
          <cell r="L31">
            <v>93</v>
          </cell>
          <cell r="M31">
            <v>72</v>
          </cell>
          <cell r="N31">
            <v>42</v>
          </cell>
          <cell r="O31">
            <v>0</v>
          </cell>
          <cell r="P31">
            <v>991</v>
          </cell>
          <cell r="Q31">
            <v>1009</v>
          </cell>
          <cell r="R31">
            <v>1000</v>
          </cell>
          <cell r="S31">
            <v>18</v>
          </cell>
          <cell r="U31">
            <v>2.7</v>
          </cell>
          <cell r="V31">
            <v>10.7</v>
          </cell>
          <cell r="W31" t="str">
            <v>NW</v>
          </cell>
          <cell r="Z31">
            <v>2</v>
          </cell>
          <cell r="AA31">
            <v>1.2</v>
          </cell>
          <cell r="AC31">
            <v>-0.4</v>
          </cell>
          <cell r="AD31">
            <v>3.6</v>
          </cell>
          <cell r="AE31">
            <v>-0.4</v>
          </cell>
          <cell r="AF31">
            <v>4</v>
          </cell>
          <cell r="AH31" t="str">
            <v>17 M. Hail (S); am Showers</v>
          </cell>
          <cell r="AI31">
            <v>3</v>
          </cell>
          <cell r="AJ31">
            <v>2.2999999999999998</v>
          </cell>
          <cell r="AK31">
            <v>3</v>
          </cell>
          <cell r="AM31">
            <v>3.7285714285714278</v>
          </cell>
          <cell r="AN31">
            <v>12.389285714285716</v>
          </cell>
          <cell r="AO31">
            <v>8.0589285714285701</v>
          </cell>
          <cell r="AP31">
            <v>8.6607142857142865</v>
          </cell>
          <cell r="AQ31">
            <v>1014.4642857142857</v>
          </cell>
          <cell r="AS31">
            <v>-1.6</v>
          </cell>
          <cell r="AT31">
            <v>-0.5</v>
          </cell>
          <cell r="AU31">
            <v>-1.0499999999999998</v>
          </cell>
          <cell r="AV31">
            <v>1.0999999999999996</v>
          </cell>
          <cell r="AW31">
            <v>-13.25</v>
          </cell>
          <cell r="AY31">
            <v>0.12857142857142767</v>
          </cell>
          <cell r="AZ31">
            <v>1.9892857142857157</v>
          </cell>
          <cell r="BA31">
            <v>1.0589285714285701</v>
          </cell>
          <cell r="BB31">
            <v>1.8607142857142858</v>
          </cell>
          <cell r="BC31">
            <v>1.2142857142856656</v>
          </cell>
          <cell r="BE31">
            <v>71.767857142857139</v>
          </cell>
          <cell r="BG31">
            <v>28</v>
          </cell>
        </row>
        <row r="32">
          <cell r="A32">
            <v>29</v>
          </cell>
          <cell r="B32">
            <v>-0.1</v>
          </cell>
          <cell r="C32">
            <v>9.1</v>
          </cell>
          <cell r="E32">
            <v>29</v>
          </cell>
          <cell r="F32">
            <v>-0.1</v>
          </cell>
          <cell r="G32">
            <v>9.1</v>
          </cell>
          <cell r="H32">
            <v>4.5</v>
          </cell>
          <cell r="I32">
            <v>9.1999999999999993</v>
          </cell>
          <cell r="J32">
            <v>0</v>
          </cell>
          <cell r="K32">
            <v>50</v>
          </cell>
          <cell r="L32">
            <v>83</v>
          </cell>
          <cell r="M32">
            <v>66.5</v>
          </cell>
          <cell r="N32">
            <v>33</v>
          </cell>
          <cell r="O32">
            <v>0</v>
          </cell>
          <cell r="P32">
            <v>1009</v>
          </cell>
          <cell r="Q32">
            <v>1014</v>
          </cell>
          <cell r="R32">
            <v>1011.5</v>
          </cell>
          <cell r="S32">
            <v>5</v>
          </cell>
          <cell r="U32">
            <v>1.5</v>
          </cell>
          <cell r="V32">
            <v>8.6999999999999993</v>
          </cell>
          <cell r="W32" t="str">
            <v>W</v>
          </cell>
          <cell r="Z32">
            <v>0</v>
          </cell>
          <cell r="AC32">
            <v>-3.1</v>
          </cell>
          <cell r="AD32">
            <v>1.7</v>
          </cell>
          <cell r="AE32">
            <v>-1.5</v>
          </cell>
          <cell r="AF32">
            <v>3</v>
          </cell>
          <cell r="AH32" t="str">
            <v>Air Frost</v>
          </cell>
          <cell r="AI32">
            <v>0</v>
          </cell>
          <cell r="AJ32">
            <v>3.45</v>
          </cell>
          <cell r="AK32">
            <v>0</v>
          </cell>
          <cell r="AM32">
            <v>3.5965517241379303</v>
          </cell>
          <cell r="AN32">
            <v>12.27586206896552</v>
          </cell>
          <cell r="AO32">
            <v>7.9362068965517221</v>
          </cell>
          <cell r="AP32">
            <v>8.6793103448275861</v>
          </cell>
          <cell r="AQ32">
            <v>1014.3620689655172</v>
          </cell>
          <cell r="AS32">
            <v>-3.7</v>
          </cell>
          <cell r="AT32">
            <v>-1.3000000000000007</v>
          </cell>
          <cell r="AU32">
            <v>-2.5</v>
          </cell>
          <cell r="AV32">
            <v>2.3999999999999986</v>
          </cell>
          <cell r="AW32">
            <v>-1.75</v>
          </cell>
          <cell r="AY32">
            <v>-3.4482758620697496E-3</v>
          </cell>
          <cell r="AZ32">
            <v>1.8758620689655192</v>
          </cell>
          <cell r="BA32">
            <v>0.93620689655172207</v>
          </cell>
          <cell r="BB32">
            <v>1.8793103448275854</v>
          </cell>
          <cell r="BC32">
            <v>1.11206896551721</v>
          </cell>
          <cell r="BE32">
            <v>71.58620689655173</v>
          </cell>
          <cell r="BG32">
            <v>29</v>
          </cell>
        </row>
        <row r="33">
          <cell r="A33">
            <v>30</v>
          </cell>
          <cell r="B33">
            <v>1.2</v>
          </cell>
          <cell r="C33">
            <v>13.2</v>
          </cell>
          <cell r="E33">
            <v>30</v>
          </cell>
          <cell r="F33">
            <v>1.2</v>
          </cell>
          <cell r="G33">
            <v>13.2</v>
          </cell>
          <cell r="H33">
            <v>7.1999999999999993</v>
          </cell>
          <cell r="I33">
            <v>12</v>
          </cell>
          <cell r="J33">
            <v>0</v>
          </cell>
          <cell r="K33">
            <v>49</v>
          </cell>
          <cell r="L33">
            <v>91</v>
          </cell>
          <cell r="M33">
            <v>70</v>
          </cell>
          <cell r="N33">
            <v>42</v>
          </cell>
          <cell r="O33">
            <v>0</v>
          </cell>
          <cell r="P33">
            <v>1015</v>
          </cell>
          <cell r="Q33">
            <v>1023</v>
          </cell>
          <cell r="R33">
            <v>1019</v>
          </cell>
          <cell r="S33">
            <v>8</v>
          </cell>
          <cell r="U33">
            <v>1.9</v>
          </cell>
          <cell r="V33">
            <v>7.6</v>
          </cell>
          <cell r="W33" t="str">
            <v>SW</v>
          </cell>
          <cell r="Z33">
            <v>0</v>
          </cell>
          <cell r="AC33">
            <v>-0.7</v>
          </cell>
          <cell r="AD33">
            <v>3.8</v>
          </cell>
          <cell r="AE33">
            <v>-0.3</v>
          </cell>
          <cell r="AF33">
            <v>4</v>
          </cell>
          <cell r="AH33" t="str">
            <v>-</v>
          </cell>
          <cell r="AI33">
            <v>0</v>
          </cell>
          <cell r="AJ33">
            <v>6.9</v>
          </cell>
          <cell r="AK33">
            <v>0</v>
          </cell>
          <cell r="AM33">
            <v>3.5166666666666662</v>
          </cell>
          <cell r="AN33">
            <v>12.306666666666668</v>
          </cell>
          <cell r="AO33">
            <v>7.9116666666666644</v>
          </cell>
          <cell r="AP33">
            <v>8.7899999999999991</v>
          </cell>
          <cell r="AQ33">
            <v>1014.5166666666667</v>
          </cell>
          <cell r="AS33">
            <v>-2.4000000000000004</v>
          </cell>
          <cell r="AT33">
            <v>2.7999999999999989</v>
          </cell>
          <cell r="AU33">
            <v>0.19999999999999929</v>
          </cell>
          <cell r="AV33">
            <v>5.1999999999999993</v>
          </cell>
          <cell r="AW33">
            <v>5.75</v>
          </cell>
          <cell r="AY33">
            <v>-8.3333333333333925E-2</v>
          </cell>
          <cell r="AZ33">
            <v>1.9066666666666681</v>
          </cell>
          <cell r="BA33">
            <v>0.9116666666666644</v>
          </cell>
          <cell r="BB33">
            <v>1.9899999999999984</v>
          </cell>
          <cell r="BC33">
            <v>1.2666666666666515</v>
          </cell>
          <cell r="BE33">
            <v>71.533333333333331</v>
          </cell>
          <cell r="BG33">
            <v>30</v>
          </cell>
        </row>
        <row r="34">
          <cell r="A34">
            <v>31</v>
          </cell>
          <cell r="B34">
            <v>8.3000000000000007</v>
          </cell>
          <cell r="C34">
            <v>13.4</v>
          </cell>
          <cell r="E34">
            <v>31</v>
          </cell>
          <cell r="F34">
            <v>8.3000000000000007</v>
          </cell>
          <cell r="G34">
            <v>13.4</v>
          </cell>
          <cell r="H34">
            <v>10.850000000000001</v>
          </cell>
          <cell r="I34">
            <v>5.0999999999999996</v>
          </cell>
          <cell r="J34">
            <v>0</v>
          </cell>
          <cell r="K34">
            <v>53</v>
          </cell>
          <cell r="L34">
            <v>73</v>
          </cell>
          <cell r="M34">
            <v>63</v>
          </cell>
          <cell r="N34">
            <v>20</v>
          </cell>
          <cell r="O34">
            <v>0</v>
          </cell>
          <cell r="P34">
            <v>1022</v>
          </cell>
          <cell r="Q34">
            <v>1025</v>
          </cell>
          <cell r="R34">
            <v>1023.5</v>
          </cell>
          <cell r="S34">
            <v>3</v>
          </cell>
          <cell r="U34">
            <v>1</v>
          </cell>
          <cell r="V34">
            <v>4.7</v>
          </cell>
          <cell r="W34" t="str">
            <v>SW</v>
          </cell>
          <cell r="Z34">
            <v>0</v>
          </cell>
          <cell r="AC34">
            <v>2.4</v>
          </cell>
          <cell r="AD34">
            <v>7.2</v>
          </cell>
          <cell r="AE34">
            <v>7.8</v>
          </cell>
          <cell r="AF34">
            <v>3</v>
          </cell>
          <cell r="AH34" t="str">
            <v>-</v>
          </cell>
          <cell r="AI34">
            <v>0</v>
          </cell>
          <cell r="AJ34">
            <v>0.57499999999999996</v>
          </cell>
          <cell r="AK34">
            <v>0</v>
          </cell>
          <cell r="AM34">
            <v>3.6709677419354834</v>
          </cell>
          <cell r="AN34">
            <v>12.341935483870968</v>
          </cell>
          <cell r="AO34">
            <v>8.0064516129032235</v>
          </cell>
          <cell r="AP34">
            <v>8.6709677419354847</v>
          </cell>
          <cell r="AQ34">
            <v>1014.8064516129032</v>
          </cell>
          <cell r="AS34">
            <v>4.7000000000000011</v>
          </cell>
          <cell r="AT34">
            <v>3</v>
          </cell>
          <cell r="AU34">
            <v>3.8500000000000014</v>
          </cell>
          <cell r="AV34">
            <v>-1.7000000000000011</v>
          </cell>
          <cell r="AW34">
            <v>10.25</v>
          </cell>
          <cell r="AY34">
            <v>7.0967741935483275E-2</v>
          </cell>
          <cell r="AZ34">
            <v>1.9419354838709673</v>
          </cell>
          <cell r="BA34">
            <v>1.0064516129032235</v>
          </cell>
          <cell r="BB34">
            <v>1.870967741935484</v>
          </cell>
          <cell r="BC34">
            <v>1.5564516129031745</v>
          </cell>
          <cell r="BE34">
            <v>71.258064516129039</v>
          </cell>
          <cell r="BG34">
            <v>31</v>
          </cell>
        </row>
        <row r="36">
          <cell r="Z36" t="str">
            <v>Sum</v>
          </cell>
          <cell r="AH36" t="str">
            <v>Precipitation Days (≥1mm):</v>
          </cell>
          <cell r="AM36" t="str">
            <v>Air Frost</v>
          </cell>
          <cell r="AN36" t="str">
            <v>Heat</v>
          </cell>
          <cell r="AO36" t="str">
            <v>Thunder</v>
          </cell>
          <cell r="AP36" t="str">
            <v>Snow/Sleet</v>
          </cell>
          <cell r="AQ36" t="str">
            <v>Gale</v>
          </cell>
          <cell r="AS36" t="str">
            <v>Lying Snow</v>
          </cell>
          <cell r="AU36" t="str">
            <v>Hail</v>
          </cell>
          <cell r="AV36" t="str">
            <v>Dense Fog</v>
          </cell>
          <cell r="AY36" t="str">
            <v>Rain &gt;20mm</v>
          </cell>
        </row>
        <row r="38">
          <cell r="B38" t="str">
            <v>Mean</v>
          </cell>
          <cell r="E38" t="str">
            <v>Mean</v>
          </cell>
          <cell r="F38">
            <v>3.6709677419354834</v>
          </cell>
          <cell r="G38">
            <v>12.341935483870968</v>
          </cell>
          <cell r="H38">
            <v>8.0064516129032253</v>
          </cell>
          <cell r="I38">
            <v>8.6709677419354847</v>
          </cell>
          <cell r="K38">
            <v>52.354838709677416</v>
          </cell>
          <cell r="L38">
            <v>90.161290322580641</v>
          </cell>
          <cell r="M38">
            <v>71.258064516129039</v>
          </cell>
          <cell r="N38">
            <v>37.806451612903224</v>
          </cell>
          <cell r="P38">
            <v>1010.5483870967741</v>
          </cell>
          <cell r="Q38">
            <v>1019.0645161290323</v>
          </cell>
          <cell r="R38">
            <v>1014.5166666666667</v>
          </cell>
          <cell r="S38">
            <v>8.5161290322580641</v>
          </cell>
          <cell r="U38">
            <v>2.6293548387096775</v>
          </cell>
          <cell r="V38">
            <v>10.877419354838709</v>
          </cell>
          <cell r="W38" t="str">
            <v>SW</v>
          </cell>
          <cell r="Z38">
            <v>32.4</v>
          </cell>
          <cell r="AA38">
            <v>2.0375000000000001</v>
          </cell>
          <cell r="AC38">
            <v>0.29354838709677422</v>
          </cell>
          <cell r="AD38">
            <v>5.5096774193548379</v>
          </cell>
          <cell r="AE38">
            <v>1.9806451612903229</v>
          </cell>
          <cell r="AF38">
            <v>2.096774193548387</v>
          </cell>
          <cell r="AH38">
            <v>6</v>
          </cell>
          <cell r="AJ38">
            <v>5.3048387096774201</v>
          </cell>
          <cell r="AK38">
            <v>0.30645161290322581</v>
          </cell>
          <cell r="AM38">
            <v>2</v>
          </cell>
          <cell r="AN38">
            <v>0</v>
          </cell>
          <cell r="AO38">
            <v>1</v>
          </cell>
          <cell r="AP38">
            <v>1</v>
          </cell>
          <cell r="AQ38">
            <v>0</v>
          </cell>
          <cell r="AS38">
            <v>0</v>
          </cell>
          <cell r="AU38">
            <v>1</v>
          </cell>
          <cell r="AV38">
            <v>0</v>
          </cell>
          <cell r="AY38">
            <v>0</v>
          </cell>
        </row>
        <row r="39">
          <cell r="B39">
            <v>3.851612903225806</v>
          </cell>
          <cell r="C39">
            <v>12.341935483870968</v>
          </cell>
          <cell r="E39" t="str">
            <v>E (Mean)</v>
          </cell>
          <cell r="F39">
            <v>3.6</v>
          </cell>
          <cell r="G39">
            <v>10.4</v>
          </cell>
          <cell r="H39">
            <v>7</v>
          </cell>
          <cell r="I39">
            <v>6.8000000000000007</v>
          </cell>
          <cell r="R39">
            <v>1013.25</v>
          </cell>
          <cell r="U39">
            <v>2.5344000000000002</v>
          </cell>
          <cell r="Z39">
            <v>51</v>
          </cell>
          <cell r="AA39">
            <v>1.6451612903225807</v>
          </cell>
          <cell r="AH39">
            <v>10</v>
          </cell>
          <cell r="AJ39">
            <v>164.45000000000002</v>
          </cell>
          <cell r="AK39">
            <v>3.3870967741935485</v>
          </cell>
          <cell r="AM39">
            <v>3</v>
          </cell>
          <cell r="AO39">
            <v>0.6</v>
          </cell>
          <cell r="AP39">
            <v>4</v>
          </cell>
          <cell r="AS39">
            <v>0.4</v>
          </cell>
        </row>
        <row r="40">
          <cell r="B40">
            <v>0.1806451612903226</v>
          </cell>
          <cell r="C40">
            <v>0</v>
          </cell>
          <cell r="E40" t="str">
            <v>Anomaly</v>
          </cell>
          <cell r="F40">
            <v>7.0967741935483275E-2</v>
          </cell>
          <cell r="G40">
            <v>1.9419354838709673</v>
          </cell>
          <cell r="H40">
            <v>1.0064516129032253</v>
          </cell>
          <cell r="I40">
            <v>1.870967741935484</v>
          </cell>
          <cell r="K40" t="str">
            <v>April N2 Prediction:</v>
          </cell>
          <cell r="N40">
            <v>9.5</v>
          </cell>
          <cell r="R40">
            <v>1.2666666666666515</v>
          </cell>
          <cell r="U40">
            <v>1.0374663978494623</v>
          </cell>
          <cell r="V40">
            <v>0.8472011547138788</v>
          </cell>
          <cell r="Z40">
            <v>0.63529411764705879</v>
          </cell>
          <cell r="AA40">
            <v>0.63529411764705879</v>
          </cell>
          <cell r="AH40">
            <v>-4</v>
          </cell>
          <cell r="AJ40">
            <v>1.5661904761904764</v>
          </cell>
          <cell r="AK40">
            <v>1.5661904761904764</v>
          </cell>
          <cell r="AM40">
            <v>-1</v>
          </cell>
          <cell r="AN40">
            <v>0.64516129032258063</v>
          </cell>
          <cell r="AO40">
            <v>0.4</v>
          </cell>
          <cell r="AP40">
            <v>-3</v>
          </cell>
          <cell r="AS40">
            <v>-0.4</v>
          </cell>
        </row>
        <row r="42">
          <cell r="B42" t="str">
            <v>Count</v>
          </cell>
          <cell r="E42" t="str">
            <v>Range</v>
          </cell>
          <cell r="F42">
            <v>9.6999999999999993</v>
          </cell>
          <cell r="G42">
            <v>8.4999999999999982</v>
          </cell>
          <cell r="H42">
            <v>7.1</v>
          </cell>
          <cell r="I42">
            <v>11.1</v>
          </cell>
          <cell r="K42">
            <v>32</v>
          </cell>
          <cell r="L42">
            <v>28</v>
          </cell>
          <cell r="M42">
            <v>28</v>
          </cell>
          <cell r="N42">
            <v>33</v>
          </cell>
          <cell r="P42">
            <v>52</v>
          </cell>
          <cell r="Q42">
            <v>51</v>
          </cell>
          <cell r="R42">
            <v>51.5</v>
          </cell>
          <cell r="S42">
            <v>27</v>
          </cell>
          <cell r="U42">
            <v>4.3</v>
          </cell>
          <cell r="V42">
            <v>16.100000000000001</v>
          </cell>
          <cell r="W42">
            <v>0</v>
          </cell>
          <cell r="Z42">
            <v>16</v>
          </cell>
          <cell r="AA42">
            <v>5.7</v>
          </cell>
          <cell r="AC42">
            <v>10.3</v>
          </cell>
          <cell r="AD42">
            <v>8.6000000000000014</v>
          </cell>
          <cell r="AE42">
            <v>9.9</v>
          </cell>
          <cell r="AF42">
            <v>4</v>
          </cell>
          <cell r="AH42" t="str">
            <v>Event Days</v>
          </cell>
          <cell r="AJ42">
            <v>11.5</v>
          </cell>
          <cell r="AK42">
            <v>3</v>
          </cell>
          <cell r="AM42">
            <v>1.7371794871794859</v>
          </cell>
          <cell r="AN42">
            <v>2.7309090909090941</v>
          </cell>
          <cell r="AO42">
            <v>2.1237179487179478</v>
          </cell>
          <cell r="AP42">
            <v>1.6847619047619036</v>
          </cell>
          <cell r="AQ42">
            <v>16.786956521739171</v>
          </cell>
          <cell r="AS42">
            <v>9.6999999999999993</v>
          </cell>
          <cell r="AT42">
            <v>8.4999999999999982</v>
          </cell>
          <cell r="AU42">
            <v>7.1</v>
          </cell>
          <cell r="AV42">
            <v>11.1</v>
          </cell>
          <cell r="AW42">
            <v>51.5</v>
          </cell>
          <cell r="AY42">
            <v>1.7371794871794859</v>
          </cell>
          <cell r="AZ42">
            <v>2.7309090909090941</v>
          </cell>
          <cell r="BA42">
            <v>2.1237179487179478</v>
          </cell>
          <cell r="BB42">
            <v>1.6847619047619036</v>
          </cell>
          <cell r="BC42">
            <v>16.786956521739171</v>
          </cell>
          <cell r="BE42">
            <v>3.7034739454094279</v>
          </cell>
        </row>
        <row r="43">
          <cell r="B43">
            <v>3</v>
          </cell>
          <cell r="C43">
            <v>0</v>
          </cell>
          <cell r="E43" t="str">
            <v>σn-1</v>
          </cell>
          <cell r="F43">
            <v>2.5281341668494184</v>
          </cell>
          <cell r="G43">
            <v>2.1824717170444519</v>
          </cell>
          <cell r="H43">
            <v>1.9137982275867047</v>
          </cell>
          <cell r="I43">
            <v>2.7674529262346494</v>
          </cell>
          <cell r="K43">
            <v>7.7912274903542329</v>
          </cell>
          <cell r="L43">
            <v>6.8755449441894934</v>
          </cell>
          <cell r="M43">
            <v>5.7718728441496632</v>
          </cell>
          <cell r="N43">
            <v>9.0936584307919706</v>
          </cell>
          <cell r="P43">
            <v>14.701108143439706</v>
          </cell>
          <cell r="Q43">
            <v>12.102163673963506</v>
          </cell>
          <cell r="R43">
            <v>13.141332643836014</v>
          </cell>
          <cell r="S43">
            <v>5.8644179463491817</v>
          </cell>
          <cell r="U43">
            <v>1.2414693860740744</v>
          </cell>
          <cell r="V43">
            <v>3.692127632085993</v>
          </cell>
          <cell r="Z43">
            <v>3.0281830316409666</v>
          </cell>
          <cell r="AA43">
            <v>1.7459647353663412</v>
          </cell>
          <cell r="AC43">
            <v>2.4139781114543366</v>
          </cell>
          <cell r="AD43">
            <v>2.4424516151754432</v>
          </cell>
          <cell r="AE43">
            <v>2.4992558032127223</v>
          </cell>
          <cell r="AF43">
            <v>1.0117588220413474</v>
          </cell>
          <cell r="AH43">
            <v>10</v>
          </cell>
          <cell r="AJ43">
            <v>3.7189349917843773</v>
          </cell>
          <cell r="AK43">
            <v>0.69134433479078417</v>
          </cell>
          <cell r="AM43">
            <v>0.56175295053008645</v>
          </cell>
          <cell r="AN43">
            <v>0.88650825550526013</v>
          </cell>
          <cell r="AO43">
            <v>0.69337153645466643</v>
          </cell>
          <cell r="AP43">
            <v>0.52902757844425052</v>
          </cell>
          <cell r="AQ43">
            <v>5.6080937845548782</v>
          </cell>
          <cell r="AS43">
            <v>2.5281341668494171</v>
          </cell>
          <cell r="AT43">
            <v>2.1824717170444443</v>
          </cell>
          <cell r="AU43">
            <v>1.9137982275866958</v>
          </cell>
          <cell r="AV43">
            <v>2.7674529262346499</v>
          </cell>
          <cell r="AW43">
            <v>13.141332643834641</v>
          </cell>
          <cell r="AY43">
            <v>0.56175295053008767</v>
          </cell>
          <cell r="AZ43">
            <v>0.88650825550528711</v>
          </cell>
          <cell r="BA43">
            <v>0.69337153645466199</v>
          </cell>
          <cell r="BB43">
            <v>0.52902757844423476</v>
          </cell>
          <cell r="BC43">
            <v>5.6080937845951437</v>
          </cell>
          <cell r="BE43">
            <v>1.1948067263597308</v>
          </cell>
        </row>
        <row r="46">
          <cell r="B46" t="str">
            <v>Correlation</v>
          </cell>
          <cell r="F46">
            <v>7.0967741935483275E-2</v>
          </cell>
          <cell r="G46">
            <v>1.9419354838709673</v>
          </cell>
          <cell r="H46">
            <v>1.0064516129032253</v>
          </cell>
          <cell r="I46">
            <v>1.870967741935484</v>
          </cell>
          <cell r="K46">
            <v>52.354838709677416</v>
          </cell>
          <cell r="L46">
            <v>90.161290322580641</v>
          </cell>
          <cell r="M46">
            <v>71.258064516129039</v>
          </cell>
          <cell r="N46">
            <v>37.806451612903224</v>
          </cell>
          <cell r="P46" t="str">
            <v>*00-00</v>
          </cell>
          <cell r="R46">
            <v>1.2666666666666515</v>
          </cell>
          <cell r="S46">
            <v>8.5161290322580641</v>
          </cell>
          <cell r="V46" t="str">
            <v>N</v>
          </cell>
          <cell r="W46">
            <v>1</v>
          </cell>
          <cell r="Z46" t="str">
            <v>Mean For Rain Days</v>
          </cell>
          <cell r="AA46">
            <v>4.05</v>
          </cell>
          <cell r="AC46" t="str">
            <v>Mild Spell</v>
          </cell>
          <cell r="AH46" t="str">
            <v/>
          </cell>
          <cell r="AJ46" t="str">
            <v>Cloud Breaks</v>
          </cell>
          <cell r="AM46" t="str">
            <v>NB: Cumulative max/mins valid from 5th day</v>
          </cell>
        </row>
        <row r="47">
          <cell r="B47" t="str">
            <v>x / y</v>
          </cell>
          <cell r="E47" t="str">
            <v>r</v>
          </cell>
          <cell r="V47" t="str">
            <v>NE</v>
          </cell>
          <cell r="W47">
            <v>2</v>
          </cell>
          <cell r="AC47" t="str">
            <v>Cold Spell</v>
          </cell>
          <cell r="AH47" t="str">
            <v/>
          </cell>
          <cell r="AJ47" t="str">
            <v>Red:  Estimate</v>
          </cell>
        </row>
        <row r="48">
          <cell r="B48" t="str">
            <v>Pressure / Temp</v>
          </cell>
          <cell r="E48">
            <v>0.64703968759325914</v>
          </cell>
          <cell r="F48">
            <v>0.64703968759325914</v>
          </cell>
          <cell r="H48" t="str">
            <v>Gone:</v>
          </cell>
          <cell r="I48">
            <v>31</v>
          </cell>
          <cell r="L48" t="str">
            <v>Mean March CET</v>
          </cell>
          <cell r="N48">
            <v>48</v>
          </cell>
          <cell r="P48">
            <v>0.38400000000000001</v>
          </cell>
          <cell r="V48" t="str">
            <v>E</v>
          </cell>
          <cell r="W48">
            <v>3</v>
          </cell>
          <cell r="AJ48" t="str">
            <v xml:space="preserve"> Factors based on observations between approx. 0700 - 1700 UTC</v>
          </cell>
          <cell r="AM48" t="str">
            <v>Factor / Wind Correlation</v>
          </cell>
          <cell r="AY48" t="str">
            <v>Sun Hour Conversion</v>
          </cell>
          <cell r="BE48" t="str">
            <v>E (Sun Hours)</v>
          </cell>
        </row>
        <row r="49">
          <cell r="B49" t="str">
            <v>Temp / Humidity</v>
          </cell>
          <cell r="E49">
            <v>0.16521031969563246</v>
          </cell>
          <cell r="F49">
            <v>0.16521031969563246</v>
          </cell>
          <cell r="H49" t="str">
            <v>Remain:</v>
          </cell>
          <cell r="I49">
            <v>0</v>
          </cell>
          <cell r="L49" t="str">
            <v>CET prediction</v>
          </cell>
          <cell r="N49">
            <v>6</v>
          </cell>
          <cell r="P49" t="str">
            <v>Daily Change to Annual Correlation</v>
          </cell>
          <cell r="V49" t="str">
            <v>SE</v>
          </cell>
          <cell r="W49">
            <v>0</v>
          </cell>
          <cell r="Z49" t="str">
            <v>Rainfall Prediction</v>
          </cell>
          <cell r="AC49" t="str">
            <v>Total Cold Days</v>
          </cell>
          <cell r="AH49" t="str">
            <v>Total Rain Days</v>
          </cell>
          <cell r="AM49" t="str">
            <v>x / y</v>
          </cell>
          <cell r="AO49" t="str">
            <v>r</v>
          </cell>
          <cell r="AS49" t="str">
            <v>[Anticyclonic Spell: nth -kth]</v>
          </cell>
          <cell r="AT49">
            <v>3</v>
          </cell>
          <cell r="AU49">
            <v>4</v>
          </cell>
          <cell r="AV49">
            <v>2</v>
          </cell>
          <cell r="AW49">
            <v>21</v>
          </cell>
          <cell r="AY49">
            <v>1.1499999999999999</v>
          </cell>
          <cell r="BA49">
            <v>2.2666666666666671</v>
          </cell>
          <cell r="BB49">
            <v>-2.2666666666666671</v>
          </cell>
          <cell r="BE49">
            <v>105</v>
          </cell>
        </row>
        <row r="50">
          <cell r="B50" t="str">
            <v>Pressure / Humidity</v>
          </cell>
          <cell r="E50">
            <v>-0.18916767286103928</v>
          </cell>
          <cell r="F50">
            <v>0.18916767286103928</v>
          </cell>
          <cell r="L50" t="str">
            <v>CET actual</v>
          </cell>
          <cell r="N50">
            <v>7</v>
          </cell>
          <cell r="Q50">
            <v>2.9190678024603012E-2</v>
          </cell>
          <cell r="V50" t="str">
            <v>S</v>
          </cell>
          <cell r="W50">
            <v>1</v>
          </cell>
          <cell r="Z50" t="str">
            <v>Estimated Remaining</v>
          </cell>
          <cell r="AA50">
            <v>0</v>
          </cell>
          <cell r="AC50">
            <v>2</v>
          </cell>
          <cell r="AH50">
            <v>8</v>
          </cell>
          <cell r="AM50" t="str">
            <v>Sun / T Max</v>
          </cell>
          <cell r="AO50">
            <v>0.43560892836963033</v>
          </cell>
          <cell r="AP50">
            <v>0.43560892836963033</v>
          </cell>
          <cell r="AS50" t="str">
            <v>[Cyclonic Spell: mth - jth]</v>
          </cell>
          <cell r="AT50">
            <v>1</v>
          </cell>
          <cell r="AU50">
            <v>0</v>
          </cell>
          <cell r="AW50">
            <v>12</v>
          </cell>
          <cell r="BC50">
            <v>2</v>
          </cell>
        </row>
        <row r="51">
          <cell r="B51" t="str">
            <v>Temp: Max/Min</v>
          </cell>
          <cell r="E51">
            <v>0.3167918388625538</v>
          </cell>
          <cell r="F51">
            <v>0.3167918388625538</v>
          </cell>
          <cell r="H51" t="str">
            <v>Thresholds / °C</v>
          </cell>
          <cell r="L51" t="str">
            <v>Error</v>
          </cell>
          <cell r="N51">
            <v>-1</v>
          </cell>
          <cell r="Q51" t="str">
            <v>New Mean Month r</v>
          </cell>
          <cell r="V51" t="str">
            <v>SW</v>
          </cell>
          <cell r="W51">
            <v>11</v>
          </cell>
          <cell r="AM51" t="str">
            <v>Sun / T Range</v>
          </cell>
          <cell r="AO51">
            <v>0.76119920995622725</v>
          </cell>
          <cell r="AP51">
            <v>0.76119920995622725</v>
          </cell>
          <cell r="AZ51">
            <v>1</v>
          </cell>
          <cell r="BA51">
            <v>2</v>
          </cell>
          <cell r="BC51">
            <v>12</v>
          </cell>
        </row>
        <row r="52">
          <cell r="B52" t="str">
            <v>Humidity: Max/Min</v>
          </cell>
          <cell r="E52">
            <v>0.23597370877148929</v>
          </cell>
          <cell r="F52">
            <v>0.23597370877148929</v>
          </cell>
          <cell r="H52" t="str">
            <v>Cold</v>
          </cell>
          <cell r="I52" t="str">
            <v>Mild</v>
          </cell>
          <cell r="L52" t="str">
            <v>Anomaly</v>
          </cell>
          <cell r="N52">
            <v>-41</v>
          </cell>
          <cell r="Q52">
            <v>0.37769011621742177</v>
          </cell>
          <cell r="V52" t="str">
            <v>W</v>
          </cell>
          <cell r="W52">
            <v>8</v>
          </cell>
          <cell r="Z52" t="str">
            <v>Final Anomaly</v>
          </cell>
          <cell r="AA52">
            <v>0.63529411764705879</v>
          </cell>
          <cell r="AC52" t="str">
            <v>Total Mild Days</v>
          </cell>
          <cell r="AH52" t="str">
            <v>Total Rain-free Days</v>
          </cell>
          <cell r="AM52" t="str">
            <v>Sun / H Min</v>
          </cell>
          <cell r="AO52">
            <v>-0.74846325769656574</v>
          </cell>
          <cell r="AP52">
            <v>0.74846325769656574</v>
          </cell>
          <cell r="AS52" t="str">
            <v>Min</v>
          </cell>
          <cell r="AT52" t="str">
            <v>Max</v>
          </cell>
          <cell r="AU52" t="str">
            <v>Mean</v>
          </cell>
          <cell r="AV52" t="str">
            <v>Range</v>
          </cell>
          <cell r="AW52" t="str">
            <v>Rain&gt;0.1</v>
          </cell>
          <cell r="AY52" t="str">
            <v>Rain&gt;0.9</v>
          </cell>
          <cell r="AZ52" t="str">
            <v>MSLP</v>
          </cell>
          <cell r="BA52" t="str">
            <v>Air Frost</v>
          </cell>
          <cell r="BB52" t="str">
            <v>Severe AF</v>
          </cell>
          <cell r="BC52" t="str">
            <v>Wet&gt;0</v>
          </cell>
          <cell r="BE52" t="str">
            <v>Rain/3</v>
          </cell>
        </row>
        <row r="53">
          <cell r="B53" t="str">
            <v>Pressure: Max/Min</v>
          </cell>
          <cell r="E53">
            <v>0.92233130485048898</v>
          </cell>
          <cell r="F53">
            <v>0.92233130485048898</v>
          </cell>
          <cell r="H53">
            <v>4.7333333333333325</v>
          </cell>
          <cell r="I53">
            <v>9.2666666666666675</v>
          </cell>
          <cell r="L53" t="str">
            <v>N2 Prediction</v>
          </cell>
          <cell r="N53">
            <v>6.7</v>
          </cell>
          <cell r="P53" t="str">
            <v>Sum</v>
          </cell>
          <cell r="R53" t="str">
            <v>Change</v>
          </cell>
          <cell r="V53" t="str">
            <v>NW</v>
          </cell>
          <cell r="W53">
            <v>5</v>
          </cell>
          <cell r="AC53">
            <v>9</v>
          </cell>
          <cell r="AH53">
            <v>23</v>
          </cell>
          <cell r="AJ53" t="str">
            <v>NB: 0.01-0.25mm (1 Tip) = 0.1mm = Rain-Free</v>
          </cell>
          <cell r="AM53" t="str">
            <v>Sun / Wet</v>
          </cell>
          <cell r="AO53">
            <v>-0.34325557009034541</v>
          </cell>
          <cell r="AP53">
            <v>0.34325557009034541</v>
          </cell>
          <cell r="AS53">
            <v>3.6</v>
          </cell>
          <cell r="AT53">
            <v>10.4</v>
          </cell>
          <cell r="AU53">
            <v>7</v>
          </cell>
          <cell r="AV53">
            <v>6.8000000000000007</v>
          </cell>
          <cell r="AW53">
            <v>0</v>
          </cell>
          <cell r="AY53">
            <v>0</v>
          </cell>
          <cell r="AZ53">
            <v>1013.25</v>
          </cell>
          <cell r="BA53">
            <v>0</v>
          </cell>
          <cell r="BB53">
            <v>-5</v>
          </cell>
          <cell r="BC53">
            <v>0</v>
          </cell>
          <cell r="BE53">
            <v>0</v>
          </cell>
        </row>
        <row r="54">
          <cell r="B54" t="str">
            <v>Pressure / T Max</v>
          </cell>
          <cell r="E54">
            <v>0.87510019424569407</v>
          </cell>
          <cell r="F54">
            <v>0.87510019424569407</v>
          </cell>
          <cell r="L54" t="str">
            <v>Current Error</v>
          </cell>
          <cell r="N54">
            <v>-1.3064516129032251</v>
          </cell>
          <cell r="P54">
            <v>11</v>
          </cell>
          <cell r="R54">
            <v>-6.3098837825782406E-3</v>
          </cell>
          <cell r="Z54" t="str">
            <v>Daily Req. for 100%</v>
          </cell>
          <cell r="AA54" t="str">
            <v/>
          </cell>
          <cell r="AM54" t="str">
            <v xml:space="preserve">Wet / T Range </v>
          </cell>
          <cell r="AO54">
            <v>-0.26001294316002704</v>
          </cell>
          <cell r="AP54">
            <v>0.26001294316002704</v>
          </cell>
          <cell r="AS54">
            <v>3.6</v>
          </cell>
          <cell r="AT54">
            <v>10.4</v>
          </cell>
          <cell r="AU54">
            <v>7</v>
          </cell>
          <cell r="AV54">
            <v>6.8000000000000007</v>
          </cell>
          <cell r="AW54">
            <v>0</v>
          </cell>
          <cell r="AY54">
            <v>0</v>
          </cell>
          <cell r="AZ54">
            <v>1013.25</v>
          </cell>
          <cell r="BA54">
            <v>0</v>
          </cell>
          <cell r="BB54">
            <v>-5</v>
          </cell>
          <cell r="BC54">
            <v>0</v>
          </cell>
          <cell r="BE54">
            <v>0</v>
          </cell>
        </row>
        <row r="55">
          <cell r="B55" t="str">
            <v>Pressure / T Min</v>
          </cell>
          <cell r="E55">
            <v>0.22416745064340793</v>
          </cell>
          <cell r="F55">
            <v>0.22416745064340793</v>
          </cell>
          <cell r="L55" t="str">
            <v>Expected Error</v>
          </cell>
          <cell r="N55">
            <v>-1.3064516129032251</v>
          </cell>
          <cell r="P55" t="str">
            <v>/ 33</v>
          </cell>
          <cell r="V55" t="str">
            <v>Mode</v>
          </cell>
          <cell r="W55">
            <v>11</v>
          </cell>
          <cell r="AC55" t="str">
            <v>Consecutive Cold Days</v>
          </cell>
          <cell r="AH55" t="str">
            <v>Rain Days</v>
          </cell>
          <cell r="AM55" t="str">
            <v>Wet / Humidity</v>
          </cell>
          <cell r="AO55">
            <v>0.31574817595157484</v>
          </cell>
          <cell r="AP55">
            <v>0.31574817595157484</v>
          </cell>
          <cell r="AS55">
            <v>3.6</v>
          </cell>
          <cell r="AT55">
            <v>10.4</v>
          </cell>
          <cell r="AU55">
            <v>7</v>
          </cell>
          <cell r="AV55">
            <v>6.8000000000000007</v>
          </cell>
          <cell r="AW55">
            <v>1</v>
          </cell>
          <cell r="AY55">
            <v>1</v>
          </cell>
          <cell r="AZ55">
            <v>1013.25</v>
          </cell>
          <cell r="BA55">
            <v>0</v>
          </cell>
          <cell r="BB55">
            <v>-5</v>
          </cell>
          <cell r="BC55">
            <v>1</v>
          </cell>
          <cell r="BE55">
            <v>0.66666666666666663</v>
          </cell>
        </row>
        <row r="56">
          <cell r="B56" t="str">
            <v>Pressure / T Range</v>
          </cell>
          <cell r="E56">
            <v>0.48534015510127321</v>
          </cell>
          <cell r="F56">
            <v>0.48534015510127321</v>
          </cell>
          <cell r="AC56">
            <v>1</v>
          </cell>
          <cell r="AH56">
            <v>0.25806451612903225</v>
          </cell>
          <cell r="AM56" t="str">
            <v>Rain / Wet</v>
          </cell>
          <cell r="AO56">
            <v>0.18821544009513935</v>
          </cell>
          <cell r="AP56">
            <v>0.18821544009513935</v>
          </cell>
          <cell r="AS56">
            <v>3.6</v>
          </cell>
          <cell r="AT56">
            <v>10.4</v>
          </cell>
          <cell r="AU56">
            <v>7</v>
          </cell>
          <cell r="AV56">
            <v>6.8000000000000007</v>
          </cell>
          <cell r="AW56">
            <v>1</v>
          </cell>
          <cell r="AY56">
            <v>1</v>
          </cell>
          <cell r="AZ56">
            <v>1013.25</v>
          </cell>
          <cell r="BA56">
            <v>0</v>
          </cell>
          <cell r="BB56">
            <v>-5</v>
          </cell>
          <cell r="BC56">
            <v>1</v>
          </cell>
          <cell r="BE56">
            <v>5.333333333333333</v>
          </cell>
        </row>
        <row r="57">
          <cell r="B57" t="str">
            <v>Pressure / H Range</v>
          </cell>
          <cell r="E57">
            <v>1.1670218338673903E-2</v>
          </cell>
          <cell r="F57">
            <v>1.1670218338673903E-2</v>
          </cell>
          <cell r="H57" t="str">
            <v>Period</v>
          </cell>
          <cell r="K57" t="str">
            <v>Mean Temperature</v>
          </cell>
          <cell r="P57" t="str">
            <v>Temperature Anomalies</v>
          </cell>
          <cell r="U57" t="str">
            <v>Mean Humidity</v>
          </cell>
          <cell r="V57" t="str">
            <v>Mean Pressure</v>
          </cell>
          <cell r="W57" t="str">
            <v>Mean Wind Speed</v>
          </cell>
          <cell r="Z57" t="str">
            <v>Rainfall</v>
          </cell>
          <cell r="AJ57" t="str">
            <v>Sun Hours</v>
          </cell>
          <cell r="AM57" t="str">
            <v>Pressure / Sun</v>
          </cell>
          <cell r="AO57">
            <v>0.50832969434616804</v>
          </cell>
          <cell r="AP57">
            <v>0.50832969434616804</v>
          </cell>
          <cell r="AS57">
            <v>3.6</v>
          </cell>
          <cell r="AT57">
            <v>10.4</v>
          </cell>
          <cell r="AU57">
            <v>7</v>
          </cell>
          <cell r="AV57">
            <v>6.8000000000000007</v>
          </cell>
          <cell r="AW57">
            <v>0</v>
          </cell>
          <cell r="AY57">
            <v>0</v>
          </cell>
          <cell r="AZ57">
            <v>1013.25</v>
          </cell>
          <cell r="BA57">
            <v>0</v>
          </cell>
          <cell r="BB57">
            <v>-5</v>
          </cell>
          <cell r="BC57">
            <v>0</v>
          </cell>
          <cell r="BE57">
            <v>0</v>
          </cell>
        </row>
        <row r="58">
          <cell r="B58" t="str">
            <v>T / H Ranges</v>
          </cell>
          <cell r="E58">
            <v>0.62626917661748416</v>
          </cell>
          <cell r="F58">
            <v>0.62626917661748416</v>
          </cell>
          <cell r="K58" t="str">
            <v>Min</v>
          </cell>
          <cell r="L58" t="str">
            <v>Max</v>
          </cell>
          <cell r="M58" t="str">
            <v>Mean</v>
          </cell>
          <cell r="N58" t="str">
            <v>Range</v>
          </cell>
          <cell r="P58" t="str">
            <v>Min</v>
          </cell>
          <cell r="Q58" t="str">
            <v>Max</v>
          </cell>
          <cell r="R58" t="str">
            <v>Mean</v>
          </cell>
          <cell r="S58" t="str">
            <v>Range</v>
          </cell>
          <cell r="Z58" t="str">
            <v>Absolute</v>
          </cell>
          <cell r="AA58" t="str">
            <v>% Total</v>
          </cell>
          <cell r="AC58" t="str">
            <v>Consecutive Mild Days</v>
          </cell>
          <cell r="AH58" t="str">
            <v>&gt;1mm</v>
          </cell>
          <cell r="AJ58" t="str">
            <v>Abs</v>
          </cell>
          <cell r="AK58" t="str">
            <v>% Sum</v>
          </cell>
          <cell r="AM58" t="str">
            <v>Pressure / Wind</v>
          </cell>
          <cell r="AO58">
            <v>-0.35399636465320955</v>
          </cell>
          <cell r="AP58">
            <v>0.35399636465320955</v>
          </cell>
          <cell r="AS58">
            <v>3.6</v>
          </cell>
          <cell r="AT58">
            <v>10.4</v>
          </cell>
          <cell r="AU58">
            <v>7</v>
          </cell>
          <cell r="AV58">
            <v>6.8000000000000007</v>
          </cell>
          <cell r="AW58">
            <v>0</v>
          </cell>
          <cell r="AY58">
            <v>0</v>
          </cell>
          <cell r="AZ58">
            <v>1013.25</v>
          </cell>
          <cell r="BA58">
            <v>0</v>
          </cell>
          <cell r="BB58">
            <v>-5</v>
          </cell>
          <cell r="BC58">
            <v>0</v>
          </cell>
          <cell r="BE58">
            <v>0</v>
          </cell>
        </row>
        <row r="59">
          <cell r="B59" t="str">
            <v>Pressure / H Max</v>
          </cell>
          <cell r="E59">
            <v>-0.15108464459434046</v>
          </cell>
          <cell r="F59">
            <v>0.15108464459434046</v>
          </cell>
          <cell r="H59" t="str">
            <v>1st - 15th</v>
          </cell>
          <cell r="K59">
            <v>3.5533333333333332</v>
          </cell>
          <cell r="L59">
            <v>11.653333333333334</v>
          </cell>
          <cell r="M59">
            <v>7.6033333333333326</v>
          </cell>
          <cell r="N59">
            <v>8.1</v>
          </cell>
          <cell r="P59">
            <v>-4.6666666666666856E-2</v>
          </cell>
          <cell r="Q59">
            <v>1.2533333333333339</v>
          </cell>
          <cell r="R59">
            <v>0.60333333333333261</v>
          </cell>
          <cell r="S59">
            <v>1.2999999999999989</v>
          </cell>
          <cell r="U59">
            <v>74.233333333333334</v>
          </cell>
          <cell r="V59">
            <v>1009.4666666666667</v>
          </cell>
          <cell r="W59">
            <v>2.8006666666666664</v>
          </cell>
          <cell r="Z59">
            <v>24.2</v>
          </cell>
          <cell r="AA59">
            <v>0.74691358024691357</v>
          </cell>
          <cell r="AC59">
            <v>6</v>
          </cell>
          <cell r="AH59">
            <v>0.75</v>
          </cell>
          <cell r="AJ59">
            <v>74.06</v>
          </cell>
          <cell r="AK59">
            <v>0.4503496503496503</v>
          </cell>
          <cell r="AM59" t="str">
            <v>Pressure / Wet</v>
          </cell>
          <cell r="AO59">
            <v>-0.3216272128036804</v>
          </cell>
          <cell r="AP59">
            <v>0.3216272128036804</v>
          </cell>
          <cell r="AS59">
            <v>3.6</v>
          </cell>
          <cell r="AT59">
            <v>10.4</v>
          </cell>
          <cell r="AU59">
            <v>7</v>
          </cell>
          <cell r="AV59">
            <v>6.8000000000000007</v>
          </cell>
          <cell r="AW59">
            <v>0</v>
          </cell>
          <cell r="AY59">
            <v>0</v>
          </cell>
          <cell r="AZ59">
            <v>1013.25</v>
          </cell>
          <cell r="BA59">
            <v>0</v>
          </cell>
          <cell r="BB59">
            <v>-5</v>
          </cell>
          <cell r="BC59">
            <v>0</v>
          </cell>
          <cell r="BE59">
            <v>3.3333333333333333E-2</v>
          </cell>
        </row>
        <row r="60">
          <cell r="B60" t="str">
            <v>T Max / H Range</v>
          </cell>
          <cell r="E60">
            <v>0.1262204689148694</v>
          </cell>
          <cell r="F60">
            <v>0.1262204689148694</v>
          </cell>
          <cell r="H60" t="str">
            <v>16th - 31st</v>
          </cell>
          <cell r="K60">
            <v>3.78125</v>
          </cell>
          <cell r="L60">
            <v>12.987500000000001</v>
          </cell>
          <cell r="M60">
            <v>8.3843750000000004</v>
          </cell>
          <cell r="N60">
            <v>9.2062500000000007</v>
          </cell>
          <cell r="P60">
            <v>0.18124999999999991</v>
          </cell>
          <cell r="Q60">
            <v>2.5875000000000004</v>
          </cell>
          <cell r="R60">
            <v>1.3843750000000004</v>
          </cell>
          <cell r="S60">
            <v>2.40625</v>
          </cell>
          <cell r="U60">
            <v>68.46875</v>
          </cell>
          <cell r="V60">
            <v>1019.8125</v>
          </cell>
          <cell r="W60">
            <v>2.46875</v>
          </cell>
          <cell r="Z60">
            <v>8.1999999999999993</v>
          </cell>
          <cell r="AA60">
            <v>0.25308641975308643</v>
          </cell>
          <cell r="AJ60">
            <v>115.05749999999999</v>
          </cell>
          <cell r="AK60">
            <v>0.69965034965034956</v>
          </cell>
          <cell r="AM60" t="str">
            <v>P Range / Wind</v>
          </cell>
          <cell r="AO60">
            <v>0.42872688423294281</v>
          </cell>
          <cell r="AP60">
            <v>0.42872688423294281</v>
          </cell>
          <cell r="AS60">
            <v>3.6</v>
          </cell>
          <cell r="AT60">
            <v>10.4</v>
          </cell>
          <cell r="AU60">
            <v>7</v>
          </cell>
          <cell r="AV60">
            <v>6.8000000000000007</v>
          </cell>
          <cell r="AW60">
            <v>1</v>
          </cell>
          <cell r="AY60">
            <v>1</v>
          </cell>
          <cell r="AZ60">
            <v>1013.25</v>
          </cell>
          <cell r="BA60">
            <v>0</v>
          </cell>
          <cell r="BB60">
            <v>-5</v>
          </cell>
          <cell r="BC60">
            <v>1</v>
          </cell>
          <cell r="BE60">
            <v>0.73333333333333339</v>
          </cell>
        </row>
        <row r="61">
          <cell r="B61" t="str">
            <v>T Max / H Min</v>
          </cell>
          <cell r="E61">
            <v>-0.11460211492208504</v>
          </cell>
          <cell r="F61">
            <v>0.11460211492208504</v>
          </cell>
          <cell r="AH61" t="str">
            <v>Consecutive Rain Days</v>
          </cell>
          <cell r="AS61">
            <v>3.6</v>
          </cell>
          <cell r="AT61">
            <v>10.4</v>
          </cell>
          <cell r="AU61">
            <v>7</v>
          </cell>
          <cell r="AV61">
            <v>6.8000000000000007</v>
          </cell>
          <cell r="AW61">
            <v>0</v>
          </cell>
          <cell r="AY61">
            <v>0</v>
          </cell>
          <cell r="AZ61">
            <v>1013.25</v>
          </cell>
          <cell r="BA61">
            <v>0</v>
          </cell>
          <cell r="BB61">
            <v>-5</v>
          </cell>
          <cell r="BC61">
            <v>0</v>
          </cell>
          <cell r="BE61">
            <v>0</v>
          </cell>
        </row>
        <row r="62">
          <cell r="B62" t="str">
            <v>T Range / H Min</v>
          </cell>
          <cell r="E62">
            <v>-0.59933099364459896</v>
          </cell>
          <cell r="F62">
            <v>0.59933099364459896</v>
          </cell>
          <cell r="H62" t="str">
            <v>1st - 10th</v>
          </cell>
          <cell r="K62">
            <v>2.4799999999999995</v>
          </cell>
          <cell r="L62">
            <v>10.71</v>
          </cell>
          <cell r="M62">
            <v>6.5949999999999989</v>
          </cell>
          <cell r="N62">
            <v>8.23</v>
          </cell>
          <cell r="P62">
            <v>-1.1200000000000006</v>
          </cell>
          <cell r="Q62">
            <v>0.3100000000000005</v>
          </cell>
          <cell r="R62">
            <v>-0.40500000000000114</v>
          </cell>
          <cell r="S62">
            <v>1.4299999999999997</v>
          </cell>
          <cell r="U62">
            <v>73.400000000000006</v>
          </cell>
          <cell r="V62">
            <v>1003.45</v>
          </cell>
          <cell r="W62">
            <v>2.9409999999999998</v>
          </cell>
          <cell r="Z62">
            <v>24.2</v>
          </cell>
          <cell r="AA62">
            <v>0.74691358024691357</v>
          </cell>
          <cell r="AH62">
            <v>2</v>
          </cell>
          <cell r="AJ62">
            <v>52.238749999999996</v>
          </cell>
          <cell r="AK62">
            <v>0.31765734265734258</v>
          </cell>
          <cell r="AM62" t="str">
            <v>Mean</v>
          </cell>
          <cell r="AO62">
            <v>0.42410760739595549</v>
          </cell>
          <cell r="AP62">
            <v>0.42410760739595549</v>
          </cell>
          <cell r="AS62">
            <v>3.6</v>
          </cell>
          <cell r="AT62">
            <v>10.4</v>
          </cell>
          <cell r="AU62">
            <v>7</v>
          </cell>
          <cell r="AV62">
            <v>6.8000000000000007</v>
          </cell>
          <cell r="AW62">
            <v>1</v>
          </cell>
          <cell r="AY62">
            <v>1</v>
          </cell>
          <cell r="AZ62">
            <v>1013.25</v>
          </cell>
          <cell r="BA62">
            <v>0</v>
          </cell>
          <cell r="BB62">
            <v>-5</v>
          </cell>
          <cell r="BC62">
            <v>1</v>
          </cell>
          <cell r="BE62">
            <v>1.3</v>
          </cell>
        </row>
        <row r="63">
          <cell r="B63" t="str">
            <v>Pressure / H Min</v>
          </cell>
          <cell r="E63">
            <v>-0.14694914826802166</v>
          </cell>
          <cell r="F63">
            <v>0.14694914826802166</v>
          </cell>
          <cell r="H63" t="str">
            <v>11th - 20th</v>
          </cell>
          <cell r="K63">
            <v>4.59</v>
          </cell>
          <cell r="L63">
            <v>14.2</v>
          </cell>
          <cell r="M63">
            <v>9.3949999999999996</v>
          </cell>
          <cell r="N63">
            <v>9.6100000000000012</v>
          </cell>
          <cell r="P63">
            <v>0.98999999999999977</v>
          </cell>
          <cell r="Q63">
            <v>3.7999999999999989</v>
          </cell>
          <cell r="R63">
            <v>2.3949999999999996</v>
          </cell>
          <cell r="S63">
            <v>2.8100000000000005</v>
          </cell>
          <cell r="U63">
            <v>72.55</v>
          </cell>
          <cell r="V63">
            <v>1026.6500000000001</v>
          </cell>
          <cell r="W63">
            <v>2.13</v>
          </cell>
          <cell r="Z63">
            <v>0</v>
          </cell>
          <cell r="AA63">
            <v>0</v>
          </cell>
          <cell r="AC63" t="str">
            <v>Total Cyclonic Days</v>
          </cell>
          <cell r="AJ63">
            <v>78.027499999999989</v>
          </cell>
          <cell r="AK63">
            <v>0.47447552447552438</v>
          </cell>
          <cell r="AM63" t="str">
            <v>Sum</v>
          </cell>
          <cell r="AO63">
            <v>3</v>
          </cell>
          <cell r="AP63" t="str">
            <v xml:space="preserve"> / 11</v>
          </cell>
          <cell r="AS63">
            <v>3.6</v>
          </cell>
          <cell r="AT63">
            <v>10.4</v>
          </cell>
          <cell r="AU63">
            <v>7</v>
          </cell>
          <cell r="AV63">
            <v>6.8000000000000007</v>
          </cell>
          <cell r="AW63">
            <v>0</v>
          </cell>
          <cell r="AY63">
            <v>0</v>
          </cell>
          <cell r="AZ63">
            <v>1013.25</v>
          </cell>
          <cell r="BA63">
            <v>0</v>
          </cell>
          <cell r="BB63">
            <v>-5</v>
          </cell>
          <cell r="BC63">
            <v>0</v>
          </cell>
          <cell r="BE63">
            <v>0</v>
          </cell>
        </row>
        <row r="64">
          <cell r="B64" t="str">
            <v>H Min / H Range</v>
          </cell>
          <cell r="E64">
            <v>-0.67836060667956433</v>
          </cell>
          <cell r="F64">
            <v>0.67836060667956433</v>
          </cell>
          <cell r="H64" t="str">
            <v>21st - 31st</v>
          </cell>
          <cell r="K64">
            <v>3.9181818181818189</v>
          </cell>
          <cell r="L64">
            <v>12.136363636363637</v>
          </cell>
          <cell r="M64">
            <v>8.0272727272727291</v>
          </cell>
          <cell r="N64">
            <v>8.2181818181818187</v>
          </cell>
          <cell r="P64">
            <v>0.31818181818181879</v>
          </cell>
          <cell r="Q64">
            <v>1.7363636363636363</v>
          </cell>
          <cell r="R64">
            <v>1.0272727272727291</v>
          </cell>
          <cell r="S64">
            <v>1.418181818181818</v>
          </cell>
          <cell r="U64">
            <v>68.13636363636364</v>
          </cell>
          <cell r="V64">
            <v>1014.3636363636364</v>
          </cell>
          <cell r="W64">
            <v>2.8</v>
          </cell>
          <cell r="Z64">
            <v>8.1999999999999993</v>
          </cell>
          <cell r="AA64">
            <v>0.25308641975308643</v>
          </cell>
          <cell r="AC64">
            <v>9</v>
          </cell>
          <cell r="AH64" t="str">
            <v>Consecutive Rain-free Days</v>
          </cell>
          <cell r="AJ64">
            <v>58.85125</v>
          </cell>
          <cell r="AK64">
            <v>0.35786713286713284</v>
          </cell>
          <cell r="AS64">
            <v>3.6</v>
          </cell>
          <cell r="AT64">
            <v>10.4</v>
          </cell>
          <cell r="AU64">
            <v>7</v>
          </cell>
          <cell r="AV64">
            <v>6.8000000000000007</v>
          </cell>
          <cell r="AW64">
            <v>0</v>
          </cell>
          <cell r="AY64">
            <v>0</v>
          </cell>
          <cell r="AZ64">
            <v>1013.25</v>
          </cell>
          <cell r="BA64">
            <v>0</v>
          </cell>
          <cell r="BB64">
            <v>-5</v>
          </cell>
          <cell r="BC64">
            <v>0</v>
          </cell>
          <cell r="BE64">
            <v>0</v>
          </cell>
        </row>
        <row r="65">
          <cell r="B65" t="str">
            <v>T Min / T Range</v>
          </cell>
          <cell r="E65">
            <v>-0.66369509700764351</v>
          </cell>
          <cell r="F65">
            <v>0.66369509700764351</v>
          </cell>
          <cell r="AH65">
            <v>12</v>
          </cell>
          <cell r="AS65">
            <v>3.6</v>
          </cell>
          <cell r="AT65">
            <v>10.4</v>
          </cell>
          <cell r="AU65">
            <v>7</v>
          </cell>
          <cell r="AV65">
            <v>6.8000000000000007</v>
          </cell>
          <cell r="AW65">
            <v>0</v>
          </cell>
          <cell r="AY65">
            <v>0</v>
          </cell>
          <cell r="AZ65">
            <v>1013.25</v>
          </cell>
          <cell r="BA65">
            <v>0</v>
          </cell>
          <cell r="BB65">
            <v>-5</v>
          </cell>
          <cell r="BC65">
            <v>0</v>
          </cell>
          <cell r="BE65">
            <v>0</v>
          </cell>
        </row>
        <row r="66">
          <cell r="B66" t="str">
            <v>T Max / T Range</v>
          </cell>
          <cell r="E66">
            <v>0.49922418999072943</v>
          </cell>
          <cell r="F66">
            <v>0.49922418999072943</v>
          </cell>
          <cell r="H66" t="str">
            <v>1st - 5th</v>
          </cell>
          <cell r="K66">
            <v>2.4400000000000004</v>
          </cell>
          <cell r="L66">
            <v>9.9599999999999991</v>
          </cell>
          <cell r="M66">
            <v>6.2</v>
          </cell>
          <cell r="N66">
            <v>7.5200000000000005</v>
          </cell>
          <cell r="P66">
            <v>-1.1599999999999997</v>
          </cell>
          <cell r="Q66">
            <v>-0.44000000000000128</v>
          </cell>
          <cell r="R66">
            <v>-0.79999999999999982</v>
          </cell>
          <cell r="S66">
            <v>0.71999999999999975</v>
          </cell>
          <cell r="U66">
            <v>74.599999999999994</v>
          </cell>
          <cell r="V66">
            <v>999.8</v>
          </cell>
          <cell r="W66">
            <v>2.302</v>
          </cell>
          <cell r="Z66">
            <v>18</v>
          </cell>
          <cell r="AA66">
            <v>0.55555555555555558</v>
          </cell>
          <cell r="AC66" t="str">
            <v>Total Anticyclonic Days</v>
          </cell>
          <cell r="AJ66">
            <v>17.853749999999998</v>
          </cell>
          <cell r="AK66">
            <v>0.10856643356643354</v>
          </cell>
          <cell r="AN66" t="str">
            <v>Total Wet Days</v>
          </cell>
          <cell r="AS66">
            <v>3.6</v>
          </cell>
          <cell r="AT66">
            <v>10.4</v>
          </cell>
          <cell r="AU66">
            <v>7</v>
          </cell>
          <cell r="AV66">
            <v>6.8000000000000007</v>
          </cell>
          <cell r="AW66">
            <v>0</v>
          </cell>
          <cell r="AY66">
            <v>0</v>
          </cell>
          <cell r="AZ66">
            <v>1013.25</v>
          </cell>
          <cell r="BA66">
            <v>0</v>
          </cell>
          <cell r="BB66">
            <v>-5</v>
          </cell>
          <cell r="BC66">
            <v>0</v>
          </cell>
          <cell r="BD66">
            <v>10</v>
          </cell>
          <cell r="BE66">
            <v>0</v>
          </cell>
        </row>
        <row r="67">
          <cell r="H67" t="str">
            <v>6th - 10th</v>
          </cell>
          <cell r="K67">
            <v>2.52</v>
          </cell>
          <cell r="L67">
            <v>11.459999999999999</v>
          </cell>
          <cell r="M67">
            <v>6.99</v>
          </cell>
          <cell r="N67">
            <v>8.94</v>
          </cell>
          <cell r="P67">
            <v>-1.08</v>
          </cell>
          <cell r="Q67">
            <v>1.0599999999999987</v>
          </cell>
          <cell r="R67">
            <v>-9.9999999999997868E-3</v>
          </cell>
          <cell r="S67">
            <v>2.1399999999999988</v>
          </cell>
          <cell r="U67">
            <v>72.2</v>
          </cell>
          <cell r="V67">
            <v>1007.1</v>
          </cell>
          <cell r="W67">
            <v>3.5799999999999996</v>
          </cell>
          <cell r="Z67">
            <v>6.2</v>
          </cell>
          <cell r="AA67">
            <v>0.19135802469135804</v>
          </cell>
          <cell r="AC67">
            <v>13</v>
          </cell>
          <cell r="AJ67">
            <v>34.384999999999998</v>
          </cell>
          <cell r="AK67">
            <v>0.20909090909090905</v>
          </cell>
          <cell r="AN67">
            <v>8</v>
          </cell>
          <cell r="AS67">
            <v>3.6</v>
          </cell>
          <cell r="AT67">
            <v>10.4</v>
          </cell>
          <cell r="AU67">
            <v>7</v>
          </cell>
          <cell r="AV67">
            <v>6.8000000000000007</v>
          </cell>
          <cell r="AW67">
            <v>0</v>
          </cell>
          <cell r="AY67">
            <v>0</v>
          </cell>
          <cell r="AZ67">
            <v>1013.25</v>
          </cell>
          <cell r="BA67">
            <v>0</v>
          </cell>
          <cell r="BB67">
            <v>-5</v>
          </cell>
          <cell r="BC67">
            <v>0</v>
          </cell>
          <cell r="BE67">
            <v>0</v>
          </cell>
        </row>
        <row r="68">
          <cell r="B68" t="str">
            <v>Mean</v>
          </cell>
          <cell r="E68">
            <v>0.40413310482120257</v>
          </cell>
          <cell r="F68">
            <v>0.40413310482120257</v>
          </cell>
          <cell r="H68" t="str">
            <v>11th - 15th</v>
          </cell>
          <cell r="K68">
            <v>5.7</v>
          </cell>
          <cell r="L68">
            <v>13.540000000000001</v>
          </cell>
          <cell r="M68">
            <v>9.620000000000001</v>
          </cell>
          <cell r="N68">
            <v>7.8400000000000007</v>
          </cell>
          <cell r="P68">
            <v>2.1</v>
          </cell>
          <cell r="Q68">
            <v>3.1400000000000006</v>
          </cell>
          <cell r="R68">
            <v>2.620000000000001</v>
          </cell>
          <cell r="S68">
            <v>1.04</v>
          </cell>
          <cell r="U68">
            <v>75.900000000000006</v>
          </cell>
          <cell r="V68">
            <v>1021.5</v>
          </cell>
          <cell r="W68">
            <v>2.52</v>
          </cell>
          <cell r="Z68">
            <v>0</v>
          </cell>
          <cell r="AA68">
            <v>0</v>
          </cell>
          <cell r="AH68" t="str">
            <v>Sun Days (&gt;F1)</v>
          </cell>
          <cell r="AJ68">
            <v>21.821249999999999</v>
          </cell>
          <cell r="AK68">
            <v>0.13269230769230766</v>
          </cell>
          <cell r="AS68">
            <v>3.6</v>
          </cell>
          <cell r="AT68">
            <v>10.4</v>
          </cell>
          <cell r="AU68">
            <v>7</v>
          </cell>
          <cell r="AV68">
            <v>6.8000000000000007</v>
          </cell>
          <cell r="AW68">
            <v>0</v>
          </cell>
          <cell r="AY68">
            <v>0</v>
          </cell>
          <cell r="AZ68">
            <v>1013.25</v>
          </cell>
          <cell r="BA68">
            <v>0</v>
          </cell>
          <cell r="BB68">
            <v>-5</v>
          </cell>
          <cell r="BC68">
            <v>0</v>
          </cell>
          <cell r="BE68">
            <v>0</v>
          </cell>
        </row>
        <row r="69">
          <cell r="B69" t="str">
            <v>Sum</v>
          </cell>
          <cell r="E69">
            <v>7</v>
          </cell>
          <cell r="F69" t="str">
            <v xml:space="preserve"> / 19</v>
          </cell>
          <cell r="H69" t="str">
            <v>16th - 20th</v>
          </cell>
          <cell r="K69">
            <v>3.4799999999999995</v>
          </cell>
          <cell r="L69">
            <v>14.86</v>
          </cell>
          <cell r="M69">
            <v>9.17</v>
          </cell>
          <cell r="N69">
            <v>11.38</v>
          </cell>
          <cell r="P69">
            <v>-0.12000000000000055</v>
          </cell>
          <cell r="Q69">
            <v>4.4599999999999991</v>
          </cell>
          <cell r="R69">
            <v>2.17</v>
          </cell>
          <cell r="S69">
            <v>4.58</v>
          </cell>
          <cell r="U69">
            <v>69.2</v>
          </cell>
          <cell r="V69">
            <v>1031.8</v>
          </cell>
          <cell r="W69">
            <v>1.7400000000000002</v>
          </cell>
          <cell r="Z69">
            <v>0</v>
          </cell>
          <cell r="AA69">
            <v>0</v>
          </cell>
          <cell r="AC69" t="str">
            <v>Consecutive Cyclonic Days</v>
          </cell>
          <cell r="AH69">
            <v>25</v>
          </cell>
          <cell r="AJ69">
            <v>56.206249999999997</v>
          </cell>
          <cell r="AK69">
            <v>0.34178321678321671</v>
          </cell>
          <cell r="AN69" t="str">
            <v>Total Dry Days</v>
          </cell>
          <cell r="AS69">
            <v>3.6</v>
          </cell>
          <cell r="AT69">
            <v>10.4</v>
          </cell>
          <cell r="AU69">
            <v>7</v>
          </cell>
          <cell r="AV69">
            <v>6.8000000000000007</v>
          </cell>
          <cell r="AW69">
            <v>0</v>
          </cell>
          <cell r="AY69">
            <v>0</v>
          </cell>
          <cell r="AZ69">
            <v>1013.25</v>
          </cell>
          <cell r="BA69">
            <v>0</v>
          </cell>
          <cell r="BB69">
            <v>-5</v>
          </cell>
          <cell r="BC69">
            <v>0</v>
          </cell>
          <cell r="BE69">
            <v>0</v>
          </cell>
        </row>
        <row r="70">
          <cell r="H70" t="str">
            <v>21st - 25th</v>
          </cell>
          <cell r="K70">
            <v>4.24</v>
          </cell>
          <cell r="L70">
            <v>12.879999999999999</v>
          </cell>
          <cell r="M70">
            <v>8.5599999999999987</v>
          </cell>
          <cell r="N70">
            <v>8.64</v>
          </cell>
          <cell r="P70">
            <v>0.64000000000000012</v>
          </cell>
          <cell r="Q70">
            <v>2.4799999999999986</v>
          </cell>
          <cell r="R70">
            <v>1.5599999999999987</v>
          </cell>
          <cell r="S70">
            <v>1.8399999999999999</v>
          </cell>
          <cell r="U70">
            <v>68</v>
          </cell>
          <cell r="V70">
            <v>1020.7</v>
          </cell>
          <cell r="W70">
            <v>3.1799999999999997</v>
          </cell>
          <cell r="Z70">
            <v>5.7</v>
          </cell>
          <cell r="AA70">
            <v>0.17592592592592593</v>
          </cell>
          <cell r="AC70">
            <v>5</v>
          </cell>
          <cell r="AJ70">
            <v>40.33625</v>
          </cell>
          <cell r="AK70">
            <v>0.24527972027972025</v>
          </cell>
          <cell r="AN70">
            <v>23</v>
          </cell>
          <cell r="AS70">
            <v>3.6</v>
          </cell>
          <cell r="AT70">
            <v>10.4</v>
          </cell>
          <cell r="AU70">
            <v>7</v>
          </cell>
          <cell r="AV70">
            <v>6.8000000000000007</v>
          </cell>
          <cell r="AW70">
            <v>0</v>
          </cell>
          <cell r="AY70">
            <v>0</v>
          </cell>
          <cell r="AZ70">
            <v>1013.25</v>
          </cell>
          <cell r="BA70">
            <v>0</v>
          </cell>
          <cell r="BB70">
            <v>-5</v>
          </cell>
          <cell r="BC70">
            <v>0</v>
          </cell>
          <cell r="BE70">
            <v>0</v>
          </cell>
        </row>
        <row r="71">
          <cell r="B71" t="str">
            <v>Rain</v>
          </cell>
          <cell r="E71" t="str">
            <v>r</v>
          </cell>
          <cell r="H71" t="str">
            <v>26th - 31st</v>
          </cell>
          <cell r="K71">
            <v>3.65</v>
          </cell>
          <cell r="L71">
            <v>11.516666666666667</v>
          </cell>
          <cell r="M71">
            <v>7.583333333333333</v>
          </cell>
          <cell r="N71">
            <v>7.8666666666666663</v>
          </cell>
          <cell r="P71">
            <v>4.9999999999999822E-2</v>
          </cell>
          <cell r="Q71">
            <v>1.1166666666666671</v>
          </cell>
          <cell r="R71">
            <v>0.58333333333333304</v>
          </cell>
          <cell r="S71">
            <v>1.0666666666666655</v>
          </cell>
          <cell r="U71">
            <v>68.25</v>
          </cell>
          <cell r="V71">
            <v>1009.0833333333334</v>
          </cell>
          <cell r="W71">
            <v>2.4833333333333334</v>
          </cell>
          <cell r="Z71">
            <v>2.5</v>
          </cell>
          <cell r="AA71">
            <v>7.7160493827160503E-2</v>
          </cell>
          <cell r="AH71" t="str">
            <v>Dull Days (&lt;F1)</v>
          </cell>
          <cell r="AJ71">
            <v>18.515000000000001</v>
          </cell>
          <cell r="AK71">
            <v>0.11258741258741257</v>
          </cell>
          <cell r="AP71" t="str">
            <v>Wet Hours</v>
          </cell>
          <cell r="AS71">
            <v>3.6</v>
          </cell>
          <cell r="AT71">
            <v>10.4</v>
          </cell>
          <cell r="AU71">
            <v>7</v>
          </cell>
          <cell r="AV71">
            <v>6.8000000000000007</v>
          </cell>
          <cell r="AW71">
            <v>0</v>
          </cell>
          <cell r="AY71">
            <v>0</v>
          </cell>
          <cell r="AZ71">
            <v>1013.25</v>
          </cell>
          <cell r="BA71">
            <v>0</v>
          </cell>
          <cell r="BB71">
            <v>-5</v>
          </cell>
          <cell r="BC71">
            <v>0</v>
          </cell>
          <cell r="BE71">
            <v>0</v>
          </cell>
        </row>
        <row r="72">
          <cell r="B72" t="str">
            <v>Pressure / Rain</v>
          </cell>
          <cell r="E72">
            <v>-0.54210280361047547</v>
          </cell>
          <cell r="F72">
            <v>0.54210280361047547</v>
          </cell>
          <cell r="AC72" t="str">
            <v>Consecutive Anticyclonic Days</v>
          </cell>
          <cell r="AH72">
            <v>6</v>
          </cell>
          <cell r="AN72" t="str">
            <v>Wet Days</v>
          </cell>
          <cell r="AP72">
            <v>23.1</v>
          </cell>
          <cell r="AS72">
            <v>3.6</v>
          </cell>
          <cell r="AT72">
            <v>10.4</v>
          </cell>
          <cell r="AU72">
            <v>7</v>
          </cell>
          <cell r="AV72">
            <v>6.8000000000000007</v>
          </cell>
          <cell r="AW72">
            <v>0</v>
          </cell>
          <cell r="AY72">
            <v>0</v>
          </cell>
          <cell r="AZ72">
            <v>1013.25</v>
          </cell>
          <cell r="BA72">
            <v>0</v>
          </cell>
          <cell r="BB72">
            <v>-5</v>
          </cell>
          <cell r="BC72">
            <v>0</v>
          </cell>
          <cell r="BE72">
            <v>0</v>
          </cell>
        </row>
        <row r="73">
          <cell r="B73" t="str">
            <v>Rain / Temp</v>
          </cell>
          <cell r="E73">
            <v>-0.28381484764187959</v>
          </cell>
          <cell r="F73">
            <v>0.28381484764187959</v>
          </cell>
          <cell r="M73" t="str">
            <v>Anomaly</v>
          </cell>
          <cell r="Q73" t="str">
            <v>Extra Notes</v>
          </cell>
          <cell r="AC73">
            <v>8</v>
          </cell>
          <cell r="AN73">
            <v>0.25806451612903225</v>
          </cell>
          <cell r="AP73">
            <v>1.56840443544332</v>
          </cell>
          <cell r="AS73">
            <v>3.6</v>
          </cell>
          <cell r="AT73">
            <v>10.4</v>
          </cell>
          <cell r="AU73">
            <v>7</v>
          </cell>
          <cell r="AV73">
            <v>6.8000000000000007</v>
          </cell>
          <cell r="AW73">
            <v>0</v>
          </cell>
          <cell r="AY73">
            <v>0</v>
          </cell>
          <cell r="AZ73">
            <v>1013.25</v>
          </cell>
          <cell r="BA73">
            <v>0</v>
          </cell>
          <cell r="BB73">
            <v>-5</v>
          </cell>
          <cell r="BC73">
            <v>0</v>
          </cell>
          <cell r="BE73">
            <v>0</v>
          </cell>
        </row>
        <row r="74">
          <cell r="B74" t="str">
            <v>Rain / Temp Max</v>
          </cell>
          <cell r="E74">
            <v>-0.45886800003137329</v>
          </cell>
          <cell r="F74">
            <v>0.45886800003137329</v>
          </cell>
          <cell r="H74" t="str">
            <v>Min</v>
          </cell>
          <cell r="I74" t="str">
            <v>Final</v>
          </cell>
          <cell r="K74">
            <v>3.6</v>
          </cell>
          <cell r="L74" t="str">
            <v/>
          </cell>
          <cell r="M74" t="str">
            <v/>
          </cell>
          <cell r="N74" t="str">
            <v>Required</v>
          </cell>
          <cell r="Q74" t="str">
            <v xml:space="preserve">New Radiation Shield installed and ready for 19th. 15th-18th Tmax values corrected using Sensor 2 adjustments.. Hmin values ≈ 5 uints higher from 19th, therefore values from 1st - 18th are corrected. All values from 19th are reliable. </v>
          </cell>
          <cell r="AH74" t="str">
            <v>Sun Days %</v>
          </cell>
          <cell r="AP74">
            <v>6</v>
          </cell>
          <cell r="AS74">
            <v>3.6</v>
          </cell>
          <cell r="AT74">
            <v>10.4</v>
          </cell>
          <cell r="AU74">
            <v>7</v>
          </cell>
          <cell r="AV74">
            <v>6.8000000000000007</v>
          </cell>
          <cell r="AW74">
            <v>0</v>
          </cell>
          <cell r="AY74">
            <v>0</v>
          </cell>
          <cell r="AZ74">
            <v>1013.25</v>
          </cell>
          <cell r="BA74">
            <v>0</v>
          </cell>
          <cell r="BB74">
            <v>-5</v>
          </cell>
          <cell r="BC74">
            <v>0</v>
          </cell>
          <cell r="BE74">
            <v>0</v>
          </cell>
        </row>
        <row r="75">
          <cell r="B75" t="str">
            <v>Rain / T Range</v>
          </cell>
          <cell r="E75">
            <v>-0.33120858187023411</v>
          </cell>
          <cell r="F75">
            <v>0.33120858187023411</v>
          </cell>
          <cell r="I75" t="str">
            <v>E (C. Rem)</v>
          </cell>
          <cell r="K75">
            <v>8</v>
          </cell>
          <cell r="L75">
            <v>3.6709677419354834</v>
          </cell>
          <cell r="M75">
            <v>7.0967741935483275E-2</v>
          </cell>
          <cell r="N75" t="str">
            <v>E (Final)</v>
          </cell>
          <cell r="AH75">
            <v>0.80645161290322576</v>
          </cell>
          <cell r="AM75" t="str">
            <v>Consecutive Wet Days</v>
          </cell>
          <cell r="AS75">
            <v>3.6</v>
          </cell>
          <cell r="AT75">
            <v>10.4</v>
          </cell>
          <cell r="AU75">
            <v>7</v>
          </cell>
          <cell r="AV75">
            <v>6.8000000000000007</v>
          </cell>
          <cell r="AW75">
            <v>1</v>
          </cell>
          <cell r="AY75">
            <v>0</v>
          </cell>
          <cell r="AZ75">
            <v>1013.25</v>
          </cell>
          <cell r="BA75">
            <v>0</v>
          </cell>
          <cell r="BB75">
            <v>-5</v>
          </cell>
          <cell r="BC75">
            <v>1</v>
          </cell>
          <cell r="BE75">
            <v>0.26666666666666666</v>
          </cell>
        </row>
        <row r="76">
          <cell r="B76" t="str">
            <v>Rain / Humidity</v>
          </cell>
          <cell r="E76">
            <v>0.24571192564810881</v>
          </cell>
          <cell r="F76">
            <v>0.24571192564810881</v>
          </cell>
          <cell r="H76" t="str">
            <v>Max</v>
          </cell>
          <cell r="I76" t="str">
            <v>Final</v>
          </cell>
          <cell r="K76">
            <v>10.4</v>
          </cell>
          <cell r="L76" t="str">
            <v/>
          </cell>
          <cell r="M76" t="str">
            <v/>
          </cell>
          <cell r="N76" t="str">
            <v>Required</v>
          </cell>
          <cell r="AN76">
            <v>2</v>
          </cell>
          <cell r="AS76">
            <v>3.6</v>
          </cell>
          <cell r="AT76">
            <v>10.4</v>
          </cell>
          <cell r="AU76">
            <v>7</v>
          </cell>
          <cell r="AV76">
            <v>6.8000000000000007</v>
          </cell>
          <cell r="AW76">
            <v>0</v>
          </cell>
          <cell r="AY76">
            <v>0</v>
          </cell>
          <cell r="AZ76">
            <v>1013.25</v>
          </cell>
          <cell r="BA76">
            <v>0</v>
          </cell>
          <cell r="BB76">
            <v>-5</v>
          </cell>
          <cell r="BC76">
            <v>0</v>
          </cell>
          <cell r="BE76">
            <v>0</v>
          </cell>
        </row>
        <row r="77">
          <cell r="B77" t="str">
            <v>Rain / H Max</v>
          </cell>
          <cell r="E77">
            <v>0.26924574715489091</v>
          </cell>
          <cell r="F77">
            <v>0.26924574715489091</v>
          </cell>
          <cell r="I77" t="str">
            <v>E (C. Rem)</v>
          </cell>
          <cell r="K77">
            <v>14</v>
          </cell>
          <cell r="L77">
            <v>12.341935483870968</v>
          </cell>
          <cell r="M77">
            <v>1.9419354838709673</v>
          </cell>
          <cell r="N77" t="str">
            <v>E (Final)</v>
          </cell>
          <cell r="Q77" t="str">
            <v>Rain Guage modification ready for 8th onwards: Resolution improved from 1mm to 0.265mm.</v>
          </cell>
          <cell r="AH77" t="str">
            <v>Sun-Free Days</v>
          </cell>
          <cell r="AS77">
            <v>3.6</v>
          </cell>
          <cell r="AT77">
            <v>10.4</v>
          </cell>
          <cell r="AU77">
            <v>7</v>
          </cell>
          <cell r="AV77">
            <v>6.8000000000000007</v>
          </cell>
          <cell r="AW77">
            <v>1</v>
          </cell>
          <cell r="AY77">
            <v>1</v>
          </cell>
          <cell r="AZ77">
            <v>1013.25</v>
          </cell>
          <cell r="BA77">
            <v>0</v>
          </cell>
          <cell r="BB77">
            <v>-5</v>
          </cell>
          <cell r="BC77">
            <v>1</v>
          </cell>
          <cell r="BE77">
            <v>1.6333333333333335</v>
          </cell>
        </row>
        <row r="78">
          <cell r="B78" t="str">
            <v>Rain / H Range</v>
          </cell>
          <cell r="E78">
            <v>9.5229713708432528E-2</v>
          </cell>
          <cell r="F78">
            <v>9.5229713708432528E-2</v>
          </cell>
          <cell r="H78" t="str">
            <v>Mean</v>
          </cell>
          <cell r="I78" t="str">
            <v>Final</v>
          </cell>
          <cell r="K78">
            <v>7</v>
          </cell>
          <cell r="L78" t="str">
            <v/>
          </cell>
          <cell r="M78" t="str">
            <v/>
          </cell>
          <cell r="N78" t="str">
            <v>Required</v>
          </cell>
          <cell r="Q78" t="str">
            <v>UVI Sensor relocated for 18th. Values are ≈ 1 unit lower henceforth.</v>
          </cell>
          <cell r="AC78" t="str">
            <v>Dewpoint Extremes</v>
          </cell>
          <cell r="AH78">
            <v>1</v>
          </cell>
          <cell r="AM78" t="str">
            <v>Consecutive Dry Days</v>
          </cell>
          <cell r="AS78">
            <v>3.6</v>
          </cell>
          <cell r="AT78">
            <v>10.4</v>
          </cell>
          <cell r="AU78">
            <v>7</v>
          </cell>
          <cell r="AV78">
            <v>6.8000000000000007</v>
          </cell>
          <cell r="AW78">
            <v>1</v>
          </cell>
          <cell r="AY78">
            <v>0</v>
          </cell>
          <cell r="AZ78">
            <v>1013.25</v>
          </cell>
          <cell r="BA78">
            <v>0</v>
          </cell>
          <cell r="BB78">
            <v>-5</v>
          </cell>
          <cell r="BC78">
            <v>1</v>
          </cell>
          <cell r="BE78">
            <v>0.16666666666666666</v>
          </cell>
        </row>
        <row r="79">
          <cell r="B79" t="str">
            <v>Rain / T Min</v>
          </cell>
          <cell r="E79">
            <v>-3.3567155551783578E-2</v>
          </cell>
          <cell r="F79">
            <v>3.3567155551783578E-2</v>
          </cell>
          <cell r="I79" t="str">
            <v>E (C. Rem)</v>
          </cell>
          <cell r="K79">
            <v>11</v>
          </cell>
          <cell r="L79">
            <v>8.0064516129032253</v>
          </cell>
          <cell r="M79">
            <v>1.0064516129032253</v>
          </cell>
          <cell r="N79" t="str">
            <v>E (Final)</v>
          </cell>
          <cell r="Q79" t="str">
            <v>4th: 2 mm Rain in 6 mins at ~2300 (3rd), a rate of 20 mm/hr</v>
          </cell>
          <cell r="AC79" t="str">
            <v>Abs Min</v>
          </cell>
          <cell r="AE79" t="str">
            <v>Abs Max</v>
          </cell>
          <cell r="AN79">
            <v>12</v>
          </cell>
          <cell r="AS79">
            <v>3.6</v>
          </cell>
          <cell r="AT79">
            <v>10.4</v>
          </cell>
          <cell r="AU79">
            <v>7</v>
          </cell>
          <cell r="AV79">
            <v>6.8000000000000007</v>
          </cell>
          <cell r="AW79">
            <v>0</v>
          </cell>
          <cell r="AY79">
            <v>0</v>
          </cell>
          <cell r="AZ79">
            <v>1013.25</v>
          </cell>
          <cell r="BA79">
            <v>0</v>
          </cell>
          <cell r="BB79">
            <v>-5</v>
          </cell>
          <cell r="BC79">
            <v>0</v>
          </cell>
          <cell r="BE79">
            <v>0</v>
          </cell>
        </row>
        <row r="80">
          <cell r="B80" t="str">
            <v>Rain / H Min</v>
          </cell>
          <cell r="E80">
            <v>0.12645308430391466</v>
          </cell>
          <cell r="F80">
            <v>0.12645308430391466</v>
          </cell>
          <cell r="H80" t="str">
            <v>Range</v>
          </cell>
          <cell r="I80" t="str">
            <v>Final</v>
          </cell>
          <cell r="K80">
            <v>6.8000000000000007</v>
          </cell>
          <cell r="L80" t="str">
            <v/>
          </cell>
          <cell r="M80" t="str">
            <v/>
          </cell>
          <cell r="N80" t="str">
            <v>Required</v>
          </cell>
          <cell r="Q80" t="str">
            <v>25th: 1.7 mm Rain in 5 minutes at ~0430, a rate of 21 mm/hr; Max Rate: 46.8 mm/hr</v>
          </cell>
          <cell r="AC80">
            <v>-3.6</v>
          </cell>
          <cell r="AE80">
            <v>9.3000000000000007</v>
          </cell>
          <cell r="AH80" t="str">
            <v>Consecutive Sun Days (≥F1)</v>
          </cell>
          <cell r="AS80">
            <v>3.6</v>
          </cell>
          <cell r="AT80">
            <v>10.4</v>
          </cell>
          <cell r="AU80">
            <v>7</v>
          </cell>
          <cell r="AV80">
            <v>6.8000000000000007</v>
          </cell>
          <cell r="AW80">
            <v>1</v>
          </cell>
          <cell r="AY80">
            <v>1</v>
          </cell>
          <cell r="AZ80">
            <v>1013.25</v>
          </cell>
          <cell r="BA80">
            <v>0</v>
          </cell>
          <cell r="BB80">
            <v>-5</v>
          </cell>
          <cell r="BC80">
            <v>1</v>
          </cell>
          <cell r="BE80">
            <v>0.66666666666666663</v>
          </cell>
        </row>
        <row r="81">
          <cell r="I81" t="str">
            <v>E (C. Rem)</v>
          </cell>
          <cell r="K81">
            <v>6</v>
          </cell>
          <cell r="L81">
            <v>8.6709677419354847</v>
          </cell>
          <cell r="M81">
            <v>1.870967741935484</v>
          </cell>
          <cell r="N81" t="str">
            <v>E (Final)</v>
          </cell>
          <cell r="Q81" t="str">
            <v>28th: Temp Fell ~ 3.5C in  1 hr between ~ 15-1600;          Hail (S) = Small Hail</v>
          </cell>
          <cell r="AC81" t="str">
            <v>on 4th</v>
          </cell>
          <cell r="AF81" t="str">
            <v>on 26th</v>
          </cell>
          <cell r="AH81">
            <v>12</v>
          </cell>
          <cell r="AN81" t="str">
            <v>Wet:Rain %</v>
          </cell>
          <cell r="AS81">
            <v>3.6</v>
          </cell>
          <cell r="AT81">
            <v>10.4</v>
          </cell>
          <cell r="AU81">
            <v>7</v>
          </cell>
          <cell r="AV81">
            <v>6.8000000000000007</v>
          </cell>
          <cell r="AW81">
            <v>0</v>
          </cell>
          <cell r="AY81">
            <v>0</v>
          </cell>
          <cell r="AZ81">
            <v>1013.25</v>
          </cell>
          <cell r="BA81">
            <v>0</v>
          </cell>
          <cell r="BB81">
            <v>-5</v>
          </cell>
          <cell r="BC81">
            <v>0</v>
          </cell>
          <cell r="BE81">
            <v>0</v>
          </cell>
        </row>
        <row r="82">
          <cell r="B82" t="str">
            <v>Mean</v>
          </cell>
          <cell r="E82">
            <v>0.26513353994678812</v>
          </cell>
          <cell r="H82" t="str">
            <v>Pressure</v>
          </cell>
          <cell r="I82" t="str">
            <v>Final</v>
          </cell>
          <cell r="K82">
            <v>1013.25</v>
          </cell>
          <cell r="L82" t="str">
            <v/>
          </cell>
          <cell r="M82" t="str">
            <v/>
          </cell>
          <cell r="N82" t="str">
            <v>Required</v>
          </cell>
          <cell r="Q82" t="str">
            <v>31st: Backed NE early pm</v>
          </cell>
          <cell r="AC82" t="str">
            <v>Minimum Winchill / °C</v>
          </cell>
          <cell r="AN82">
            <v>1</v>
          </cell>
          <cell r="AS82">
            <v>3.6</v>
          </cell>
          <cell r="AT82">
            <v>10.4</v>
          </cell>
          <cell r="AU82">
            <v>7</v>
          </cell>
          <cell r="AV82">
            <v>6.8000000000000007</v>
          </cell>
          <cell r="AW82">
            <v>0</v>
          </cell>
          <cell r="AY82">
            <v>0</v>
          </cell>
          <cell r="AZ82">
            <v>1013.25</v>
          </cell>
          <cell r="BA82">
            <v>0</v>
          </cell>
          <cell r="BB82">
            <v>-5</v>
          </cell>
          <cell r="BC82">
            <v>0</v>
          </cell>
          <cell r="BE82">
            <v>0</v>
          </cell>
        </row>
        <row r="83">
          <cell r="B83" t="str">
            <v>Sum</v>
          </cell>
          <cell r="E83">
            <v>1</v>
          </cell>
          <cell r="F83" t="str">
            <v xml:space="preserve"> / 9</v>
          </cell>
          <cell r="I83" t="str">
            <v>E (C. Rem)</v>
          </cell>
          <cell r="K83">
            <v>1020</v>
          </cell>
          <cell r="L83">
            <v>1014.5166666666667</v>
          </cell>
          <cell r="M83">
            <v>1.2666666666666515</v>
          </cell>
          <cell r="N83" t="str">
            <v>E (Final)</v>
          </cell>
          <cell r="Q83" t="str">
            <v>~30th: INDOOR - Radiator turned off until the autumn</v>
          </cell>
          <cell r="AD83">
            <v>-2.1</v>
          </cell>
          <cell r="AF83" t="str">
            <v>on 9th</v>
          </cell>
          <cell r="AH83" t="str">
            <v>Consecutive Dull Days (&lt;F1)</v>
          </cell>
          <cell r="AS83">
            <v>3.6</v>
          </cell>
          <cell r="AT83">
            <v>10.4</v>
          </cell>
          <cell r="AU83">
            <v>7</v>
          </cell>
          <cell r="AV83">
            <v>6.8000000000000007</v>
          </cell>
          <cell r="AW83">
            <v>0</v>
          </cell>
          <cell r="AY83">
            <v>0</v>
          </cell>
          <cell r="AZ83">
            <v>1013.25</v>
          </cell>
          <cell r="BA83">
            <v>0</v>
          </cell>
          <cell r="BB83">
            <v>-5</v>
          </cell>
          <cell r="BC83">
            <v>0</v>
          </cell>
          <cell r="BE83">
            <v>0</v>
          </cell>
        </row>
        <row r="84">
          <cell r="AH84">
            <v>2</v>
          </cell>
        </row>
        <row r="85">
          <cell r="E85" t="str">
            <v>Abs Min</v>
          </cell>
          <cell r="F85">
            <v>-0.5</v>
          </cell>
          <cell r="G85">
            <v>7.9</v>
          </cell>
          <cell r="H85">
            <v>4</v>
          </cell>
          <cell r="I85">
            <v>3.8000000000000007</v>
          </cell>
          <cell r="K85">
            <v>42</v>
          </cell>
          <cell r="L85">
            <v>69</v>
          </cell>
          <cell r="M85">
            <v>56</v>
          </cell>
          <cell r="N85">
            <v>20</v>
          </cell>
          <cell r="P85">
            <v>980</v>
          </cell>
          <cell r="Q85">
            <v>986</v>
          </cell>
          <cell r="R85">
            <v>983</v>
          </cell>
          <cell r="S85">
            <v>2</v>
          </cell>
          <cell r="U85">
            <v>1</v>
          </cell>
          <cell r="V85">
            <v>4.7</v>
          </cell>
          <cell r="Y85">
            <v>0</v>
          </cell>
          <cell r="Z85">
            <v>0</v>
          </cell>
          <cell r="AA85">
            <v>0.3</v>
          </cell>
          <cell r="AB85">
            <v>0</v>
          </cell>
          <cell r="AC85">
            <v>-3.6</v>
          </cell>
          <cell r="AD85">
            <v>0.7</v>
          </cell>
          <cell r="AE85">
            <v>-2.1</v>
          </cell>
          <cell r="AF85">
            <v>0</v>
          </cell>
          <cell r="AJ85">
            <v>0</v>
          </cell>
          <cell r="AK85">
            <v>0</v>
          </cell>
          <cell r="AM85">
            <v>2.0666666666666669</v>
          </cell>
          <cell r="AN85">
            <v>9.9599999999999991</v>
          </cell>
          <cell r="AO85">
            <v>6.0666666666666664</v>
          </cell>
          <cell r="AP85">
            <v>7.5200000000000005</v>
          </cell>
          <cell r="AQ85">
            <v>999.8</v>
          </cell>
          <cell r="AS85">
            <v>-4.0999999999999996</v>
          </cell>
          <cell r="AT85">
            <v>-2.5</v>
          </cell>
          <cell r="AU85">
            <v>-3</v>
          </cell>
          <cell r="AV85">
            <v>-3</v>
          </cell>
          <cell r="AW85">
            <v>-30.25</v>
          </cell>
          <cell r="AY85">
            <v>0.20384615384615268</v>
          </cell>
          <cell r="AZ85">
            <v>2.2909090909090928</v>
          </cell>
          <cell r="BA85">
            <v>1.1903846153846143</v>
          </cell>
          <cell r="BB85">
            <v>2.4047619047619033</v>
          </cell>
          <cell r="BC85">
            <v>3.3369565217391255</v>
          </cell>
          <cell r="BE85">
            <v>71.258064516129039</v>
          </cell>
        </row>
        <row r="86">
          <cell r="C86">
            <v>9.1999999999999993</v>
          </cell>
          <cell r="D86">
            <v>7.9</v>
          </cell>
          <cell r="E86" t="str">
            <v>Abs Max</v>
          </cell>
          <cell r="F86">
            <v>9.1999999999999993</v>
          </cell>
          <cell r="G86">
            <v>16.399999999999999</v>
          </cell>
          <cell r="H86">
            <v>11.1</v>
          </cell>
          <cell r="I86">
            <v>14.9</v>
          </cell>
          <cell r="K86">
            <v>74</v>
          </cell>
          <cell r="L86">
            <v>97</v>
          </cell>
          <cell r="M86">
            <v>84</v>
          </cell>
          <cell r="N86">
            <v>53</v>
          </cell>
          <cell r="P86">
            <v>1032</v>
          </cell>
          <cell r="Q86">
            <v>1037</v>
          </cell>
          <cell r="R86">
            <v>1034.5</v>
          </cell>
          <cell r="S86">
            <v>29</v>
          </cell>
          <cell r="T86">
            <v>0</v>
          </cell>
          <cell r="U86">
            <v>5.3</v>
          </cell>
          <cell r="V86">
            <v>20.8</v>
          </cell>
          <cell r="Y86">
            <v>0</v>
          </cell>
          <cell r="Z86">
            <v>16</v>
          </cell>
          <cell r="AA86">
            <v>6</v>
          </cell>
          <cell r="AB86">
            <v>0</v>
          </cell>
          <cell r="AC86">
            <v>6.7</v>
          </cell>
          <cell r="AD86">
            <v>9.3000000000000007</v>
          </cell>
          <cell r="AE86">
            <v>7.8</v>
          </cell>
          <cell r="AF86">
            <v>4</v>
          </cell>
          <cell r="AJ86">
            <v>11.5</v>
          </cell>
          <cell r="AK86">
            <v>3</v>
          </cell>
          <cell r="AM86">
            <v>3.8038461538461528</v>
          </cell>
          <cell r="AN86">
            <v>12.690909090909093</v>
          </cell>
          <cell r="AO86">
            <v>8.1903846153846143</v>
          </cell>
          <cell r="AP86">
            <v>9.204761904761904</v>
          </cell>
          <cell r="AQ86">
            <v>1016.5869565217391</v>
          </cell>
          <cell r="AS86">
            <v>5.6</v>
          </cell>
          <cell r="AT86">
            <v>5.9999999999999982</v>
          </cell>
          <cell r="AU86">
            <v>4.0999999999999996</v>
          </cell>
          <cell r="AV86">
            <v>8.1</v>
          </cell>
          <cell r="AW86">
            <v>21.25</v>
          </cell>
          <cell r="AY86">
            <v>-1.5333333333333332</v>
          </cell>
          <cell r="AZ86">
            <v>-0.44000000000000128</v>
          </cell>
          <cell r="BA86">
            <v>-0.93333333333333357</v>
          </cell>
          <cell r="BB86">
            <v>0.71999999999999975</v>
          </cell>
          <cell r="BC86">
            <v>-13.450000000000045</v>
          </cell>
          <cell r="BE86">
            <v>74.961538461538467</v>
          </cell>
        </row>
        <row r="87">
          <cell r="C87">
            <v>9.1999999999999993</v>
          </cell>
          <cell r="D87">
            <v>7.9</v>
          </cell>
        </row>
        <row r="90">
          <cell r="W90" t="str">
            <v>Max Rn 10m</v>
          </cell>
          <cell r="Z90" t="str">
            <v>Cum. Rain</v>
          </cell>
          <cell r="AA90" t="str">
            <v>Mean C. Rn.</v>
          </cell>
          <cell r="AD90" t="str">
            <v>Cum.Sun H.</v>
          </cell>
          <cell r="AE90" t="str">
            <v>Mean C. S.H.</v>
          </cell>
          <cell r="AS90" t="str">
            <v>Sun&gt;0.9</v>
          </cell>
          <cell r="AT90" t="str">
            <v>Wind</v>
          </cell>
          <cell r="AU90" t="str">
            <v>Min P&gt;1013</v>
          </cell>
          <cell r="AV90" t="str">
            <v>Max P&lt;1013</v>
          </cell>
          <cell r="AW90" t="str">
            <v>DMA&lt;-R/3</v>
          </cell>
          <cell r="AY90" t="str">
            <v>DMA&gt;R/3</v>
          </cell>
          <cell r="AZ90" t="str">
            <v>S1 H Min</v>
          </cell>
          <cell r="BA90" t="str">
            <v>S2 H Max</v>
          </cell>
          <cell r="BC90" t="str">
            <v>S2 T Max</v>
          </cell>
          <cell r="BE90" t="str">
            <v>F Max</v>
          </cell>
        </row>
        <row r="91">
          <cell r="B91">
            <v>0</v>
          </cell>
          <cell r="C91">
            <v>0</v>
          </cell>
          <cell r="D91" t="str">
            <v/>
          </cell>
          <cell r="H91">
            <v>7.0500000000000007</v>
          </cell>
          <cell r="I91">
            <v>7.7</v>
          </cell>
          <cell r="M91">
            <v>75</v>
          </cell>
          <cell r="N91">
            <v>26</v>
          </cell>
          <cell r="R91">
            <v>1008.5</v>
          </cell>
          <cell r="S91">
            <v>5</v>
          </cell>
          <cell r="V91">
            <v>1</v>
          </cell>
          <cell r="Z91">
            <v>0</v>
          </cell>
          <cell r="AA91">
            <v>1.6451612903225807</v>
          </cell>
          <cell r="AD91">
            <v>0.26450000000000001</v>
          </cell>
          <cell r="AE91">
            <v>3.3870967741935485</v>
          </cell>
          <cell r="AK91">
            <v>75</v>
          </cell>
          <cell r="AM91">
            <v>3.2</v>
          </cell>
          <cell r="AN91">
            <v>10.9</v>
          </cell>
          <cell r="AO91">
            <v>7.0500000000000007</v>
          </cell>
          <cell r="AP91">
            <v>7.7</v>
          </cell>
          <cell r="AQ91">
            <v>1008.5</v>
          </cell>
          <cell r="AS91">
            <v>0</v>
          </cell>
          <cell r="AT91">
            <v>2.5344000000000002</v>
          </cell>
          <cell r="AU91">
            <v>0</v>
          </cell>
          <cell r="AV91">
            <v>1</v>
          </cell>
          <cell r="AW91">
            <v>0</v>
          </cell>
          <cell r="AY91">
            <v>0</v>
          </cell>
          <cell r="AZ91">
            <v>62</v>
          </cell>
          <cell r="BA91">
            <v>67</v>
          </cell>
          <cell r="BB91">
            <v>5</v>
          </cell>
          <cell r="BC91">
            <v>10.9</v>
          </cell>
          <cell r="BE91">
            <v>10.6</v>
          </cell>
          <cell r="BG91">
            <v>1</v>
          </cell>
        </row>
        <row r="92">
          <cell r="B92">
            <v>0</v>
          </cell>
          <cell r="C92">
            <v>0</v>
          </cell>
          <cell r="D92" t="str">
            <v/>
          </cell>
          <cell r="H92">
            <v>6.6</v>
          </cell>
          <cell r="I92">
            <v>10.8</v>
          </cell>
          <cell r="M92">
            <v>70.5</v>
          </cell>
          <cell r="N92">
            <v>47</v>
          </cell>
          <cell r="R92">
            <v>1014.5</v>
          </cell>
          <cell r="S92">
            <v>5</v>
          </cell>
          <cell r="V92">
            <v>2</v>
          </cell>
          <cell r="Z92">
            <v>0</v>
          </cell>
          <cell r="AA92">
            <v>3.2903225806451615</v>
          </cell>
          <cell r="AD92">
            <v>8.1995000000000005</v>
          </cell>
          <cell r="AE92">
            <v>6.774193548387097</v>
          </cell>
          <cell r="AK92">
            <v>72.75</v>
          </cell>
          <cell r="AM92">
            <v>2.2000000000000002</v>
          </cell>
          <cell r="AN92">
            <v>11.45</v>
          </cell>
          <cell r="AO92">
            <v>6.8250000000000002</v>
          </cell>
          <cell r="AP92">
            <v>9.25</v>
          </cell>
          <cell r="AQ92">
            <v>1011.5</v>
          </cell>
          <cell r="AS92">
            <v>1</v>
          </cell>
          <cell r="AT92">
            <v>2.5344000000000002</v>
          </cell>
          <cell r="AU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47</v>
          </cell>
          <cell r="BA92">
            <v>51</v>
          </cell>
          <cell r="BB92">
            <v>4</v>
          </cell>
          <cell r="BC92">
            <v>11.9</v>
          </cell>
          <cell r="BE92">
            <v>11.4</v>
          </cell>
          <cell r="BG92">
            <v>2</v>
          </cell>
        </row>
        <row r="93">
          <cell r="B93">
            <v>0</v>
          </cell>
          <cell r="C93">
            <v>0</v>
          </cell>
          <cell r="D93" t="str">
            <v/>
          </cell>
          <cell r="H93">
            <v>8.1999999999999993</v>
          </cell>
          <cell r="I93">
            <v>4.5999999999999996</v>
          </cell>
          <cell r="M93">
            <v>80.5</v>
          </cell>
          <cell r="N93">
            <v>27</v>
          </cell>
          <cell r="R93">
            <v>1001.5</v>
          </cell>
          <cell r="S93">
            <v>29</v>
          </cell>
          <cell r="V93">
            <v>3</v>
          </cell>
          <cell r="Z93">
            <v>2</v>
          </cell>
          <cell r="AA93">
            <v>4.935483870967742</v>
          </cell>
          <cell r="AD93">
            <v>8.5962499999999995</v>
          </cell>
          <cell r="AE93">
            <v>10.161290322580646</v>
          </cell>
          <cell r="AK93">
            <v>75.333333333333329</v>
          </cell>
          <cell r="AM93">
            <v>3.4333333333333336</v>
          </cell>
          <cell r="AN93">
            <v>11.133333333333333</v>
          </cell>
          <cell r="AO93">
            <v>7.2833333333333341</v>
          </cell>
          <cell r="AP93">
            <v>7.7</v>
          </cell>
          <cell r="AQ93">
            <v>1008.1666666666666</v>
          </cell>
          <cell r="AS93">
            <v>0</v>
          </cell>
          <cell r="AT93">
            <v>2.5344000000000002</v>
          </cell>
          <cell r="AU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67</v>
          </cell>
          <cell r="BA93">
            <v>74</v>
          </cell>
          <cell r="BB93">
            <v>7</v>
          </cell>
          <cell r="BC93">
            <v>10.6</v>
          </cell>
          <cell r="BE93">
            <v>10.3</v>
          </cell>
          <cell r="BG93">
            <v>3</v>
          </cell>
        </row>
        <row r="94">
          <cell r="B94">
            <v>0</v>
          </cell>
          <cell r="C94">
            <v>0</v>
          </cell>
          <cell r="D94" t="str">
            <v/>
          </cell>
          <cell r="H94">
            <v>5.15</v>
          </cell>
          <cell r="I94">
            <v>5.5</v>
          </cell>
          <cell r="M94">
            <v>74</v>
          </cell>
          <cell r="N94">
            <v>46</v>
          </cell>
          <cell r="R94">
            <v>983</v>
          </cell>
          <cell r="S94">
            <v>6</v>
          </cell>
          <cell r="V94">
            <v>4</v>
          </cell>
          <cell r="Z94">
            <v>18</v>
          </cell>
          <cell r="AA94">
            <v>6.580645161290323</v>
          </cell>
          <cell r="AD94">
            <v>13.886249999999999</v>
          </cell>
          <cell r="AE94">
            <v>13.548387096774194</v>
          </cell>
          <cell r="AK94">
            <v>75</v>
          </cell>
          <cell r="AM94">
            <v>3.1750000000000003</v>
          </cell>
          <cell r="AN94">
            <v>10.324999999999999</v>
          </cell>
          <cell r="AO94">
            <v>6.75</v>
          </cell>
          <cell r="AP94">
            <v>7.15</v>
          </cell>
          <cell r="AQ94">
            <v>1001.875</v>
          </cell>
          <cell r="AS94">
            <v>1</v>
          </cell>
          <cell r="AT94">
            <v>2.5344000000000002</v>
          </cell>
          <cell r="AU94">
            <v>0</v>
          </cell>
          <cell r="AV94">
            <v>1</v>
          </cell>
          <cell r="AW94">
            <v>0</v>
          </cell>
          <cell r="AY94">
            <v>0</v>
          </cell>
          <cell r="AZ94">
            <v>51</v>
          </cell>
          <cell r="BA94">
            <v>69</v>
          </cell>
          <cell r="BB94">
            <v>18</v>
          </cell>
          <cell r="BC94">
            <v>7.5</v>
          </cell>
          <cell r="BE94">
            <v>7.6</v>
          </cell>
          <cell r="BG94">
            <v>4</v>
          </cell>
        </row>
        <row r="95">
          <cell r="B95">
            <v>5</v>
          </cell>
          <cell r="C95">
            <v>0</v>
          </cell>
          <cell r="D95" t="str">
            <v/>
          </cell>
          <cell r="H95">
            <v>4</v>
          </cell>
          <cell r="I95">
            <v>9</v>
          </cell>
          <cell r="M95">
            <v>73</v>
          </cell>
          <cell r="N95">
            <v>44</v>
          </cell>
          <cell r="R95">
            <v>991.5</v>
          </cell>
          <cell r="S95">
            <v>19</v>
          </cell>
          <cell r="V95">
            <v>5</v>
          </cell>
          <cell r="Z95">
            <v>18</v>
          </cell>
          <cell r="AA95">
            <v>8.2258064516129039</v>
          </cell>
          <cell r="AD95">
            <v>17.853749999999998</v>
          </cell>
          <cell r="AE95">
            <v>16.935483870967744</v>
          </cell>
          <cell r="AK95">
            <v>74.599999999999994</v>
          </cell>
          <cell r="AM95">
            <v>2.4400000000000004</v>
          </cell>
          <cell r="AN95">
            <v>9.9599999999999991</v>
          </cell>
          <cell r="AO95">
            <v>6.2</v>
          </cell>
          <cell r="AP95">
            <v>7.5200000000000005</v>
          </cell>
          <cell r="AQ95">
            <v>999.8</v>
          </cell>
          <cell r="AS95">
            <v>1</v>
          </cell>
          <cell r="AT95">
            <v>2.5344000000000002</v>
          </cell>
          <cell r="AU95">
            <v>0</v>
          </cell>
          <cell r="AV95">
            <v>1</v>
          </cell>
          <cell r="AW95">
            <v>1</v>
          </cell>
          <cell r="AY95">
            <v>0</v>
          </cell>
          <cell r="AZ95">
            <v>51</v>
          </cell>
          <cell r="BA95">
            <v>63</v>
          </cell>
          <cell r="BB95">
            <v>12</v>
          </cell>
          <cell r="BC95">
            <v>8.3000000000000007</v>
          </cell>
          <cell r="BE95">
            <v>8.1999999999999993</v>
          </cell>
          <cell r="BG95">
            <v>5</v>
          </cell>
        </row>
        <row r="96">
          <cell r="B96">
            <v>0</v>
          </cell>
          <cell r="C96">
            <v>0</v>
          </cell>
          <cell r="D96" t="str">
            <v>SW</v>
          </cell>
          <cell r="H96">
            <v>5.3999999999999995</v>
          </cell>
          <cell r="I96">
            <v>10.4</v>
          </cell>
          <cell r="M96">
            <v>68.5</v>
          </cell>
          <cell r="N96">
            <v>47</v>
          </cell>
          <cell r="R96">
            <v>1004</v>
          </cell>
          <cell r="S96">
            <v>6</v>
          </cell>
          <cell r="V96">
            <v>6</v>
          </cell>
          <cell r="Z96">
            <v>18</v>
          </cell>
          <cell r="AA96">
            <v>9.870967741935484</v>
          </cell>
          <cell r="AD96">
            <v>28.433749999999996</v>
          </cell>
          <cell r="AE96">
            <v>20.322580645161292</v>
          </cell>
          <cell r="AK96">
            <v>73.583333333333329</v>
          </cell>
          <cell r="AM96">
            <v>2.0666666666666669</v>
          </cell>
          <cell r="AN96">
            <v>10.066666666666666</v>
          </cell>
          <cell r="AO96">
            <v>6.0666666666666664</v>
          </cell>
          <cell r="AP96">
            <v>8</v>
          </cell>
          <cell r="AQ96">
            <v>1000.5</v>
          </cell>
          <cell r="AS96">
            <v>1</v>
          </cell>
          <cell r="AT96">
            <v>2.5344000000000002</v>
          </cell>
          <cell r="AU96">
            <v>0</v>
          </cell>
          <cell r="AV96">
            <v>1</v>
          </cell>
          <cell r="AW96">
            <v>0</v>
          </cell>
          <cell r="AY96">
            <v>0</v>
          </cell>
          <cell r="AZ96">
            <v>45</v>
          </cell>
          <cell r="BA96">
            <v>58</v>
          </cell>
          <cell r="BB96">
            <v>13</v>
          </cell>
          <cell r="BC96">
            <v>10.1</v>
          </cell>
          <cell r="BE96">
            <v>10.8</v>
          </cell>
          <cell r="BG96">
            <v>6</v>
          </cell>
        </row>
        <row r="97">
          <cell r="B97">
            <v>0</v>
          </cell>
          <cell r="C97">
            <v>0</v>
          </cell>
          <cell r="D97" t="str">
            <v/>
          </cell>
          <cell r="H97">
            <v>8.85</v>
          </cell>
          <cell r="I97">
            <v>9.5</v>
          </cell>
          <cell r="M97">
            <v>73</v>
          </cell>
          <cell r="N97">
            <v>46</v>
          </cell>
          <cell r="R97">
            <v>1009.5</v>
          </cell>
          <cell r="S97">
            <v>5</v>
          </cell>
          <cell r="V97">
            <v>7</v>
          </cell>
          <cell r="Z97">
            <v>18.100000000000001</v>
          </cell>
          <cell r="AA97">
            <v>11.516129032258066</v>
          </cell>
          <cell r="AD97">
            <v>32.401249999999997</v>
          </cell>
          <cell r="AE97">
            <v>23.70967741935484</v>
          </cell>
          <cell r="AK97">
            <v>73.5</v>
          </cell>
          <cell r="AM97">
            <v>2.3571428571428572</v>
          </cell>
          <cell r="AN97">
            <v>10.571428571428571</v>
          </cell>
          <cell r="AO97">
            <v>6.4642857142857144</v>
          </cell>
          <cell r="AP97">
            <v>8.2142857142857135</v>
          </cell>
          <cell r="AQ97">
            <v>1001.7857142857143</v>
          </cell>
          <cell r="AS97">
            <v>1</v>
          </cell>
          <cell r="AT97">
            <v>2.5344000000000002</v>
          </cell>
          <cell r="AU97">
            <v>0</v>
          </cell>
          <cell r="AV97">
            <v>1</v>
          </cell>
          <cell r="AW97">
            <v>0</v>
          </cell>
          <cell r="AY97">
            <v>0</v>
          </cell>
          <cell r="AZ97">
            <v>50</v>
          </cell>
          <cell r="BA97">
            <v>63</v>
          </cell>
          <cell r="BB97">
            <v>13</v>
          </cell>
          <cell r="BC97">
            <v>13.6</v>
          </cell>
          <cell r="BE97">
            <v>13.2</v>
          </cell>
          <cell r="BG97">
            <v>7</v>
          </cell>
        </row>
        <row r="98">
          <cell r="B98">
            <v>0</v>
          </cell>
          <cell r="C98">
            <v>0</v>
          </cell>
          <cell r="D98" t="str">
            <v/>
          </cell>
          <cell r="H98">
            <v>6.4</v>
          </cell>
          <cell r="I98">
            <v>8</v>
          </cell>
          <cell r="M98">
            <v>71</v>
          </cell>
          <cell r="N98">
            <v>50</v>
          </cell>
          <cell r="R98">
            <v>1002.5</v>
          </cell>
          <cell r="S98">
            <v>5</v>
          </cell>
          <cell r="V98">
            <v>8</v>
          </cell>
          <cell r="Z98">
            <v>20.3</v>
          </cell>
          <cell r="AA98">
            <v>13.161290322580646</v>
          </cell>
          <cell r="AD98">
            <v>40.336249999999993</v>
          </cell>
          <cell r="AE98">
            <v>27.096774193548388</v>
          </cell>
          <cell r="AK98">
            <v>73.1875</v>
          </cell>
          <cell r="AM98">
            <v>2.3624999999999998</v>
          </cell>
          <cell r="AN98">
            <v>10.55</v>
          </cell>
          <cell r="AO98">
            <v>6.4562499999999998</v>
          </cell>
          <cell r="AP98">
            <v>8.1875</v>
          </cell>
          <cell r="AQ98">
            <v>1001.875</v>
          </cell>
          <cell r="AS98">
            <v>1</v>
          </cell>
          <cell r="AT98">
            <v>2.5344000000000002</v>
          </cell>
          <cell r="AU98">
            <v>0</v>
          </cell>
          <cell r="AV98">
            <v>1</v>
          </cell>
          <cell r="AW98">
            <v>0</v>
          </cell>
          <cell r="AY98">
            <v>0</v>
          </cell>
          <cell r="AZ98">
            <v>46</v>
          </cell>
          <cell r="BA98">
            <v>51</v>
          </cell>
          <cell r="BB98">
            <v>5</v>
          </cell>
          <cell r="BC98">
            <v>10.5</v>
          </cell>
          <cell r="BE98">
            <v>10.8</v>
          </cell>
          <cell r="BG98">
            <v>8</v>
          </cell>
        </row>
        <row r="99">
          <cell r="B99">
            <v>0</v>
          </cell>
          <cell r="C99">
            <v>0</v>
          </cell>
          <cell r="H99">
            <v>6.3</v>
          </cell>
          <cell r="I99">
            <v>8.7999999999999989</v>
          </cell>
          <cell r="M99">
            <v>66</v>
          </cell>
          <cell r="N99">
            <v>46</v>
          </cell>
          <cell r="R99">
            <v>1008.5</v>
          </cell>
          <cell r="S99">
            <v>11</v>
          </cell>
          <cell r="V99">
            <v>9</v>
          </cell>
          <cell r="Z99">
            <v>20.3</v>
          </cell>
          <cell r="AA99">
            <v>14.806451612903226</v>
          </cell>
          <cell r="AD99">
            <v>49.593749999999993</v>
          </cell>
          <cell r="AE99">
            <v>30.483870967741936</v>
          </cell>
          <cell r="AK99">
            <v>72.388888888888886</v>
          </cell>
          <cell r="AM99">
            <v>2.3111111111111109</v>
          </cell>
          <cell r="AN99">
            <v>10.566666666666668</v>
          </cell>
          <cell r="AO99">
            <v>6.4388888888888882</v>
          </cell>
          <cell r="AP99">
            <v>8.2555555555555546</v>
          </cell>
          <cell r="AQ99">
            <v>1002.6111111111111</v>
          </cell>
          <cell r="AS99">
            <v>1</v>
          </cell>
          <cell r="AT99">
            <v>2.5344000000000002</v>
          </cell>
          <cell r="AU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43</v>
          </cell>
          <cell r="BA99">
            <v>52</v>
          </cell>
          <cell r="BB99">
            <v>9</v>
          </cell>
          <cell r="BC99">
            <v>10.9</v>
          </cell>
          <cell r="BE99">
            <v>10.6</v>
          </cell>
          <cell r="BG99">
            <v>9</v>
          </cell>
        </row>
        <row r="100">
          <cell r="B100">
            <v>0</v>
          </cell>
          <cell r="C100">
            <v>0</v>
          </cell>
          <cell r="H100">
            <v>8</v>
          </cell>
          <cell r="I100">
            <v>8</v>
          </cell>
          <cell r="M100">
            <v>82.5</v>
          </cell>
          <cell r="N100">
            <v>29</v>
          </cell>
          <cell r="R100">
            <v>1011</v>
          </cell>
          <cell r="S100">
            <v>14</v>
          </cell>
          <cell r="V100">
            <v>10</v>
          </cell>
          <cell r="Z100">
            <v>24.2</v>
          </cell>
          <cell r="AA100">
            <v>16.451612903225808</v>
          </cell>
          <cell r="AD100">
            <v>52.238749999999996</v>
          </cell>
          <cell r="AE100">
            <v>33.870967741935488</v>
          </cell>
          <cell r="AK100">
            <v>73.400000000000006</v>
          </cell>
          <cell r="AM100">
            <v>2.4799999999999995</v>
          </cell>
          <cell r="AN100">
            <v>10.71</v>
          </cell>
          <cell r="AO100">
            <v>6.5949999999999989</v>
          </cell>
          <cell r="AP100">
            <v>8.23</v>
          </cell>
          <cell r="AQ100">
            <v>1003.45</v>
          </cell>
          <cell r="AS100">
            <v>1</v>
          </cell>
          <cell r="AT100">
            <v>2.5344000000000002</v>
          </cell>
          <cell r="AU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68</v>
          </cell>
          <cell r="BA100">
            <v>75</v>
          </cell>
          <cell r="BB100">
            <v>7</v>
          </cell>
          <cell r="BC100">
            <v>12</v>
          </cell>
          <cell r="BE100">
            <v>12.3</v>
          </cell>
          <cell r="BG100">
            <v>10</v>
          </cell>
        </row>
        <row r="101">
          <cell r="B101">
            <v>0</v>
          </cell>
          <cell r="C101">
            <v>0</v>
          </cell>
          <cell r="H101">
            <v>7.25</v>
          </cell>
          <cell r="I101">
            <v>11.899999999999999</v>
          </cell>
          <cell r="M101">
            <v>77</v>
          </cell>
          <cell r="N101">
            <v>40</v>
          </cell>
          <cell r="R101">
            <v>1021.5</v>
          </cell>
          <cell r="S101">
            <v>7</v>
          </cell>
          <cell r="V101">
            <v>11</v>
          </cell>
          <cell r="Z101">
            <v>24.2</v>
          </cell>
          <cell r="AA101">
            <v>18.096774193548388</v>
          </cell>
          <cell r="AD101">
            <v>57.528749999999995</v>
          </cell>
          <cell r="AE101">
            <v>37.258064516129032</v>
          </cell>
          <cell r="AK101">
            <v>73.727272727272734</v>
          </cell>
          <cell r="AM101">
            <v>2.3727272727272726</v>
          </cell>
          <cell r="AN101">
            <v>10.936363636363637</v>
          </cell>
          <cell r="AO101">
            <v>6.6545454545454534</v>
          </cell>
          <cell r="AP101">
            <v>8.5636363636363626</v>
          </cell>
          <cell r="AQ101">
            <v>1005.0909090909091</v>
          </cell>
          <cell r="AS101">
            <v>1</v>
          </cell>
          <cell r="AT101">
            <v>2.5344000000000002</v>
          </cell>
          <cell r="AU101">
            <v>1</v>
          </cell>
          <cell r="AV101">
            <v>0</v>
          </cell>
          <cell r="AW101">
            <v>0</v>
          </cell>
          <cell r="AY101">
            <v>0</v>
          </cell>
          <cell r="AZ101">
            <v>57</v>
          </cell>
          <cell r="BA101">
            <v>69</v>
          </cell>
          <cell r="BB101">
            <v>12</v>
          </cell>
          <cell r="BC101">
            <v>12.8</v>
          </cell>
          <cell r="BE101">
            <v>13.3</v>
          </cell>
          <cell r="BG101">
            <v>11</v>
          </cell>
        </row>
        <row r="102">
          <cell r="B102">
            <v>0</v>
          </cell>
          <cell r="C102">
            <v>0</v>
          </cell>
          <cell r="H102">
            <v>11.1</v>
          </cell>
          <cell r="I102">
            <v>3.8000000000000007</v>
          </cell>
          <cell r="M102">
            <v>84</v>
          </cell>
          <cell r="N102">
            <v>20</v>
          </cell>
          <cell r="R102">
            <v>1021.5</v>
          </cell>
          <cell r="S102">
            <v>5</v>
          </cell>
          <cell r="V102">
            <v>12</v>
          </cell>
          <cell r="Z102">
            <v>24.2</v>
          </cell>
          <cell r="AA102">
            <v>19.741935483870968</v>
          </cell>
          <cell r="AD102">
            <v>57.528749999999995</v>
          </cell>
          <cell r="AE102">
            <v>40.645161290322584</v>
          </cell>
          <cell r="AK102">
            <v>74.583333333333329</v>
          </cell>
          <cell r="AM102">
            <v>2.9416666666666664</v>
          </cell>
          <cell r="AN102">
            <v>11.108333333333334</v>
          </cell>
          <cell r="AO102">
            <v>7.0249999999999986</v>
          </cell>
          <cell r="AP102">
            <v>8.1666666666666661</v>
          </cell>
          <cell r="AQ102">
            <v>1006.4583333333334</v>
          </cell>
          <cell r="AS102">
            <v>0</v>
          </cell>
          <cell r="AT102">
            <v>2.5344000000000002</v>
          </cell>
          <cell r="AU102">
            <v>1</v>
          </cell>
          <cell r="AV102">
            <v>0</v>
          </cell>
          <cell r="AW102">
            <v>0</v>
          </cell>
          <cell r="AY102">
            <v>1</v>
          </cell>
          <cell r="AZ102">
            <v>74</v>
          </cell>
          <cell r="BA102">
            <v>77</v>
          </cell>
          <cell r="BB102">
            <v>3</v>
          </cell>
          <cell r="BC102">
            <v>13</v>
          </cell>
          <cell r="BE102">
            <v>13</v>
          </cell>
          <cell r="BG102">
            <v>12</v>
          </cell>
        </row>
        <row r="103">
          <cell r="B103">
            <v>0</v>
          </cell>
          <cell r="C103">
            <v>0</v>
          </cell>
          <cell r="H103">
            <v>10</v>
          </cell>
          <cell r="I103">
            <v>6</v>
          </cell>
          <cell r="M103">
            <v>79.5</v>
          </cell>
          <cell r="N103">
            <v>33</v>
          </cell>
          <cell r="R103">
            <v>1019.5</v>
          </cell>
          <cell r="S103">
            <v>7</v>
          </cell>
          <cell r="V103">
            <v>13</v>
          </cell>
          <cell r="Z103">
            <v>24.2</v>
          </cell>
          <cell r="AA103">
            <v>21.387096774193548</v>
          </cell>
          <cell r="AD103">
            <v>58.19</v>
          </cell>
          <cell r="AE103">
            <v>44.032258064516128</v>
          </cell>
          <cell r="AK103">
            <v>74.961538461538467</v>
          </cell>
          <cell r="AM103">
            <v>3.2538461538461538</v>
          </cell>
          <cell r="AN103">
            <v>11.253846153846155</v>
          </cell>
          <cell r="AO103">
            <v>7.2538461538461529</v>
          </cell>
          <cell r="AP103">
            <v>7.9999999999999991</v>
          </cell>
          <cell r="AQ103">
            <v>1007.4615384615385</v>
          </cell>
          <cell r="AS103">
            <v>0</v>
          </cell>
          <cell r="AT103">
            <v>2.5344000000000002</v>
          </cell>
          <cell r="AU103">
            <v>1</v>
          </cell>
          <cell r="AV103">
            <v>0</v>
          </cell>
          <cell r="AW103">
            <v>0</v>
          </cell>
          <cell r="AY103">
            <v>1</v>
          </cell>
          <cell r="AZ103">
            <v>63</v>
          </cell>
          <cell r="BA103">
            <v>70</v>
          </cell>
          <cell r="BB103">
            <v>7</v>
          </cell>
          <cell r="BC103">
            <v>12.9</v>
          </cell>
          <cell r="BE103">
            <v>12</v>
          </cell>
          <cell r="BG103">
            <v>13</v>
          </cell>
        </row>
        <row r="104">
          <cell r="B104">
            <v>0</v>
          </cell>
          <cell r="C104">
            <v>0</v>
          </cell>
          <cell r="H104">
            <v>10.4</v>
          </cell>
          <cell r="I104">
            <v>6.2</v>
          </cell>
          <cell r="M104">
            <v>72</v>
          </cell>
          <cell r="N104">
            <v>46</v>
          </cell>
          <cell r="R104">
            <v>1017.5</v>
          </cell>
          <cell r="S104">
            <v>11</v>
          </cell>
          <cell r="V104">
            <v>14</v>
          </cell>
          <cell r="Z104">
            <v>24.2</v>
          </cell>
          <cell r="AA104">
            <v>23.032258064516132</v>
          </cell>
          <cell r="AD104">
            <v>62.157499999999999</v>
          </cell>
          <cell r="AE104">
            <v>47.41935483870968</v>
          </cell>
          <cell r="AK104">
            <v>74.75</v>
          </cell>
          <cell r="AM104">
            <v>3.5428571428571423</v>
          </cell>
          <cell r="AN104">
            <v>11.414285714285715</v>
          </cell>
          <cell r="AO104">
            <v>7.4785714285714278</v>
          </cell>
          <cell r="AP104">
            <v>7.871428571428571</v>
          </cell>
          <cell r="AQ104">
            <v>1008.1785714285714</v>
          </cell>
          <cell r="AS104">
            <v>1</v>
          </cell>
          <cell r="AT104">
            <v>2.5344000000000002</v>
          </cell>
          <cell r="AU104">
            <v>0</v>
          </cell>
          <cell r="AV104">
            <v>0</v>
          </cell>
          <cell r="AW104">
            <v>0</v>
          </cell>
          <cell r="AY104">
            <v>1</v>
          </cell>
          <cell r="AZ104">
            <v>49</v>
          </cell>
          <cell r="BA104">
            <v>53</v>
          </cell>
          <cell r="BB104">
            <v>4</v>
          </cell>
          <cell r="BC104">
            <v>13.8</v>
          </cell>
          <cell r="BE104">
            <v>13.2</v>
          </cell>
          <cell r="BG104">
            <v>14</v>
          </cell>
        </row>
        <row r="105">
          <cell r="B105">
            <v>0</v>
          </cell>
          <cell r="C105">
            <v>0</v>
          </cell>
          <cell r="H105">
            <v>9.35</v>
          </cell>
          <cell r="I105">
            <v>11.3</v>
          </cell>
          <cell r="M105">
            <v>67</v>
          </cell>
          <cell r="N105">
            <v>38</v>
          </cell>
          <cell r="R105">
            <v>1027.5</v>
          </cell>
          <cell r="S105">
            <v>9</v>
          </cell>
          <cell r="V105">
            <v>15</v>
          </cell>
          <cell r="Z105">
            <v>24.2</v>
          </cell>
          <cell r="AA105">
            <v>24.677419354838712</v>
          </cell>
          <cell r="AD105">
            <v>74.06</v>
          </cell>
          <cell r="AE105">
            <v>50.806451612903224</v>
          </cell>
          <cell r="AK105">
            <v>74.233333333333334</v>
          </cell>
          <cell r="AM105">
            <v>3.5533333333333332</v>
          </cell>
          <cell r="AN105">
            <v>11.653333333333334</v>
          </cell>
          <cell r="AO105">
            <v>7.6033333333333326</v>
          </cell>
          <cell r="AP105">
            <v>8.1</v>
          </cell>
          <cell r="AQ105">
            <v>1009.4666666666667</v>
          </cell>
          <cell r="AS105">
            <v>1</v>
          </cell>
          <cell r="AT105">
            <v>2.5344000000000002</v>
          </cell>
          <cell r="AU105">
            <v>1</v>
          </cell>
          <cell r="AV105">
            <v>0</v>
          </cell>
          <cell r="AW105">
            <v>0</v>
          </cell>
          <cell r="AY105">
            <v>1</v>
          </cell>
          <cell r="AZ105">
            <v>48</v>
          </cell>
          <cell r="BA105">
            <v>53</v>
          </cell>
          <cell r="BB105">
            <v>5</v>
          </cell>
          <cell r="BC105">
            <v>15.1</v>
          </cell>
          <cell r="BE105">
            <v>15.3</v>
          </cell>
          <cell r="BG105">
            <v>15</v>
          </cell>
        </row>
        <row r="106">
          <cell r="B106">
            <v>0</v>
          </cell>
          <cell r="C106">
            <v>16</v>
          </cell>
          <cell r="H106">
            <v>9.8999999999999986</v>
          </cell>
          <cell r="I106">
            <v>12.999999999999998</v>
          </cell>
          <cell r="M106">
            <v>70.5</v>
          </cell>
          <cell r="N106">
            <v>47</v>
          </cell>
          <cell r="R106">
            <v>1031.5</v>
          </cell>
          <cell r="S106">
            <v>3</v>
          </cell>
          <cell r="V106">
            <v>16</v>
          </cell>
          <cell r="Z106">
            <v>24.2</v>
          </cell>
          <cell r="AA106">
            <v>26.322580645161292</v>
          </cell>
          <cell r="AD106">
            <v>84.64</v>
          </cell>
          <cell r="AE106">
            <v>54.193548387096776</v>
          </cell>
          <cell r="AK106">
            <v>74</v>
          </cell>
          <cell r="AM106">
            <v>3.5437499999999997</v>
          </cell>
          <cell r="AN106">
            <v>11.950000000000001</v>
          </cell>
          <cell r="AO106">
            <v>7.7468749999999993</v>
          </cell>
          <cell r="AP106">
            <v>8.4062499999999982</v>
          </cell>
          <cell r="AQ106">
            <v>1010.84375</v>
          </cell>
          <cell r="AS106">
            <v>1</v>
          </cell>
          <cell r="AT106">
            <v>2.5344000000000002</v>
          </cell>
          <cell r="AU106">
            <v>1</v>
          </cell>
          <cell r="AV106">
            <v>0</v>
          </cell>
          <cell r="AW106">
            <v>0</v>
          </cell>
          <cell r="AY106">
            <v>1</v>
          </cell>
          <cell r="AZ106">
            <v>47</v>
          </cell>
          <cell r="BA106">
            <v>51</v>
          </cell>
          <cell r="BB106">
            <v>4</v>
          </cell>
          <cell r="BC106">
            <v>16.5</v>
          </cell>
          <cell r="BE106">
            <v>16.600000000000001</v>
          </cell>
          <cell r="BG106">
            <v>16</v>
          </cell>
        </row>
        <row r="107">
          <cell r="B107">
            <v>0</v>
          </cell>
          <cell r="C107">
            <v>0</v>
          </cell>
          <cell r="H107">
            <v>10.35</v>
          </cell>
          <cell r="I107">
            <v>10.100000000000001</v>
          </cell>
          <cell r="M107">
            <v>69</v>
          </cell>
          <cell r="N107">
            <v>36</v>
          </cell>
          <cell r="R107">
            <v>1034.5</v>
          </cell>
          <cell r="S107">
            <v>5</v>
          </cell>
          <cell r="V107">
            <v>17</v>
          </cell>
          <cell r="Z107">
            <v>24.2</v>
          </cell>
          <cell r="AA107">
            <v>27.967741935483872</v>
          </cell>
          <cell r="AD107">
            <v>95.22</v>
          </cell>
          <cell r="AE107">
            <v>57.580645161290327</v>
          </cell>
          <cell r="AK107">
            <v>73.705882352941174</v>
          </cell>
          <cell r="AM107">
            <v>3.6470588235294112</v>
          </cell>
          <cell r="AN107">
            <v>12.152941176470589</v>
          </cell>
          <cell r="AO107">
            <v>7.8999999999999986</v>
          </cell>
          <cell r="AP107">
            <v>8.5058823529411747</v>
          </cell>
          <cell r="AQ107">
            <v>1012.2352941176471</v>
          </cell>
          <cell r="AS107">
            <v>1</v>
          </cell>
          <cell r="AT107">
            <v>2.5344000000000002</v>
          </cell>
          <cell r="AU107">
            <v>1</v>
          </cell>
          <cell r="AV107">
            <v>0</v>
          </cell>
          <cell r="AW107">
            <v>0</v>
          </cell>
          <cell r="AY107">
            <v>1</v>
          </cell>
          <cell r="AZ107">
            <v>51</v>
          </cell>
          <cell r="BA107">
            <v>54</v>
          </cell>
          <cell r="BB107">
            <v>3</v>
          </cell>
          <cell r="BC107">
            <v>15.6</v>
          </cell>
          <cell r="BE107">
            <v>15.6</v>
          </cell>
          <cell r="BG107">
            <v>17</v>
          </cell>
        </row>
        <row r="108">
          <cell r="B108">
            <v>0</v>
          </cell>
          <cell r="C108">
            <v>0</v>
          </cell>
          <cell r="H108">
            <v>9</v>
          </cell>
          <cell r="I108">
            <v>12.600000000000001</v>
          </cell>
          <cell r="M108">
            <v>68.5</v>
          </cell>
          <cell r="N108">
            <v>53</v>
          </cell>
          <cell r="R108">
            <v>1032</v>
          </cell>
          <cell r="S108">
            <v>8</v>
          </cell>
          <cell r="V108">
            <v>18</v>
          </cell>
          <cell r="Z108">
            <v>24.2</v>
          </cell>
          <cell r="AA108">
            <v>29.612903225806452</v>
          </cell>
          <cell r="AD108">
            <v>108.44500000000001</v>
          </cell>
          <cell r="AE108">
            <v>60.967741935483872</v>
          </cell>
          <cell r="AK108">
            <v>73.416666666666671</v>
          </cell>
          <cell r="AM108">
            <v>3.5944444444444437</v>
          </cell>
          <cell r="AN108">
            <v>12.327777777777779</v>
          </cell>
          <cell r="AO108">
            <v>7.9611111111111104</v>
          </cell>
          <cell r="AP108">
            <v>8.7333333333333307</v>
          </cell>
          <cell r="AQ108">
            <v>1013.3333333333334</v>
          </cell>
          <cell r="AS108">
            <v>1</v>
          </cell>
          <cell r="AT108">
            <v>2.5344000000000002</v>
          </cell>
          <cell r="AU108">
            <v>1</v>
          </cell>
          <cell r="AV108">
            <v>0</v>
          </cell>
          <cell r="AW108">
            <v>0</v>
          </cell>
          <cell r="AY108">
            <v>0</v>
          </cell>
          <cell r="AZ108">
            <v>42</v>
          </cell>
          <cell r="BA108">
            <v>47</v>
          </cell>
          <cell r="BB108">
            <v>5</v>
          </cell>
          <cell r="BC108">
            <v>15.4</v>
          </cell>
          <cell r="BE108">
            <v>15.9</v>
          </cell>
          <cell r="BG108">
            <v>18</v>
          </cell>
        </row>
        <row r="109">
          <cell r="B109">
            <v>0</v>
          </cell>
          <cell r="C109">
            <v>0</v>
          </cell>
          <cell r="H109">
            <v>8.35</v>
          </cell>
          <cell r="I109">
            <v>11.9</v>
          </cell>
          <cell r="M109">
            <v>70</v>
          </cell>
          <cell r="N109">
            <v>40</v>
          </cell>
          <cell r="R109">
            <v>1029</v>
          </cell>
          <cell r="S109">
            <v>4</v>
          </cell>
          <cell r="V109">
            <v>19</v>
          </cell>
          <cell r="Z109">
            <v>24.2</v>
          </cell>
          <cell r="AA109">
            <v>31.258064516129036</v>
          </cell>
          <cell r="AD109">
            <v>117.7025</v>
          </cell>
          <cell r="AE109">
            <v>64.354838709677423</v>
          </cell>
          <cell r="AK109">
            <v>73.236842105263165</v>
          </cell>
          <cell r="AM109">
            <v>3.5315789473684207</v>
          </cell>
          <cell r="AN109">
            <v>12.431578947368424</v>
          </cell>
          <cell r="AO109">
            <v>7.98157894736842</v>
          </cell>
          <cell r="AP109">
            <v>8.8999999999999986</v>
          </cell>
          <cell r="AQ109">
            <v>1014.1578947368421</v>
          </cell>
          <cell r="AS109">
            <v>1</v>
          </cell>
          <cell r="AT109">
            <v>2.5344000000000002</v>
          </cell>
          <cell r="AU109">
            <v>1</v>
          </cell>
          <cell r="AV109">
            <v>0</v>
          </cell>
          <cell r="AW109">
            <v>0</v>
          </cell>
          <cell r="AY109">
            <v>0</v>
          </cell>
          <cell r="AZ109">
            <v>50</v>
          </cell>
          <cell r="BA109">
            <v>56</v>
          </cell>
          <cell r="BB109">
            <v>6</v>
          </cell>
          <cell r="BC109">
            <v>14.9</v>
          </cell>
          <cell r="BE109">
            <v>14.8</v>
          </cell>
          <cell r="BG109">
            <v>19</v>
          </cell>
        </row>
        <row r="110">
          <cell r="B110">
            <v>0</v>
          </cell>
          <cell r="C110">
            <v>0</v>
          </cell>
          <cell r="H110">
            <v>8.25</v>
          </cell>
          <cell r="I110">
            <v>9.3000000000000007</v>
          </cell>
          <cell r="M110">
            <v>68</v>
          </cell>
          <cell r="N110">
            <v>42</v>
          </cell>
          <cell r="R110">
            <v>1032</v>
          </cell>
          <cell r="S110">
            <v>2</v>
          </cell>
          <cell r="V110">
            <v>20</v>
          </cell>
          <cell r="Z110">
            <v>24.2</v>
          </cell>
          <cell r="AA110">
            <v>32.903225806451616</v>
          </cell>
          <cell r="AD110">
            <v>130.26624999999999</v>
          </cell>
          <cell r="AE110">
            <v>67.741935483870975</v>
          </cell>
          <cell r="AK110">
            <v>72.974999999999994</v>
          </cell>
          <cell r="AM110">
            <v>3.5349999999999993</v>
          </cell>
          <cell r="AN110">
            <v>12.455000000000002</v>
          </cell>
          <cell r="AO110">
            <v>7.9949999999999992</v>
          </cell>
          <cell r="AP110">
            <v>8.9199999999999982</v>
          </cell>
          <cell r="AQ110">
            <v>1015.05</v>
          </cell>
          <cell r="AS110">
            <v>1</v>
          </cell>
          <cell r="AT110">
            <v>2.5344000000000002</v>
          </cell>
          <cell r="AU110">
            <v>1</v>
          </cell>
          <cell r="AV110">
            <v>0</v>
          </cell>
          <cell r="AW110">
            <v>0</v>
          </cell>
          <cell r="AY110">
            <v>0</v>
          </cell>
          <cell r="AZ110">
            <v>47</v>
          </cell>
          <cell r="BA110">
            <v>48</v>
          </cell>
          <cell r="BB110">
            <v>1</v>
          </cell>
          <cell r="BC110">
            <v>13.1</v>
          </cell>
          <cell r="BE110">
            <v>13.1</v>
          </cell>
          <cell r="BG110">
            <v>20</v>
          </cell>
        </row>
        <row r="111">
          <cell r="B111">
            <v>0</v>
          </cell>
          <cell r="C111">
            <v>0</v>
          </cell>
          <cell r="H111">
            <v>7.95</v>
          </cell>
          <cell r="I111">
            <v>14.9</v>
          </cell>
          <cell r="M111">
            <v>68</v>
          </cell>
          <cell r="N111">
            <v>46</v>
          </cell>
          <cell r="R111">
            <v>1029.5</v>
          </cell>
          <cell r="S111">
            <v>3</v>
          </cell>
          <cell r="V111">
            <v>21</v>
          </cell>
          <cell r="Z111">
            <v>24.2</v>
          </cell>
          <cell r="AA111">
            <v>34.548387096774192</v>
          </cell>
          <cell r="AD111">
            <v>142.82999999999998</v>
          </cell>
          <cell r="AE111">
            <v>71.129032258064512</v>
          </cell>
          <cell r="AK111">
            <v>72.738095238095241</v>
          </cell>
          <cell r="AM111">
            <v>3.39047619047619</v>
          </cell>
          <cell r="AN111">
            <v>12.595238095238098</v>
          </cell>
          <cell r="AO111">
            <v>7.9928571428571411</v>
          </cell>
          <cell r="AP111">
            <v>9.204761904761904</v>
          </cell>
          <cell r="AQ111">
            <v>1015.7380952380952</v>
          </cell>
          <cell r="AS111">
            <v>1</v>
          </cell>
          <cell r="AT111">
            <v>2.5344000000000002</v>
          </cell>
          <cell r="AU111">
            <v>1</v>
          </cell>
          <cell r="AV111">
            <v>0</v>
          </cell>
          <cell r="AW111">
            <v>0</v>
          </cell>
          <cell r="AY111">
            <v>0</v>
          </cell>
          <cell r="AZ111">
            <v>45</v>
          </cell>
          <cell r="BA111">
            <v>48</v>
          </cell>
          <cell r="BB111">
            <v>3</v>
          </cell>
          <cell r="BC111">
            <v>15.6</v>
          </cell>
          <cell r="BE111">
            <v>16.100000000000001</v>
          </cell>
          <cell r="BG111">
            <v>21</v>
          </cell>
        </row>
        <row r="112">
          <cell r="B112">
            <v>0</v>
          </cell>
          <cell r="C112">
            <v>0</v>
          </cell>
          <cell r="H112">
            <v>10.149999999999999</v>
          </cell>
          <cell r="I112">
            <v>9.1</v>
          </cell>
          <cell r="M112">
            <v>70</v>
          </cell>
          <cell r="N112">
            <v>38</v>
          </cell>
          <cell r="R112">
            <v>1030.5</v>
          </cell>
          <cell r="S112">
            <v>5</v>
          </cell>
          <cell r="V112">
            <v>22</v>
          </cell>
          <cell r="Z112">
            <v>24.2</v>
          </cell>
          <cell r="AA112">
            <v>36.193548387096776</v>
          </cell>
          <cell r="AD112">
            <v>153.41</v>
          </cell>
          <cell r="AE112">
            <v>74.516129032258064</v>
          </cell>
          <cell r="AK112">
            <v>72.61363636363636</v>
          </cell>
          <cell r="AM112">
            <v>3.4909090909090903</v>
          </cell>
          <cell r="AN112">
            <v>12.690909090909093</v>
          </cell>
          <cell r="AO112">
            <v>8.0909090909090899</v>
          </cell>
          <cell r="AP112">
            <v>9.1999999999999993</v>
          </cell>
          <cell r="AQ112">
            <v>1016.4090909090909</v>
          </cell>
          <cell r="AS112">
            <v>1</v>
          </cell>
          <cell r="AT112">
            <v>2.5344000000000002</v>
          </cell>
          <cell r="AU112">
            <v>1</v>
          </cell>
          <cell r="AV112">
            <v>0</v>
          </cell>
          <cell r="AW112">
            <v>0</v>
          </cell>
          <cell r="AY112">
            <v>1</v>
          </cell>
          <cell r="BG112">
            <v>22</v>
          </cell>
        </row>
        <row r="113">
          <cell r="B113">
            <v>0</v>
          </cell>
          <cell r="C113">
            <v>0</v>
          </cell>
          <cell r="H113">
            <v>8.9499999999999993</v>
          </cell>
          <cell r="I113">
            <v>5.9</v>
          </cell>
          <cell r="M113">
            <v>70.5</v>
          </cell>
          <cell r="N113">
            <v>29</v>
          </cell>
          <cell r="R113">
            <v>1020.5</v>
          </cell>
          <cell r="S113">
            <v>17</v>
          </cell>
          <cell r="V113">
            <v>23</v>
          </cell>
          <cell r="Z113">
            <v>25</v>
          </cell>
          <cell r="AA113">
            <v>37.838709677419359</v>
          </cell>
          <cell r="AD113">
            <v>156.05500000000001</v>
          </cell>
          <cell r="AE113">
            <v>77.903225806451616</v>
          </cell>
          <cell r="AK113">
            <v>72.521739130434781</v>
          </cell>
          <cell r="AM113">
            <v>3.5999999999999992</v>
          </cell>
          <cell r="AN113">
            <v>12.656521739130437</v>
          </cell>
          <cell r="AO113">
            <v>8.1282608695652154</v>
          </cell>
          <cell r="AP113">
            <v>9.0565217391304333</v>
          </cell>
          <cell r="AQ113">
            <v>1016.5869565217391</v>
          </cell>
          <cell r="AS113">
            <v>1</v>
          </cell>
          <cell r="AT113">
            <v>2.5344000000000002</v>
          </cell>
          <cell r="AU113">
            <v>0</v>
          </cell>
          <cell r="AV113">
            <v>0</v>
          </cell>
          <cell r="AW113">
            <v>0</v>
          </cell>
          <cell r="AY113">
            <v>0</v>
          </cell>
          <cell r="BG113">
            <v>23</v>
          </cell>
        </row>
        <row r="114">
          <cell r="B114">
            <v>0</v>
          </cell>
          <cell r="C114">
            <v>0</v>
          </cell>
          <cell r="H114">
            <v>7.4</v>
          </cell>
          <cell r="I114">
            <v>7.8000000000000007</v>
          </cell>
          <cell r="M114">
            <v>56</v>
          </cell>
          <cell r="N114">
            <v>26</v>
          </cell>
          <cell r="R114">
            <v>1016</v>
          </cell>
          <cell r="S114">
            <v>8</v>
          </cell>
          <cell r="V114">
            <v>24</v>
          </cell>
          <cell r="Z114">
            <v>25</v>
          </cell>
          <cell r="AA114">
            <v>39.483870967741936</v>
          </cell>
          <cell r="AD114">
            <v>165.31250000000003</v>
          </cell>
          <cell r="AE114">
            <v>81.290322580645167</v>
          </cell>
          <cell r="AK114">
            <v>71.833333333333329</v>
          </cell>
          <cell r="AM114">
            <v>3.5958333333333328</v>
          </cell>
          <cell r="AN114">
            <v>12.600000000000001</v>
          </cell>
          <cell r="AO114">
            <v>8.0979166666666647</v>
          </cell>
          <cell r="AP114">
            <v>9.0041666666666664</v>
          </cell>
          <cell r="AQ114">
            <v>1016.5625</v>
          </cell>
          <cell r="AS114">
            <v>1</v>
          </cell>
          <cell r="AT114">
            <v>2.5344000000000002</v>
          </cell>
          <cell r="AU114">
            <v>0</v>
          </cell>
          <cell r="AV114">
            <v>0</v>
          </cell>
          <cell r="AW114">
            <v>0</v>
          </cell>
          <cell r="AY114">
            <v>0</v>
          </cell>
          <cell r="BG114">
            <v>24</v>
          </cell>
        </row>
        <row r="115">
          <cell r="B115">
            <v>0</v>
          </cell>
          <cell r="C115">
            <v>0</v>
          </cell>
          <cell r="H115">
            <v>8.35</v>
          </cell>
          <cell r="I115">
            <v>5.5</v>
          </cell>
          <cell r="M115">
            <v>75.5</v>
          </cell>
          <cell r="N115">
            <v>33</v>
          </cell>
          <cell r="R115">
            <v>1007</v>
          </cell>
          <cell r="S115">
            <v>12</v>
          </cell>
          <cell r="V115">
            <v>25</v>
          </cell>
          <cell r="Z115">
            <v>29.9</v>
          </cell>
          <cell r="AA115">
            <v>41.12903225806452</v>
          </cell>
          <cell r="AD115">
            <v>170.60250000000002</v>
          </cell>
          <cell r="AE115">
            <v>84.677419354838719</v>
          </cell>
          <cell r="AK115">
            <v>71.98</v>
          </cell>
          <cell r="AM115">
            <v>3.6759999999999993</v>
          </cell>
          <cell r="AN115">
            <v>12.540000000000003</v>
          </cell>
          <cell r="AO115">
            <v>8.1079999999999988</v>
          </cell>
          <cell r="AP115">
            <v>8.863999999999999</v>
          </cell>
          <cell r="AQ115">
            <v>1016.18</v>
          </cell>
          <cell r="AS115">
            <v>1</v>
          </cell>
          <cell r="AT115">
            <v>2.5344000000000002</v>
          </cell>
          <cell r="AU115">
            <v>0</v>
          </cell>
          <cell r="AV115">
            <v>0</v>
          </cell>
          <cell r="AW115">
            <v>0</v>
          </cell>
          <cell r="AY115">
            <v>0</v>
          </cell>
          <cell r="BG115">
            <v>25</v>
          </cell>
        </row>
        <row r="116">
          <cell r="B116">
            <v>0</v>
          </cell>
          <cell r="C116">
            <v>0</v>
          </cell>
          <cell r="H116">
            <v>10.25</v>
          </cell>
          <cell r="I116">
            <v>6.5</v>
          </cell>
          <cell r="M116">
            <v>74</v>
          </cell>
          <cell r="N116">
            <v>34</v>
          </cell>
          <cell r="R116">
            <v>1003</v>
          </cell>
          <cell r="S116">
            <v>12</v>
          </cell>
          <cell r="V116">
            <v>26</v>
          </cell>
          <cell r="Z116">
            <v>30.4</v>
          </cell>
          <cell r="AA116">
            <v>42.774193548387096</v>
          </cell>
          <cell r="AD116">
            <v>171.26374999999999</v>
          </cell>
          <cell r="AE116">
            <v>88.064516129032256</v>
          </cell>
          <cell r="AK116">
            <v>72.057692307692307</v>
          </cell>
          <cell r="AM116">
            <v>3.8038461538461528</v>
          </cell>
          <cell r="AN116">
            <v>12.576923076923078</v>
          </cell>
          <cell r="AO116">
            <v>8.1903846153846143</v>
          </cell>
          <cell r="AP116">
            <v>8.773076923076923</v>
          </cell>
          <cell r="AQ116">
            <v>1015.6730769230769</v>
          </cell>
          <cell r="AS116">
            <v>0</v>
          </cell>
          <cell r="AT116">
            <v>2.5344000000000002</v>
          </cell>
          <cell r="AU116">
            <v>0</v>
          </cell>
          <cell r="AV116">
            <v>1</v>
          </cell>
          <cell r="AW116">
            <v>0</v>
          </cell>
          <cell r="AY116">
            <v>1</v>
          </cell>
          <cell r="BG116">
            <v>26</v>
          </cell>
        </row>
        <row r="117">
          <cell r="B117">
            <v>0</v>
          </cell>
          <cell r="C117">
            <v>0</v>
          </cell>
          <cell r="H117">
            <v>6.75</v>
          </cell>
          <cell r="I117">
            <v>6.5</v>
          </cell>
          <cell r="M117">
            <v>64</v>
          </cell>
          <cell r="N117">
            <v>26</v>
          </cell>
          <cell r="R117">
            <v>997.5</v>
          </cell>
          <cell r="S117">
            <v>7</v>
          </cell>
          <cell r="V117">
            <v>27</v>
          </cell>
          <cell r="Z117">
            <v>30.4</v>
          </cell>
          <cell r="AA117">
            <v>44.41935483870968</v>
          </cell>
          <cell r="AD117">
            <v>173.90875000000003</v>
          </cell>
          <cell r="AE117">
            <v>91.451612903225808</v>
          </cell>
          <cell r="AK117">
            <v>71.759259259259252</v>
          </cell>
          <cell r="AM117">
            <v>3.7925925925925918</v>
          </cell>
          <cell r="AN117">
            <v>12.481481481481483</v>
          </cell>
          <cell r="AO117">
            <v>8.137037037037036</v>
          </cell>
          <cell r="AP117">
            <v>8.6888888888888882</v>
          </cell>
          <cell r="AQ117">
            <v>1015</v>
          </cell>
          <cell r="AS117">
            <v>1</v>
          </cell>
          <cell r="AT117">
            <v>2.5344000000000002</v>
          </cell>
          <cell r="AU117">
            <v>0</v>
          </cell>
          <cell r="AV117">
            <v>1</v>
          </cell>
          <cell r="AW117">
            <v>0</v>
          </cell>
          <cell r="AY117">
            <v>0</v>
          </cell>
          <cell r="BG117">
            <v>27</v>
          </cell>
        </row>
        <row r="118">
          <cell r="B118">
            <v>0</v>
          </cell>
          <cell r="C118">
            <v>0</v>
          </cell>
          <cell r="H118">
            <v>5.95</v>
          </cell>
          <cell r="I118">
            <v>7.9</v>
          </cell>
          <cell r="M118">
            <v>72</v>
          </cell>
          <cell r="N118">
            <v>42</v>
          </cell>
          <cell r="R118">
            <v>1000</v>
          </cell>
          <cell r="S118">
            <v>18</v>
          </cell>
          <cell r="V118">
            <v>28</v>
          </cell>
          <cell r="Z118">
            <v>32.4</v>
          </cell>
          <cell r="AA118">
            <v>46.064516129032263</v>
          </cell>
          <cell r="AD118">
            <v>176.55375000000004</v>
          </cell>
          <cell r="AE118">
            <v>94.838709677419359</v>
          </cell>
          <cell r="AK118">
            <v>71.767857142857139</v>
          </cell>
          <cell r="AM118">
            <v>3.7285714285714278</v>
          </cell>
          <cell r="AN118">
            <v>12.389285714285716</v>
          </cell>
          <cell r="AO118">
            <v>8.0589285714285701</v>
          </cell>
          <cell r="AP118">
            <v>8.6607142857142865</v>
          </cell>
          <cell r="AQ118">
            <v>1014.4642857142857</v>
          </cell>
          <cell r="AS118">
            <v>1</v>
          </cell>
          <cell r="AT118">
            <v>2.5344000000000002</v>
          </cell>
          <cell r="AU118">
            <v>0</v>
          </cell>
          <cell r="AV118">
            <v>1</v>
          </cell>
          <cell r="AW118">
            <v>0</v>
          </cell>
          <cell r="AY118">
            <v>0</v>
          </cell>
          <cell r="BG118">
            <v>28</v>
          </cell>
        </row>
        <row r="119">
          <cell r="B119">
            <v>0</v>
          </cell>
          <cell r="C119">
            <v>0</v>
          </cell>
          <cell r="H119">
            <v>4.5</v>
          </cell>
          <cell r="I119">
            <v>9.1999999999999993</v>
          </cell>
          <cell r="M119">
            <v>66.5</v>
          </cell>
          <cell r="N119">
            <v>33</v>
          </cell>
          <cell r="R119">
            <v>1011.5</v>
          </cell>
          <cell r="S119">
            <v>5</v>
          </cell>
          <cell r="V119">
            <v>29</v>
          </cell>
          <cell r="Z119">
            <v>32.4</v>
          </cell>
          <cell r="AA119">
            <v>47.70967741935484</v>
          </cell>
          <cell r="AD119">
            <v>180.52125000000001</v>
          </cell>
          <cell r="AE119">
            <v>98.225806451612911</v>
          </cell>
          <cell r="AK119">
            <v>71.58620689655173</v>
          </cell>
          <cell r="AM119">
            <v>3.5965517241379303</v>
          </cell>
          <cell r="AN119">
            <v>12.27586206896552</v>
          </cell>
          <cell r="AO119">
            <v>7.9362068965517221</v>
          </cell>
          <cell r="AP119">
            <v>8.6793103448275861</v>
          </cell>
          <cell r="AQ119">
            <v>1014.3620689655172</v>
          </cell>
          <cell r="AS119">
            <v>1</v>
          </cell>
          <cell r="AT119">
            <v>2.5344000000000002</v>
          </cell>
          <cell r="AU119">
            <v>0</v>
          </cell>
          <cell r="AV119">
            <v>0</v>
          </cell>
          <cell r="AW119">
            <v>1</v>
          </cell>
          <cell r="AY119">
            <v>0</v>
          </cell>
          <cell r="BG119">
            <v>29</v>
          </cell>
        </row>
        <row r="120">
          <cell r="B120">
            <v>0</v>
          </cell>
          <cell r="C120">
            <v>0</v>
          </cell>
          <cell r="H120">
            <v>7.1999999999999993</v>
          </cell>
          <cell r="I120">
            <v>12</v>
          </cell>
          <cell r="M120">
            <v>70</v>
          </cell>
          <cell r="N120">
            <v>42</v>
          </cell>
          <cell r="R120">
            <v>1019</v>
          </cell>
          <cell r="S120">
            <v>8</v>
          </cell>
          <cell r="V120">
            <v>30</v>
          </cell>
          <cell r="Z120">
            <v>32.4</v>
          </cell>
          <cell r="AA120">
            <v>49.354838709677423</v>
          </cell>
          <cell r="AD120">
            <v>188.45625000000001</v>
          </cell>
          <cell r="AE120">
            <v>101.61290322580645</v>
          </cell>
          <cell r="AK120">
            <v>71.533333333333331</v>
          </cell>
          <cell r="AM120">
            <v>3.5166666666666662</v>
          </cell>
          <cell r="AN120">
            <v>12.306666666666668</v>
          </cell>
          <cell r="AO120">
            <v>7.9116666666666644</v>
          </cell>
          <cell r="AP120">
            <v>8.7899999999999991</v>
          </cell>
          <cell r="AQ120">
            <v>1014.5166666666667</v>
          </cell>
          <cell r="AS120">
            <v>1</v>
          </cell>
          <cell r="AT120">
            <v>2.5344000000000002</v>
          </cell>
          <cell r="AU120">
            <v>1</v>
          </cell>
          <cell r="AV120">
            <v>0</v>
          </cell>
          <cell r="AW120">
            <v>0</v>
          </cell>
          <cell r="AY120">
            <v>0</v>
          </cell>
          <cell r="BG120">
            <v>30</v>
          </cell>
        </row>
        <row r="121">
          <cell r="B121">
            <v>0</v>
          </cell>
          <cell r="C121">
            <v>0</v>
          </cell>
          <cell r="H121">
            <v>10.850000000000001</v>
          </cell>
          <cell r="I121">
            <v>5.0999999999999996</v>
          </cell>
          <cell r="M121">
            <v>63</v>
          </cell>
          <cell r="N121">
            <v>20</v>
          </cell>
          <cell r="R121">
            <v>1023.5</v>
          </cell>
          <cell r="S121">
            <v>3</v>
          </cell>
          <cell r="V121">
            <v>31</v>
          </cell>
          <cell r="Z121">
            <v>32.4</v>
          </cell>
          <cell r="AA121">
            <v>51</v>
          </cell>
          <cell r="AD121">
            <v>189.11750000000001</v>
          </cell>
          <cell r="AE121">
            <v>105</v>
          </cell>
          <cell r="AK121">
            <v>71.258064516129039</v>
          </cell>
          <cell r="AM121">
            <v>3.6709677419354834</v>
          </cell>
          <cell r="AN121">
            <v>12.341935483870968</v>
          </cell>
          <cell r="AO121">
            <v>8.0064516129032235</v>
          </cell>
          <cell r="AP121">
            <v>8.6709677419354847</v>
          </cell>
          <cell r="AQ121">
            <v>1014.8064516129032</v>
          </cell>
          <cell r="AS121">
            <v>0</v>
          </cell>
          <cell r="AT121">
            <v>2.5344000000000002</v>
          </cell>
          <cell r="AU121">
            <v>1</v>
          </cell>
          <cell r="AV121">
            <v>0</v>
          </cell>
          <cell r="AW121">
            <v>0</v>
          </cell>
          <cell r="AY121">
            <v>1</v>
          </cell>
          <cell r="BG121">
            <v>31</v>
          </cell>
        </row>
        <row r="123">
          <cell r="B123">
            <v>5</v>
          </cell>
          <cell r="C123">
            <v>16</v>
          </cell>
          <cell r="V123" t="str">
            <v>Mean</v>
          </cell>
          <cell r="W123" t="e">
            <v>#DIV/0!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61"/>
  </sheetPr>
  <dimension ref="D1:BX369"/>
  <sheetViews>
    <sheetView zoomScale="75" workbookViewId="0">
      <pane xSplit="5" topLeftCell="F1" activePane="topRight" state="frozen"/>
      <selection activeCell="A125" sqref="A125"/>
      <selection pane="topRight" activeCell="D1" sqref="D1"/>
    </sheetView>
  </sheetViews>
  <sheetFormatPr defaultRowHeight="12.75" x14ac:dyDescent="0.2"/>
  <cols>
    <col min="1" max="3" width="0.28515625" style="1" customWidth="1"/>
    <col min="4" max="4" width="12.5703125" style="1" customWidth="1"/>
    <col min="5" max="5" width="9.140625" style="1"/>
    <col min="6" max="8" width="9.28515625" style="1" bestFit="1" customWidth="1"/>
    <col min="9" max="9" width="9.42578125" style="1" bestFit="1" customWidth="1"/>
    <col min="10" max="10" width="1.7109375" style="25" customWidth="1"/>
    <col min="11" max="14" width="9.42578125" style="1" bestFit="1" customWidth="1"/>
    <col min="15" max="15" width="1.7109375" style="25" customWidth="1"/>
    <col min="16" max="19" width="9.42578125" style="1" bestFit="1" customWidth="1"/>
    <col min="20" max="20" width="1.28515625" style="84" customWidth="1"/>
    <col min="21" max="21" width="10.42578125" style="18" bestFit="1" customWidth="1"/>
    <col min="22" max="22" width="9.42578125" style="18" bestFit="1" customWidth="1"/>
    <col min="23" max="23" width="9.42578125" style="135" bestFit="1" customWidth="1"/>
    <col min="24" max="24" width="9.28515625" style="18" bestFit="1" customWidth="1"/>
    <col min="25" max="25" width="1.28515625" style="84" customWidth="1"/>
    <col min="26" max="26" width="10.42578125" style="1447" customWidth="1"/>
    <col min="27" max="27" width="9.28515625" style="1" bestFit="1" customWidth="1"/>
    <col min="28" max="28" width="11" style="1" customWidth="1"/>
    <col min="29" max="29" width="9.7109375" style="1" customWidth="1"/>
    <col min="30" max="30" width="8.5703125" style="4" customWidth="1"/>
    <col min="31" max="31" width="8.5703125" style="67" customWidth="1"/>
    <col min="32" max="32" width="1.28515625" style="84" customWidth="1"/>
    <col min="33" max="33" width="9.28515625" style="4" bestFit="1" customWidth="1"/>
    <col min="34" max="34" width="9.140625" style="4"/>
    <col min="35" max="36" width="9.28515625" style="4" bestFit="1" customWidth="1"/>
    <col min="37" max="37" width="1.42578125" style="84" customWidth="1"/>
    <col min="38" max="38" width="7.42578125" style="1" customWidth="1"/>
    <col min="39" max="40" width="0.42578125" hidden="1" customWidth="1"/>
    <col min="41" max="41" width="1.140625" style="84" customWidth="1"/>
    <col min="42" max="42" width="9.5703125" style="1" bestFit="1" customWidth="1"/>
    <col min="43" max="43" width="9.28515625" style="1" customWidth="1"/>
    <col min="44" max="44" width="0.85546875" style="39" customWidth="1"/>
    <col min="45" max="45" width="9.28515625" style="4" customWidth="1"/>
    <col min="46" max="46" width="9.5703125" style="4" bestFit="1" customWidth="1"/>
    <col min="47" max="48" width="9.42578125" style="4" bestFit="1" customWidth="1"/>
    <col min="49" max="52" width="9.28515625" style="4" bestFit="1" customWidth="1"/>
    <col min="53" max="53" width="1.7109375" style="39" customWidth="1"/>
    <col min="54" max="54" width="6.42578125" style="626" customWidth="1"/>
    <col min="55" max="55" width="9" style="4" customWidth="1"/>
    <col min="56" max="56" width="8.28515625" style="1" customWidth="1"/>
    <col min="57" max="57" width="9" style="4" customWidth="1"/>
    <col min="58" max="58" width="5.85546875" style="7" customWidth="1"/>
    <col min="59" max="59" width="4.7109375" style="1" customWidth="1"/>
    <col min="60" max="62" width="6.28515625" style="1" customWidth="1"/>
    <col min="63" max="63" width="2.7109375" style="1" customWidth="1"/>
    <col min="64" max="64" width="6.28515625" style="1" customWidth="1"/>
    <col min="65" max="65" width="6.5703125" style="1265" customWidth="1"/>
    <col min="66" max="66" width="6.28515625" style="1265" customWidth="1"/>
    <col min="67" max="67" width="9.140625" style="1265"/>
    <col min="68" max="68" width="8.28515625" style="135" customWidth="1"/>
    <col min="69" max="69" width="8.140625" style="1265" customWidth="1"/>
    <col min="70" max="70" width="8.5703125" style="1265" customWidth="1"/>
    <col min="71" max="71" width="7.7109375" style="1265" customWidth="1"/>
    <col min="72" max="72" width="8.42578125" style="1265" customWidth="1"/>
    <col min="73" max="74" width="7.7109375" style="1277" customWidth="1"/>
    <col min="75" max="16384" width="9.140625" style="1"/>
  </cols>
  <sheetData>
    <row r="1" spans="4:76" ht="19.5" thickTop="1" thickBot="1" x14ac:dyDescent="0.25">
      <c r="D1" s="1317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281"/>
      <c r="V1" s="1281"/>
      <c r="W1" s="1281"/>
      <c r="X1" s="1281"/>
      <c r="Y1" s="1104"/>
      <c r="Z1" s="1287"/>
      <c r="AA1" s="1104"/>
      <c r="AB1" s="1104"/>
      <c r="AC1" s="1104"/>
      <c r="AD1" s="1287"/>
      <c r="AE1" s="1104"/>
      <c r="AF1" s="1104"/>
      <c r="AG1" s="1104"/>
      <c r="AH1" s="1104"/>
      <c r="AI1" s="1104"/>
      <c r="AJ1" s="1104"/>
      <c r="AK1" s="1104"/>
      <c r="AL1" s="1104"/>
      <c r="AO1" s="1112"/>
      <c r="AP1" s="1104"/>
      <c r="AQ1" s="1104"/>
      <c r="AR1" s="1112"/>
      <c r="AS1" s="1112"/>
      <c r="AT1" s="1104"/>
      <c r="AU1" s="1104"/>
      <c r="AV1" s="1104"/>
      <c r="AW1" s="1104"/>
      <c r="AX1" s="1104"/>
      <c r="AY1" s="1104"/>
      <c r="AZ1" s="1104"/>
      <c r="BA1" s="1224"/>
      <c r="BB1" s="1104"/>
      <c r="BC1" s="1104"/>
      <c r="BD1" s="1104"/>
      <c r="BE1" s="1104"/>
      <c r="BF1" s="1112"/>
      <c r="BG1" s="1104"/>
      <c r="BH1" s="1717"/>
      <c r="BI1" s="1717"/>
      <c r="BJ1" s="1717"/>
      <c r="BK1" s="1717"/>
      <c r="BL1" s="1717"/>
    </row>
    <row r="2" spans="4:76" ht="15" customHeight="1" x14ac:dyDescent="0.2">
      <c r="D2" s="1870">
        <v>2011</v>
      </c>
      <c r="E2" s="1871"/>
      <c r="F2" s="1883" t="s">
        <v>60</v>
      </c>
      <c r="G2" s="1884"/>
      <c r="H2" s="1884"/>
      <c r="I2" s="1884"/>
      <c r="J2" s="1407"/>
      <c r="K2" s="1886" t="s">
        <v>203</v>
      </c>
      <c r="L2" s="1886"/>
      <c r="M2" s="1886"/>
      <c r="N2" s="1886"/>
      <c r="O2" s="1399"/>
      <c r="P2" s="1885" t="s">
        <v>21</v>
      </c>
      <c r="Q2" s="1885"/>
      <c r="R2" s="1885"/>
      <c r="S2" s="1885"/>
      <c r="T2" s="585"/>
      <c r="U2" s="1887" t="s">
        <v>319</v>
      </c>
      <c r="V2" s="1887"/>
      <c r="W2" s="1887"/>
      <c r="X2" s="1887"/>
      <c r="Y2" s="582"/>
      <c r="Z2" s="1902" t="s">
        <v>145</v>
      </c>
      <c r="AA2" s="1902"/>
      <c r="AB2" s="1902"/>
      <c r="AC2" s="1903"/>
      <c r="AD2" s="1902" t="s">
        <v>270</v>
      </c>
      <c r="AE2" s="1902"/>
      <c r="AF2" s="594"/>
      <c r="AG2" s="1904" t="s">
        <v>219</v>
      </c>
      <c r="AH2" s="1904"/>
      <c r="AI2" s="1904"/>
      <c r="AJ2" s="1904"/>
      <c r="AK2" s="595"/>
      <c r="AL2" s="1908" t="s">
        <v>321</v>
      </c>
      <c r="AM2" s="1415"/>
      <c r="AN2" s="1415"/>
      <c r="AO2" s="1225"/>
      <c r="AP2" s="1860" t="s">
        <v>119</v>
      </c>
      <c r="AQ2" s="1858" t="s">
        <v>254</v>
      </c>
      <c r="AR2" s="1101"/>
      <c r="AS2" s="1862" t="s">
        <v>212</v>
      </c>
      <c r="AT2" s="1862"/>
      <c r="AU2" s="1862"/>
      <c r="AV2" s="1863"/>
      <c r="AW2" s="1855" t="s">
        <v>205</v>
      </c>
      <c r="AX2" s="1856"/>
      <c r="AY2" s="1856"/>
      <c r="AZ2" s="1857"/>
      <c r="BA2" s="1231"/>
      <c r="BB2" s="1898" t="s">
        <v>230</v>
      </c>
      <c r="BC2" s="1910" t="s">
        <v>324</v>
      </c>
      <c r="BD2" s="1905" t="s">
        <v>229</v>
      </c>
      <c r="BE2" s="1900" t="s">
        <v>323</v>
      </c>
      <c r="BF2" s="1907" t="s">
        <v>305</v>
      </c>
      <c r="BL2" s="1897" t="s">
        <v>275</v>
      </c>
      <c r="BM2" s="1897"/>
      <c r="BN2" s="1897"/>
      <c r="BO2" s="1897"/>
      <c r="BP2" s="1897"/>
      <c r="BQ2" s="679"/>
      <c r="BR2" s="679"/>
      <c r="BS2" s="679"/>
      <c r="BT2" s="679"/>
      <c r="BU2" s="679"/>
      <c r="BW2" s="1264"/>
    </row>
    <row r="3" spans="4:76" ht="15" customHeight="1" x14ac:dyDescent="0.2">
      <c r="D3" s="1872"/>
      <c r="E3" s="1873"/>
      <c r="F3" s="505" t="s">
        <v>210</v>
      </c>
      <c r="G3" s="339" t="s">
        <v>211</v>
      </c>
      <c r="H3" s="354" t="s">
        <v>12</v>
      </c>
      <c r="I3" s="1361" t="s">
        <v>13</v>
      </c>
      <c r="J3" s="579"/>
      <c r="K3" s="506" t="s">
        <v>1</v>
      </c>
      <c r="L3" s="507" t="s">
        <v>0</v>
      </c>
      <c r="M3" s="965" t="s">
        <v>12</v>
      </c>
      <c r="N3" s="1398" t="s">
        <v>13</v>
      </c>
      <c r="O3" s="1400"/>
      <c r="P3" s="508" t="s">
        <v>1</v>
      </c>
      <c r="Q3" s="509" t="s">
        <v>0</v>
      </c>
      <c r="R3" s="510" t="s">
        <v>12</v>
      </c>
      <c r="S3" s="40" t="s">
        <v>13</v>
      </c>
      <c r="T3" s="586"/>
      <c r="U3" s="1286" t="s">
        <v>12</v>
      </c>
      <c r="V3" s="1286" t="s">
        <v>218</v>
      </c>
      <c r="W3" s="662" t="s">
        <v>206</v>
      </c>
      <c r="X3" s="1286" t="s">
        <v>221</v>
      </c>
      <c r="Y3" s="583"/>
      <c r="Z3" s="1288" t="s">
        <v>162</v>
      </c>
      <c r="AA3" s="502" t="s">
        <v>209</v>
      </c>
      <c r="AB3" s="502" t="s">
        <v>272</v>
      </c>
      <c r="AC3" s="1318" t="s">
        <v>191</v>
      </c>
      <c r="AD3" s="1310" t="s">
        <v>12</v>
      </c>
      <c r="AE3" s="502" t="s">
        <v>0</v>
      </c>
      <c r="AF3" s="573"/>
      <c r="AG3" s="1013" t="s">
        <v>1</v>
      </c>
      <c r="AH3" s="604" t="s">
        <v>0</v>
      </c>
      <c r="AI3" s="147" t="s">
        <v>216</v>
      </c>
      <c r="AJ3" s="1406" t="s">
        <v>13</v>
      </c>
      <c r="AK3" s="586"/>
      <c r="AL3" s="1909"/>
      <c r="AM3" s="1415"/>
      <c r="AN3" s="1415"/>
      <c r="AO3" s="1226"/>
      <c r="AP3" s="1861"/>
      <c r="AQ3" s="1859"/>
      <c r="AR3" s="1102"/>
      <c r="AS3" s="1093" t="s">
        <v>1</v>
      </c>
      <c r="AT3" s="1024" t="s">
        <v>0</v>
      </c>
      <c r="AU3" s="1094" t="s">
        <v>12</v>
      </c>
      <c r="AV3" s="1095" t="s">
        <v>13</v>
      </c>
      <c r="AW3" s="1023" t="s">
        <v>1</v>
      </c>
      <c r="AX3" s="1024" t="s">
        <v>0</v>
      </c>
      <c r="AY3" s="1094" t="s">
        <v>12</v>
      </c>
      <c r="AZ3" s="1095" t="s">
        <v>13</v>
      </c>
      <c r="BA3" s="1232"/>
      <c r="BB3" s="1899"/>
      <c r="BC3" s="1911"/>
      <c r="BD3" s="1906"/>
      <c r="BE3" s="1901"/>
      <c r="BF3" s="1861"/>
      <c r="BG3" s="1265"/>
      <c r="BH3" s="1267" t="s">
        <v>290</v>
      </c>
      <c r="BI3" s="1267" t="s">
        <v>177</v>
      </c>
      <c r="BJ3" s="1276" t="s">
        <v>62</v>
      </c>
      <c r="BL3" s="353" t="s">
        <v>175</v>
      </c>
      <c r="BM3" s="1010" t="s">
        <v>176</v>
      </c>
      <c r="BN3" s="998" t="s">
        <v>258</v>
      </c>
      <c r="BO3" s="1016" t="s">
        <v>259</v>
      </c>
      <c r="BP3" s="501" t="s">
        <v>206</v>
      </c>
      <c r="BQ3" s="1267" t="s">
        <v>175</v>
      </c>
      <c r="BR3" s="1267" t="s">
        <v>176</v>
      </c>
      <c r="BS3" s="1267" t="s">
        <v>173</v>
      </c>
      <c r="BT3" s="1267" t="s">
        <v>174</v>
      </c>
      <c r="BU3" s="133" t="s">
        <v>227</v>
      </c>
      <c r="BV3" s="133" t="s">
        <v>291</v>
      </c>
      <c r="BW3" s="2" t="s">
        <v>325</v>
      </c>
      <c r="BX3" s="2" t="s">
        <v>326</v>
      </c>
    </row>
    <row r="4" spans="4:76" ht="12.75" customHeight="1" x14ac:dyDescent="0.2">
      <c r="D4" s="1874" t="s">
        <v>2</v>
      </c>
      <c r="E4" s="107">
        <v>1</v>
      </c>
      <c r="F4" s="44">
        <v>3.2</v>
      </c>
      <c r="G4" s="44">
        <v>6.6</v>
      </c>
      <c r="H4" s="44">
        <v>5.2</v>
      </c>
      <c r="I4" s="44">
        <v>3.3999999999999995</v>
      </c>
      <c r="J4" s="480"/>
      <c r="K4" s="85">
        <v>84</v>
      </c>
      <c r="L4" s="85">
        <v>95</v>
      </c>
      <c r="M4" s="85">
        <v>89</v>
      </c>
      <c r="N4" s="85">
        <v>11</v>
      </c>
      <c r="O4" s="112"/>
      <c r="P4" s="85">
        <v>1023</v>
      </c>
      <c r="Q4" s="85">
        <v>1027</v>
      </c>
      <c r="R4" s="85">
        <v>1025</v>
      </c>
      <c r="S4" s="85">
        <v>4</v>
      </c>
      <c r="T4" s="112"/>
      <c r="U4" s="44">
        <v>4.2</v>
      </c>
      <c r="V4" s="44">
        <v>10.199999999999999</v>
      </c>
      <c r="W4" s="44">
        <v>15.4</v>
      </c>
      <c r="X4" s="1417" t="s">
        <v>182</v>
      </c>
      <c r="Y4" s="401"/>
      <c r="Z4" s="536">
        <v>0.1</v>
      </c>
      <c r="AA4" s="511" t="e">
        <v>#N/A</v>
      </c>
      <c r="AB4" s="102" t="e">
        <v>#N/A</v>
      </c>
      <c r="AC4" s="1319">
        <v>1.3698630136986306E-3</v>
      </c>
      <c r="AD4" s="536" t="s">
        <v>459</v>
      </c>
      <c r="AE4" s="511" t="e">
        <v>#N/A</v>
      </c>
      <c r="AF4" s="574"/>
      <c r="AG4" s="536">
        <v>1.4</v>
      </c>
      <c r="AH4" s="536">
        <v>5.7</v>
      </c>
      <c r="AI4" s="536">
        <v>3.6</v>
      </c>
      <c r="AJ4" s="536">
        <v>4.3000000000000007</v>
      </c>
      <c r="AL4" s="103" t="s">
        <v>492</v>
      </c>
      <c r="AO4" s="396"/>
      <c r="AP4" s="593">
        <v>0.1</v>
      </c>
      <c r="AQ4" s="596">
        <v>0.4</v>
      </c>
      <c r="AR4" s="576"/>
      <c r="AS4" s="44">
        <v>0.60000000000000009</v>
      </c>
      <c r="AT4" s="44">
        <v>-0.4300000000000006</v>
      </c>
      <c r="AU4" s="44">
        <v>8.4999999999999742E-2</v>
      </c>
      <c r="AV4" s="1358">
        <v>-1.0300000000000007</v>
      </c>
      <c r="AW4" s="44">
        <v>0.60000000000000009</v>
      </c>
      <c r="AX4" s="44">
        <v>-0.4300000000000006</v>
      </c>
      <c r="AY4" s="44">
        <v>8.4999999999999742E-2</v>
      </c>
      <c r="AZ4" s="1358">
        <v>-1.0300000000000002</v>
      </c>
      <c r="BA4" s="112"/>
      <c r="BB4" s="622">
        <v>4.9206349206349212E-2</v>
      </c>
      <c r="BC4" s="9">
        <v>0.1</v>
      </c>
      <c r="BD4" s="132">
        <v>4.9206349206349212E-2</v>
      </c>
      <c r="BE4" s="9">
        <v>0.1</v>
      </c>
      <c r="BF4" s="616">
        <v>6.7391304347826086E-2</v>
      </c>
      <c r="BG4" s="1265">
        <v>1</v>
      </c>
      <c r="BH4" s="18">
        <v>0</v>
      </c>
      <c r="BI4" s="1265">
        <v>1013.25</v>
      </c>
      <c r="BJ4" s="135">
        <f>'2011'!$CA$71</f>
        <v>4.992</v>
      </c>
      <c r="BK4" s="1">
        <f>IF(Z4="",NA(),IF(Z4=0,0,IF(Z4&gt;1,2,1)))</f>
        <v>1</v>
      </c>
      <c r="BL4" s="1714" t="e">
        <v>#N/A</v>
      </c>
      <c r="BM4" s="1714">
        <v>0.55208333333333337</v>
      </c>
      <c r="BN4" s="1714" t="e">
        <v>#N/A</v>
      </c>
      <c r="BO4" s="1714" t="e">
        <v>#N/A</v>
      </c>
      <c r="BP4" s="1714">
        <v>0.66736111111111107</v>
      </c>
      <c r="BQ4" s="1447">
        <f>Daily!CP4</f>
        <v>2.6</v>
      </c>
      <c r="BR4" s="1447">
        <f>Daily!CQ4</f>
        <v>7.03</v>
      </c>
      <c r="BS4" s="1447">
        <f>Daily!CR4</f>
        <v>4.8150000000000004</v>
      </c>
      <c r="BT4" s="1447">
        <f>Daily!CS4</f>
        <v>4.43</v>
      </c>
      <c r="BU4" s="1277">
        <f t="shared" ref="BU4:BU33" si="0">$BU$34/$E$34*E4</f>
        <v>2.032258064516129</v>
      </c>
      <c r="BV4" s="1277">
        <f t="shared" ref="BV4:BV33" si="1">$BV$34/$E$34*E4</f>
        <v>1.4838709677419355</v>
      </c>
      <c r="BW4" s="32">
        <f>BS4-BT4/3</f>
        <v>3.3383333333333338</v>
      </c>
      <c r="BX4" s="32">
        <f>BS4+BT4/3</f>
        <v>6.291666666666667</v>
      </c>
    </row>
    <row r="5" spans="4:76" ht="12.75" customHeight="1" x14ac:dyDescent="0.2">
      <c r="D5" s="1875"/>
      <c r="E5" s="107">
        <v>2</v>
      </c>
      <c r="F5" s="88">
        <v>1.5</v>
      </c>
      <c r="G5" s="44">
        <v>3.2</v>
      </c>
      <c r="H5" s="44">
        <v>2.2999999999999998</v>
      </c>
      <c r="I5" s="44">
        <v>1.7000000000000002</v>
      </c>
      <c r="J5" s="480"/>
      <c r="K5" s="85">
        <v>77</v>
      </c>
      <c r="L5" s="85">
        <v>88</v>
      </c>
      <c r="M5" s="85">
        <v>84</v>
      </c>
      <c r="N5" s="85">
        <v>11</v>
      </c>
      <c r="O5" s="112"/>
      <c r="P5" s="85">
        <v>1027</v>
      </c>
      <c r="Q5" s="85">
        <v>1029</v>
      </c>
      <c r="R5" s="85">
        <v>1028</v>
      </c>
      <c r="S5" s="85">
        <v>2</v>
      </c>
      <c r="T5" s="112"/>
      <c r="U5" s="44">
        <v>3.5</v>
      </c>
      <c r="V5" s="44">
        <v>7.4</v>
      </c>
      <c r="W5" s="44">
        <v>9.4</v>
      </c>
      <c r="X5" s="103" t="s">
        <v>178</v>
      </c>
      <c r="Y5" s="401"/>
      <c r="Z5" s="536">
        <v>0</v>
      </c>
      <c r="AA5" s="511" t="e">
        <v>#N/A</v>
      </c>
      <c r="AB5" s="102" t="e">
        <v>#N/A</v>
      </c>
      <c r="AC5" s="1319" t="s">
        <v>459</v>
      </c>
      <c r="AD5" s="536" t="s">
        <v>459</v>
      </c>
      <c r="AE5" s="511" t="e">
        <v>#N/A</v>
      </c>
      <c r="AF5" s="574"/>
      <c r="AG5" s="536">
        <v>-1.6</v>
      </c>
      <c r="AH5" s="536">
        <v>1.4</v>
      </c>
      <c r="AI5" s="536">
        <v>-0.2</v>
      </c>
      <c r="AJ5" s="536">
        <v>3</v>
      </c>
      <c r="AL5" s="103" t="s">
        <v>493</v>
      </c>
      <c r="AO5" s="396"/>
      <c r="AP5" s="593">
        <v>1</v>
      </c>
      <c r="AQ5" s="596">
        <v>0</v>
      </c>
      <c r="AR5" s="576"/>
      <c r="AS5" s="88">
        <v>-1.08</v>
      </c>
      <c r="AT5" s="44">
        <v>-3.83</v>
      </c>
      <c r="AU5" s="44">
        <v>-2.4550000000000001</v>
      </c>
      <c r="AV5" s="487">
        <v>-2.75</v>
      </c>
      <c r="AW5" s="88">
        <v>-1.08</v>
      </c>
      <c r="AX5" s="88">
        <v>-3.83</v>
      </c>
      <c r="AY5" s="88">
        <v>-2.4550000000000001</v>
      </c>
      <c r="AZ5" s="355">
        <v>-2.75</v>
      </c>
      <c r="BA5" s="112"/>
      <c r="BB5" s="622">
        <v>0</v>
      </c>
      <c r="BC5" s="9">
        <v>0.1</v>
      </c>
      <c r="BD5" s="132">
        <v>2.4603174603174606E-2</v>
      </c>
      <c r="BE5" s="9">
        <v>1.1000000000000001</v>
      </c>
      <c r="BF5" s="616">
        <v>0.3706521739130435</v>
      </c>
      <c r="BG5" s="1265">
        <v>1</v>
      </c>
      <c r="BH5" s="18">
        <v>0</v>
      </c>
      <c r="BI5" s="1265">
        <v>1013.25</v>
      </c>
      <c r="BJ5" s="135">
        <f>'2011'!$CA$71</f>
        <v>4.992</v>
      </c>
      <c r="BK5" s="1">
        <f t="shared" ref="BK5:BK68" si="2">IF(Z5="",NA(),IF(Z5=0,0,IF(Z5&gt;1,2,1)))</f>
        <v>0</v>
      </c>
      <c r="BL5" s="1708">
        <v>0.38541666666666669</v>
      </c>
      <c r="BM5" s="1708">
        <v>0.60416666666666663</v>
      </c>
      <c r="BN5" s="1708" t="e">
        <v>#N/A</v>
      </c>
      <c r="BO5" s="1708">
        <v>0.375</v>
      </c>
      <c r="BP5" s="1708">
        <v>0.3979166666666667</v>
      </c>
      <c r="BQ5" s="1447">
        <f>Daily!CP5</f>
        <v>2.58</v>
      </c>
      <c r="BR5" s="1447">
        <f>Daily!CQ5</f>
        <v>7.03</v>
      </c>
      <c r="BS5" s="1447">
        <f>Daily!CR5</f>
        <v>4.8049999999999997</v>
      </c>
      <c r="BT5" s="1421">
        <f>Daily!CS5</f>
        <v>4.45</v>
      </c>
      <c r="BU5" s="1277">
        <f t="shared" si="0"/>
        <v>4.064516129032258</v>
      </c>
      <c r="BV5" s="1277">
        <f t="shared" si="1"/>
        <v>2.967741935483871</v>
      </c>
      <c r="BW5" s="32">
        <f t="shared" ref="BW5:BW19" si="3">BS5-BT5/3</f>
        <v>3.3216666666666663</v>
      </c>
      <c r="BX5" s="32">
        <f t="shared" ref="BX5:BX19" si="4">BS5+BT5/3</f>
        <v>6.2883333333333331</v>
      </c>
    </row>
    <row r="6" spans="4:76" ht="12.75" customHeight="1" x14ac:dyDescent="0.2">
      <c r="D6" s="1875"/>
      <c r="E6" s="107">
        <v>3</v>
      </c>
      <c r="F6" s="44">
        <v>-0.9</v>
      </c>
      <c r="G6" s="44">
        <v>3.3</v>
      </c>
      <c r="H6" s="44">
        <v>2</v>
      </c>
      <c r="I6" s="44">
        <v>4.2</v>
      </c>
      <c r="J6" s="480"/>
      <c r="K6" s="85">
        <v>65</v>
      </c>
      <c r="L6" s="85">
        <v>87</v>
      </c>
      <c r="M6" s="85">
        <v>76</v>
      </c>
      <c r="N6" s="85">
        <v>22</v>
      </c>
      <c r="O6" s="112"/>
      <c r="P6" s="85">
        <v>1018</v>
      </c>
      <c r="Q6" s="85">
        <v>1027</v>
      </c>
      <c r="R6" s="85">
        <v>1022.5</v>
      </c>
      <c r="S6" s="85">
        <v>9</v>
      </c>
      <c r="T6" s="112"/>
      <c r="U6" s="44">
        <v>2.2000000000000002</v>
      </c>
      <c r="V6" s="44">
        <v>7.6</v>
      </c>
      <c r="W6" s="44">
        <v>8.6999999999999993</v>
      </c>
      <c r="X6" s="103" t="s">
        <v>154</v>
      </c>
      <c r="Y6" s="401"/>
      <c r="Z6" s="536">
        <v>0</v>
      </c>
      <c r="AA6" s="511" t="e">
        <v>#N/A</v>
      </c>
      <c r="AB6" s="102" t="e">
        <v>#N/A</v>
      </c>
      <c r="AC6" s="1319" t="s">
        <v>459</v>
      </c>
      <c r="AD6" s="536" t="s">
        <v>459</v>
      </c>
      <c r="AE6" s="511" t="e">
        <v>#N/A</v>
      </c>
      <c r="AF6" s="574"/>
      <c r="AG6" s="536">
        <v>-3.6</v>
      </c>
      <c r="AH6" s="536">
        <v>-0.7</v>
      </c>
      <c r="AI6" s="536">
        <v>-1.9</v>
      </c>
      <c r="AJ6" s="536">
        <v>2.9000000000000004</v>
      </c>
      <c r="AL6" s="103" t="s">
        <v>494</v>
      </c>
      <c r="AO6" s="396"/>
      <c r="AP6" s="593">
        <v>0.5</v>
      </c>
      <c r="AQ6" s="596">
        <v>0</v>
      </c>
      <c r="AR6" s="576"/>
      <c r="AS6" s="44">
        <v>-3.46</v>
      </c>
      <c r="AT6" s="44">
        <v>-3.7300000000000004</v>
      </c>
      <c r="AU6" s="44">
        <v>-3.5950000000000002</v>
      </c>
      <c r="AV6" s="487">
        <v>-0.27000000000000046</v>
      </c>
      <c r="AW6" s="44">
        <v>-3.46</v>
      </c>
      <c r="AX6" s="44">
        <v>-3.7300000000000004</v>
      </c>
      <c r="AY6" s="44">
        <v>-3.5950000000000002</v>
      </c>
      <c r="AZ6" s="487">
        <v>-0.27000000000000046</v>
      </c>
      <c r="BA6" s="112"/>
      <c r="BB6" s="622">
        <v>0</v>
      </c>
      <c r="BC6" s="9">
        <v>0.1</v>
      </c>
      <c r="BD6" s="132">
        <v>1.6402116402116404E-2</v>
      </c>
      <c r="BE6" s="9">
        <v>1.6</v>
      </c>
      <c r="BF6" s="616">
        <v>0.35942028985507252</v>
      </c>
      <c r="BG6" s="1265">
        <v>1</v>
      </c>
      <c r="BH6" s="18">
        <v>0</v>
      </c>
      <c r="BI6" s="1265">
        <v>1013.25</v>
      </c>
      <c r="BJ6" s="135">
        <f>'2011'!$CA$71</f>
        <v>4.992</v>
      </c>
      <c r="BK6" s="1">
        <f t="shared" si="2"/>
        <v>0</v>
      </c>
      <c r="BL6" s="1708">
        <v>0.38194444444444442</v>
      </c>
      <c r="BM6" s="1708">
        <v>0.58333333333333337</v>
      </c>
      <c r="BN6" s="1708">
        <v>0.68402777777777779</v>
      </c>
      <c r="BO6" s="1708">
        <v>0.43402777777777773</v>
      </c>
      <c r="BP6" s="1708">
        <v>0.91527777777777775</v>
      </c>
      <c r="BQ6" s="1447">
        <f>Daily!CP6</f>
        <v>2.56</v>
      </c>
      <c r="BR6" s="1447">
        <f>Daily!CQ6</f>
        <v>7.03</v>
      </c>
      <c r="BS6" s="1447">
        <f>Daily!CR6</f>
        <v>4.7949999999999999</v>
      </c>
      <c r="BT6" s="1421">
        <f>Daily!CS6</f>
        <v>4.4700000000000006</v>
      </c>
      <c r="BU6" s="1277">
        <f t="shared" si="0"/>
        <v>6.096774193548387</v>
      </c>
      <c r="BV6" s="1277">
        <f t="shared" si="1"/>
        <v>4.4516129032258061</v>
      </c>
      <c r="BW6" s="32">
        <f t="shared" si="3"/>
        <v>3.3049999999999997</v>
      </c>
      <c r="BX6" s="32">
        <f t="shared" si="4"/>
        <v>6.2850000000000001</v>
      </c>
    </row>
    <row r="7" spans="4:76" ht="12.75" customHeight="1" x14ac:dyDescent="0.2">
      <c r="D7" s="1875"/>
      <c r="E7" s="107">
        <v>4</v>
      </c>
      <c r="F7" s="44">
        <v>2.6</v>
      </c>
      <c r="G7" s="44">
        <v>5</v>
      </c>
      <c r="H7" s="44">
        <v>3.6</v>
      </c>
      <c r="I7" s="44">
        <v>2.4</v>
      </c>
      <c r="J7" s="1408"/>
      <c r="K7" s="85">
        <v>75</v>
      </c>
      <c r="L7" s="85">
        <v>87</v>
      </c>
      <c r="M7" s="85">
        <v>82</v>
      </c>
      <c r="N7" s="85">
        <v>12</v>
      </c>
      <c r="O7" s="112"/>
      <c r="P7" s="85">
        <v>1008</v>
      </c>
      <c r="Q7" s="85">
        <v>1019</v>
      </c>
      <c r="R7" s="85">
        <v>1013.5</v>
      </c>
      <c r="S7" s="85">
        <v>11</v>
      </c>
      <c r="T7" s="112"/>
      <c r="U7" s="44">
        <v>4.9000000000000004</v>
      </c>
      <c r="V7" s="44">
        <v>14</v>
      </c>
      <c r="W7" s="44">
        <v>17.399999999999999</v>
      </c>
      <c r="X7" s="103" t="s">
        <v>154</v>
      </c>
      <c r="Y7" s="401"/>
      <c r="Z7" s="536">
        <v>0</v>
      </c>
      <c r="AA7" s="511" t="e">
        <v>#N/A</v>
      </c>
      <c r="AB7" s="102" t="e">
        <v>#N/A</v>
      </c>
      <c r="AC7" s="1319" t="s">
        <v>459</v>
      </c>
      <c r="AD7" s="536" t="s">
        <v>459</v>
      </c>
      <c r="AE7" s="511" t="e">
        <v>#N/A</v>
      </c>
      <c r="AF7" s="574"/>
      <c r="AG7" s="536">
        <v>-1.2</v>
      </c>
      <c r="AH7" s="536">
        <v>3</v>
      </c>
      <c r="AI7" s="536">
        <v>0.9</v>
      </c>
      <c r="AJ7" s="536">
        <v>4.2</v>
      </c>
      <c r="AL7" s="103" t="s">
        <v>495</v>
      </c>
      <c r="AO7" s="396"/>
      <c r="AP7" s="593">
        <v>0.5</v>
      </c>
      <c r="AQ7" s="596">
        <v>0</v>
      </c>
      <c r="AR7" s="576"/>
      <c r="AS7" s="44">
        <v>6.0000000000000053E-2</v>
      </c>
      <c r="AT7" s="44">
        <v>-2.0300000000000002</v>
      </c>
      <c r="AU7" s="44">
        <v>-0.9850000000000001</v>
      </c>
      <c r="AV7" s="487">
        <v>-2.0900000000000003</v>
      </c>
      <c r="AW7" s="44">
        <v>6.0000000000000053E-2</v>
      </c>
      <c r="AX7" s="44">
        <v>-2.0300000000000002</v>
      </c>
      <c r="AY7" s="44">
        <v>-0.9850000000000001</v>
      </c>
      <c r="AZ7" s="487">
        <v>-2.0900000000000003</v>
      </c>
      <c r="BA7" s="112"/>
      <c r="BB7" s="622">
        <v>0</v>
      </c>
      <c r="BC7" s="9">
        <v>0.1</v>
      </c>
      <c r="BD7" s="132">
        <v>1.2301587301587303E-2</v>
      </c>
      <c r="BE7" s="9">
        <v>2.1</v>
      </c>
      <c r="BF7" s="616">
        <v>0.353804347826087</v>
      </c>
      <c r="BG7" s="1265">
        <v>1</v>
      </c>
      <c r="BH7" s="18">
        <v>0</v>
      </c>
      <c r="BI7" s="1265">
        <v>1013.25</v>
      </c>
      <c r="BJ7" s="135">
        <f>'2011'!$CA$71</f>
        <v>4.992</v>
      </c>
      <c r="BK7" s="1">
        <f t="shared" si="2"/>
        <v>0</v>
      </c>
      <c r="BL7" s="1708">
        <v>0.38194444444444442</v>
      </c>
      <c r="BM7" s="1708" t="e">
        <v>#N/A</v>
      </c>
      <c r="BN7" s="1708">
        <v>0.60069444444444442</v>
      </c>
      <c r="BO7" s="1708">
        <v>0.375</v>
      </c>
      <c r="BP7" s="1708">
        <v>6.9444444444444447E-4</v>
      </c>
      <c r="BQ7" s="1447">
        <f>Daily!CP7</f>
        <v>2.54</v>
      </c>
      <c r="BR7" s="1447">
        <f>Daily!CQ7</f>
        <v>7.03</v>
      </c>
      <c r="BS7" s="1447">
        <f>Daily!CR7</f>
        <v>4.7850000000000001</v>
      </c>
      <c r="BT7" s="1421">
        <f>Daily!CS7</f>
        <v>4.49</v>
      </c>
      <c r="BU7" s="1277">
        <f t="shared" si="0"/>
        <v>8.129032258064516</v>
      </c>
      <c r="BV7" s="1277">
        <f t="shared" si="1"/>
        <v>5.935483870967742</v>
      </c>
      <c r="BW7" s="32">
        <f t="shared" si="3"/>
        <v>3.2883333333333331</v>
      </c>
      <c r="BX7" s="32">
        <f t="shared" si="4"/>
        <v>6.2816666666666672</v>
      </c>
    </row>
    <row r="8" spans="4:76" ht="12.75" customHeight="1" x14ac:dyDescent="0.2">
      <c r="D8" s="1875"/>
      <c r="E8" s="107">
        <v>5</v>
      </c>
      <c r="F8" s="44">
        <v>4.0999999999999996</v>
      </c>
      <c r="G8" s="44">
        <v>7.1</v>
      </c>
      <c r="H8" s="44">
        <v>5.8</v>
      </c>
      <c r="I8" s="44">
        <v>3</v>
      </c>
      <c r="J8" s="1408"/>
      <c r="K8" s="85">
        <v>65</v>
      </c>
      <c r="L8" s="85">
        <v>95</v>
      </c>
      <c r="M8" s="85">
        <v>83</v>
      </c>
      <c r="N8" s="85">
        <v>30</v>
      </c>
      <c r="O8" s="112"/>
      <c r="P8" s="85">
        <v>995</v>
      </c>
      <c r="Q8" s="85">
        <v>1008</v>
      </c>
      <c r="R8" s="85">
        <v>1001.5</v>
      </c>
      <c r="S8" s="85">
        <v>13</v>
      </c>
      <c r="T8" s="112"/>
      <c r="U8" s="44">
        <v>7.2</v>
      </c>
      <c r="V8" s="44">
        <v>18.5</v>
      </c>
      <c r="W8" s="44">
        <v>26.2</v>
      </c>
      <c r="X8" s="1417" t="s">
        <v>179</v>
      </c>
      <c r="Y8" s="401"/>
      <c r="Z8" s="536">
        <v>0.8</v>
      </c>
      <c r="AA8" s="511">
        <v>0.3</v>
      </c>
      <c r="AB8" s="102" t="s">
        <v>112</v>
      </c>
      <c r="AC8" s="1319">
        <v>1.0958904109589045E-2</v>
      </c>
      <c r="AD8" s="536">
        <v>0.4</v>
      </c>
      <c r="AE8" s="511" t="s">
        <v>112</v>
      </c>
      <c r="AF8" s="574"/>
      <c r="AG8" s="536">
        <v>0.1</v>
      </c>
      <c r="AH8" s="536">
        <v>6.4</v>
      </c>
      <c r="AI8" s="536">
        <v>3.1</v>
      </c>
      <c r="AJ8" s="536">
        <v>6.3000000000000007</v>
      </c>
      <c r="AL8" s="103" t="s">
        <v>496</v>
      </c>
      <c r="AO8" s="396"/>
      <c r="AP8" s="593">
        <v>2.5</v>
      </c>
      <c r="AQ8" s="596">
        <v>2</v>
      </c>
      <c r="AR8" s="576"/>
      <c r="AS8" s="44">
        <v>1.5799999999999996</v>
      </c>
      <c r="AT8" s="44">
        <v>6.9999999999999396E-2</v>
      </c>
      <c r="AU8" s="44">
        <v>0.82499999999999951</v>
      </c>
      <c r="AV8" s="487">
        <v>-1.5100000000000002</v>
      </c>
      <c r="AW8" s="44">
        <v>1.5799999999999996</v>
      </c>
      <c r="AX8" s="44">
        <v>6.9999999999999396E-2</v>
      </c>
      <c r="AY8" s="44">
        <v>0.82499999999999951</v>
      </c>
      <c r="AZ8" s="487">
        <v>-1.5099999999999998</v>
      </c>
      <c r="BA8" s="112"/>
      <c r="BB8" s="622">
        <v>0.3936507936507937</v>
      </c>
      <c r="BC8" s="9">
        <v>0.9</v>
      </c>
      <c r="BD8" s="132">
        <v>8.8571428571428579E-2</v>
      </c>
      <c r="BE8" s="9">
        <v>4.5999999999999996</v>
      </c>
      <c r="BF8" s="616">
        <v>0.61999999999999988</v>
      </c>
      <c r="BG8" s="1265">
        <v>1</v>
      </c>
      <c r="BH8" s="18">
        <v>0</v>
      </c>
      <c r="BI8" s="1265">
        <v>1013.25</v>
      </c>
      <c r="BJ8" s="135">
        <f>'2011'!$CA$71</f>
        <v>4.992</v>
      </c>
      <c r="BK8" s="1">
        <f t="shared" si="2"/>
        <v>1</v>
      </c>
      <c r="BL8" s="1708">
        <v>0.35416666666666669</v>
      </c>
      <c r="BM8" s="1708" t="e">
        <v>#N/A</v>
      </c>
      <c r="BN8" s="1708">
        <v>0.55555555555555558</v>
      </c>
      <c r="BO8" s="1708" t="e">
        <v>#N/A</v>
      </c>
      <c r="BP8" s="1708">
        <v>0.53402777777777777</v>
      </c>
      <c r="BQ8" s="1447">
        <f>Daily!CP8</f>
        <v>2.52</v>
      </c>
      <c r="BR8" s="1447">
        <f>Daily!CQ8</f>
        <v>7.03</v>
      </c>
      <c r="BS8" s="1447">
        <f>Daily!CR8</f>
        <v>4.7750000000000004</v>
      </c>
      <c r="BT8" s="1421">
        <f>Daily!CS8</f>
        <v>4.51</v>
      </c>
      <c r="BU8" s="1277">
        <f t="shared" si="0"/>
        <v>10.161290322580644</v>
      </c>
      <c r="BV8" s="1277">
        <f t="shared" si="1"/>
        <v>7.4193548387096779</v>
      </c>
      <c r="BW8" s="32">
        <f t="shared" si="3"/>
        <v>3.2716666666666674</v>
      </c>
      <c r="BX8" s="32">
        <f t="shared" si="4"/>
        <v>6.2783333333333333</v>
      </c>
    </row>
    <row r="9" spans="4:76" ht="12.75" customHeight="1" x14ac:dyDescent="0.2">
      <c r="D9" s="1875"/>
      <c r="E9" s="107">
        <v>6</v>
      </c>
      <c r="F9" s="44">
        <v>1.3</v>
      </c>
      <c r="G9" s="44">
        <v>6.8</v>
      </c>
      <c r="H9" s="44">
        <v>4</v>
      </c>
      <c r="I9" s="44">
        <v>5.5</v>
      </c>
      <c r="J9" s="1408"/>
      <c r="K9" s="98">
        <v>94</v>
      </c>
      <c r="L9" s="98">
        <v>98</v>
      </c>
      <c r="M9" s="98">
        <v>95</v>
      </c>
      <c r="N9" s="98">
        <v>4</v>
      </c>
      <c r="O9" s="111"/>
      <c r="P9" s="98">
        <v>993</v>
      </c>
      <c r="Q9" s="98">
        <v>1003</v>
      </c>
      <c r="R9" s="98">
        <v>998</v>
      </c>
      <c r="S9" s="98">
        <v>10</v>
      </c>
      <c r="T9" s="111"/>
      <c r="U9" s="88">
        <v>2.1</v>
      </c>
      <c r="V9" s="88">
        <v>7.4</v>
      </c>
      <c r="W9" s="88">
        <v>10.5</v>
      </c>
      <c r="X9" s="103" t="s">
        <v>182</v>
      </c>
      <c r="Y9" s="401"/>
      <c r="Z9" s="536">
        <v>10.1</v>
      </c>
      <c r="AA9" s="511">
        <v>3.3</v>
      </c>
      <c r="AB9" s="102">
        <v>0.8</v>
      </c>
      <c r="AC9" s="1319">
        <v>0.13835616438356166</v>
      </c>
      <c r="AD9" s="536">
        <v>1.4428571428571428</v>
      </c>
      <c r="AE9" s="511">
        <v>4</v>
      </c>
      <c r="AF9" s="574"/>
      <c r="AG9" s="536">
        <v>0.9</v>
      </c>
      <c r="AH9" s="536">
        <v>6.1</v>
      </c>
      <c r="AI9" s="536">
        <v>3.3</v>
      </c>
      <c r="AJ9" s="536">
        <v>5.1999999999999993</v>
      </c>
      <c r="AL9" s="103" t="s">
        <v>464</v>
      </c>
      <c r="AO9" s="396"/>
      <c r="AP9" s="593">
        <v>0</v>
      </c>
      <c r="AQ9" s="596">
        <v>7</v>
      </c>
      <c r="AR9" s="576"/>
      <c r="AS9" s="44">
        <v>-1.2</v>
      </c>
      <c r="AT9" s="44">
        <v>-0.23000000000000043</v>
      </c>
      <c r="AU9" s="44">
        <v>-0.71500000000000019</v>
      </c>
      <c r="AV9" s="487">
        <v>0.96999999999999953</v>
      </c>
      <c r="AW9" s="44">
        <v>-1.2</v>
      </c>
      <c r="AX9" s="44">
        <v>-0.23000000000000043</v>
      </c>
      <c r="AY9" s="44">
        <v>-0.71500000000000019</v>
      </c>
      <c r="AZ9" s="487">
        <v>0.96999999999999975</v>
      </c>
      <c r="BA9" s="112"/>
      <c r="BB9" s="622">
        <v>4.9698412698412699</v>
      </c>
      <c r="BC9" s="9">
        <v>11</v>
      </c>
      <c r="BD9" s="132">
        <v>0.90211640211640209</v>
      </c>
      <c r="BE9" s="9">
        <v>4.5999999999999996</v>
      </c>
      <c r="BF9" s="616">
        <v>0.51666666666666672</v>
      </c>
      <c r="BG9" s="1265">
        <v>1</v>
      </c>
      <c r="BH9" s="18">
        <v>0</v>
      </c>
      <c r="BI9" s="1265">
        <v>1013.25</v>
      </c>
      <c r="BJ9" s="135">
        <f>'2011'!$CA$71</f>
        <v>4.992</v>
      </c>
      <c r="BK9" s="1">
        <f t="shared" si="2"/>
        <v>2</v>
      </c>
      <c r="BL9" s="1708" t="e">
        <v>#N/A</v>
      </c>
      <c r="BM9" s="1708" t="e">
        <v>#N/A</v>
      </c>
      <c r="BN9" s="1708" t="e">
        <v>#N/A</v>
      </c>
      <c r="BO9" s="1708" t="e">
        <v>#N/A</v>
      </c>
      <c r="BP9" s="1708">
        <v>0.55555555555555558</v>
      </c>
      <c r="BQ9" s="1447">
        <f>Daily!CP9</f>
        <v>2.5</v>
      </c>
      <c r="BR9" s="1447">
        <f>Daily!CQ9</f>
        <v>7.03</v>
      </c>
      <c r="BS9" s="1447">
        <f>Daily!CR9</f>
        <v>4.7650000000000006</v>
      </c>
      <c r="BT9" s="1421">
        <f>Daily!CS9</f>
        <v>4.53</v>
      </c>
      <c r="BU9" s="1277">
        <f t="shared" si="0"/>
        <v>12.193548387096774</v>
      </c>
      <c r="BV9" s="1277">
        <f t="shared" si="1"/>
        <v>8.9032258064516121</v>
      </c>
      <c r="BW9" s="32">
        <f t="shared" si="3"/>
        <v>3.2550000000000008</v>
      </c>
      <c r="BX9" s="32">
        <f t="shared" si="4"/>
        <v>6.2750000000000004</v>
      </c>
    </row>
    <row r="10" spans="4:76" ht="12.75" customHeight="1" x14ac:dyDescent="0.2">
      <c r="D10" s="1875"/>
      <c r="E10" s="107">
        <v>7</v>
      </c>
      <c r="F10" s="88">
        <v>0.6</v>
      </c>
      <c r="G10" s="88">
        <v>10.1</v>
      </c>
      <c r="H10" s="88">
        <v>5.8</v>
      </c>
      <c r="I10" s="88">
        <v>9.5</v>
      </c>
      <c r="J10" s="1408"/>
      <c r="K10" s="98">
        <v>93</v>
      </c>
      <c r="L10" s="98">
        <v>98</v>
      </c>
      <c r="M10" s="98">
        <v>97</v>
      </c>
      <c r="N10" s="98">
        <v>5</v>
      </c>
      <c r="O10" s="111"/>
      <c r="P10" s="98">
        <v>997</v>
      </c>
      <c r="Q10" s="98">
        <v>1003.00001</v>
      </c>
      <c r="R10" s="98">
        <v>1000.000005</v>
      </c>
      <c r="S10" s="98">
        <v>6.0000099999999748</v>
      </c>
      <c r="T10" s="111"/>
      <c r="U10" s="88">
        <v>4.9000000000000004</v>
      </c>
      <c r="V10" s="88">
        <v>14</v>
      </c>
      <c r="W10" s="88">
        <v>20.8</v>
      </c>
      <c r="X10" s="103" t="s">
        <v>179</v>
      </c>
      <c r="Y10" s="401"/>
      <c r="Z10" s="536">
        <v>9</v>
      </c>
      <c r="AA10" s="511">
        <v>3.3</v>
      </c>
      <c r="AB10" s="102">
        <v>1.4</v>
      </c>
      <c r="AC10" s="1319">
        <v>0.12328767123287673</v>
      </c>
      <c r="AD10" s="536">
        <v>1.8</v>
      </c>
      <c r="AE10" s="511">
        <v>30</v>
      </c>
      <c r="AF10" s="574"/>
      <c r="AG10" s="536">
        <v>0.2</v>
      </c>
      <c r="AH10" s="536">
        <v>9.8000000000000007</v>
      </c>
      <c r="AI10" s="536">
        <v>5.4</v>
      </c>
      <c r="AJ10" s="536">
        <v>9.6000000000000014</v>
      </c>
      <c r="AL10" s="103" t="s">
        <v>497</v>
      </c>
      <c r="AO10" s="396"/>
      <c r="AP10" s="593">
        <v>0.2</v>
      </c>
      <c r="AQ10" s="596">
        <v>5</v>
      </c>
      <c r="AR10" s="576"/>
      <c r="AS10" s="88">
        <v>-1.87</v>
      </c>
      <c r="AT10" s="88">
        <v>3.0699999999999994</v>
      </c>
      <c r="AU10" s="88">
        <v>0.59999999999999964</v>
      </c>
      <c r="AV10" s="355">
        <v>4.9399999999999995</v>
      </c>
      <c r="AW10" s="88">
        <v>-1.87</v>
      </c>
      <c r="AX10" s="88">
        <v>3.0699999999999994</v>
      </c>
      <c r="AY10" s="88">
        <v>0.59999999999999964</v>
      </c>
      <c r="AZ10" s="355">
        <v>4.9399999999999995</v>
      </c>
      <c r="BA10" s="112"/>
      <c r="BB10" s="622">
        <v>4.4285714285714288</v>
      </c>
      <c r="BC10" s="9">
        <v>20</v>
      </c>
      <c r="BD10" s="132">
        <v>1.4058956916099772</v>
      </c>
      <c r="BE10" s="9">
        <v>4.8</v>
      </c>
      <c r="BF10" s="616">
        <v>0.462111801242236</v>
      </c>
      <c r="BG10" s="1265">
        <v>1</v>
      </c>
      <c r="BH10" s="18">
        <v>0</v>
      </c>
      <c r="BI10" s="1265">
        <v>1013.25</v>
      </c>
      <c r="BJ10" s="135">
        <f>'2011'!$CA$71</f>
        <v>4.992</v>
      </c>
      <c r="BK10" s="1">
        <f t="shared" si="2"/>
        <v>2</v>
      </c>
      <c r="BL10" s="1708">
        <v>4.8611111111111112E-2</v>
      </c>
      <c r="BM10" s="1708" t="e">
        <v>#N/A</v>
      </c>
      <c r="BN10" s="1708" t="e">
        <v>#N/A</v>
      </c>
      <c r="BO10" s="1708" t="e">
        <v>#N/A</v>
      </c>
      <c r="BP10" s="1708">
        <v>0.71944444444444444</v>
      </c>
      <c r="BQ10" s="1447">
        <f>Daily!CP10</f>
        <v>2.4700000000000002</v>
      </c>
      <c r="BR10" s="1447">
        <f>Daily!CQ10</f>
        <v>7.03</v>
      </c>
      <c r="BS10" s="1447">
        <f>Daily!CR10</f>
        <v>4.75</v>
      </c>
      <c r="BT10" s="1421">
        <f>Daily!CS10</f>
        <v>4.5600000000000005</v>
      </c>
      <c r="BU10" s="1277">
        <f t="shared" si="0"/>
        <v>14.225806451612904</v>
      </c>
      <c r="BV10" s="1277">
        <f t="shared" si="1"/>
        <v>10.387096774193548</v>
      </c>
      <c r="BW10" s="32">
        <f t="shared" si="3"/>
        <v>3.2299999999999995</v>
      </c>
      <c r="BX10" s="32">
        <f t="shared" si="4"/>
        <v>6.2700000000000005</v>
      </c>
    </row>
    <row r="11" spans="4:76" ht="12.75" customHeight="1" x14ac:dyDescent="0.2">
      <c r="D11" s="1875"/>
      <c r="E11" s="107">
        <v>8</v>
      </c>
      <c r="F11" s="44">
        <v>2.7</v>
      </c>
      <c r="G11" s="88">
        <v>10</v>
      </c>
      <c r="H11" s="88">
        <v>7.2</v>
      </c>
      <c r="I11" s="88">
        <v>7.3</v>
      </c>
      <c r="J11" s="1408"/>
      <c r="K11" s="98">
        <v>68</v>
      </c>
      <c r="L11" s="98">
        <v>96</v>
      </c>
      <c r="M11" s="98">
        <v>83</v>
      </c>
      <c r="N11" s="98">
        <v>28</v>
      </c>
      <c r="O11" s="111"/>
      <c r="P11" s="98">
        <v>988</v>
      </c>
      <c r="Q11" s="98">
        <v>1005</v>
      </c>
      <c r="R11" s="98">
        <v>996.5</v>
      </c>
      <c r="S11" s="98">
        <v>17</v>
      </c>
      <c r="T11" s="111"/>
      <c r="U11" s="88">
        <v>7.5</v>
      </c>
      <c r="V11" s="88">
        <v>19.899999999999999</v>
      </c>
      <c r="W11" s="88">
        <v>33.1</v>
      </c>
      <c r="X11" s="103" t="s">
        <v>154</v>
      </c>
      <c r="Y11" s="401"/>
      <c r="Z11" s="536">
        <v>3.5</v>
      </c>
      <c r="AA11" s="511">
        <v>2.2000000000000002</v>
      </c>
      <c r="AB11" s="102">
        <v>0.8</v>
      </c>
      <c r="AC11" s="1319">
        <v>4.7945205479452066E-2</v>
      </c>
      <c r="AD11" s="536">
        <v>1.1666666666666667</v>
      </c>
      <c r="AE11" s="511">
        <v>15</v>
      </c>
      <c r="AF11" s="574"/>
      <c r="AG11" s="536">
        <v>-0.5</v>
      </c>
      <c r="AH11" s="536">
        <v>9.1</v>
      </c>
      <c r="AI11" s="536">
        <v>4.5</v>
      </c>
      <c r="AJ11" s="536">
        <v>9.6</v>
      </c>
      <c r="AL11" s="103" t="s">
        <v>498</v>
      </c>
      <c r="AO11" s="396"/>
      <c r="AP11" s="593">
        <v>1.5</v>
      </c>
      <c r="AQ11" s="596">
        <v>3</v>
      </c>
      <c r="AR11" s="576"/>
      <c r="AS11" s="44">
        <v>0.25</v>
      </c>
      <c r="AT11" s="88">
        <v>2.9699999999999998</v>
      </c>
      <c r="AU11" s="88">
        <v>1.6099999999999999</v>
      </c>
      <c r="AV11" s="355">
        <v>2.7199999999999998</v>
      </c>
      <c r="AW11" s="44">
        <v>0.25</v>
      </c>
      <c r="AX11" s="44">
        <v>2.9699999999999998</v>
      </c>
      <c r="AY11" s="44">
        <v>1.6099999999999999</v>
      </c>
      <c r="AZ11" s="487">
        <v>2.7199999999999998</v>
      </c>
      <c r="BA11" s="112"/>
      <c r="BB11" s="622">
        <v>1.7222222222222223</v>
      </c>
      <c r="BC11" s="9">
        <v>23.5</v>
      </c>
      <c r="BD11" s="132">
        <v>1.4454365079365079</v>
      </c>
      <c r="BE11" s="9">
        <v>6.3</v>
      </c>
      <c r="BF11" s="616">
        <v>0.53070652173913047</v>
      </c>
      <c r="BG11" s="1265">
        <v>1</v>
      </c>
      <c r="BH11" s="18">
        <v>0</v>
      </c>
      <c r="BI11" s="1265">
        <v>1013.25</v>
      </c>
      <c r="BJ11" s="135">
        <f>'2011'!$CA$71</f>
        <v>4.992</v>
      </c>
      <c r="BK11" s="1">
        <f t="shared" si="2"/>
        <v>2</v>
      </c>
      <c r="BL11" s="1708" t="e">
        <v>#N/A</v>
      </c>
      <c r="BM11" s="1708" t="e">
        <v>#N/A</v>
      </c>
      <c r="BN11" s="1708">
        <v>0.61875000000000002</v>
      </c>
      <c r="BO11" s="1708">
        <v>0.28472222222222221</v>
      </c>
      <c r="BP11" s="1708">
        <v>0.27777777777777779</v>
      </c>
      <c r="BQ11" s="1447">
        <f>Daily!CP11</f>
        <v>2.4500000000000002</v>
      </c>
      <c r="BR11" s="1447">
        <f>Daily!CQ11</f>
        <v>7.03</v>
      </c>
      <c r="BS11" s="1447">
        <f>Daily!CR11</f>
        <v>4.74</v>
      </c>
      <c r="BT11" s="1421">
        <f>Daily!CS11</f>
        <v>4.58</v>
      </c>
      <c r="BU11" s="1277">
        <f t="shared" si="0"/>
        <v>16.258064516129032</v>
      </c>
      <c r="BV11" s="1277">
        <f t="shared" si="1"/>
        <v>11.870967741935484</v>
      </c>
      <c r="BW11" s="32">
        <f t="shared" si="3"/>
        <v>3.2133333333333338</v>
      </c>
      <c r="BX11" s="32">
        <f t="shared" si="4"/>
        <v>6.2666666666666666</v>
      </c>
    </row>
    <row r="12" spans="4:76" ht="12.75" customHeight="1" x14ac:dyDescent="0.2">
      <c r="D12" s="1875"/>
      <c r="E12" s="107">
        <v>9</v>
      </c>
      <c r="F12" s="44">
        <v>1.5</v>
      </c>
      <c r="G12" s="88">
        <v>5.8</v>
      </c>
      <c r="H12" s="88">
        <v>3.2</v>
      </c>
      <c r="I12" s="88">
        <v>4.3</v>
      </c>
      <c r="J12" s="1408"/>
      <c r="K12" s="98">
        <v>66</v>
      </c>
      <c r="L12" s="98">
        <v>90</v>
      </c>
      <c r="M12" s="98">
        <v>80</v>
      </c>
      <c r="N12" s="98">
        <v>24</v>
      </c>
      <c r="O12" s="111"/>
      <c r="P12" s="98">
        <v>1005</v>
      </c>
      <c r="Q12" s="98">
        <v>1018</v>
      </c>
      <c r="R12" s="98">
        <v>1011.5</v>
      </c>
      <c r="S12" s="98">
        <v>13</v>
      </c>
      <c r="T12" s="111"/>
      <c r="U12" s="88">
        <v>4.2</v>
      </c>
      <c r="V12" s="88">
        <v>10.9</v>
      </c>
      <c r="W12" s="88">
        <v>15.9</v>
      </c>
      <c r="X12" s="103" t="s">
        <v>154</v>
      </c>
      <c r="Y12" s="401"/>
      <c r="Z12" s="536">
        <v>0</v>
      </c>
      <c r="AA12" s="511" t="e">
        <v>#N/A</v>
      </c>
      <c r="AB12" s="102" t="e">
        <v>#N/A</v>
      </c>
      <c r="AC12" s="1319" t="s">
        <v>459</v>
      </c>
      <c r="AD12" s="536" t="s">
        <v>459</v>
      </c>
      <c r="AE12" s="511" t="e">
        <v>#N/A</v>
      </c>
      <c r="AF12" s="574"/>
      <c r="AG12" s="536">
        <v>-1.6</v>
      </c>
      <c r="AH12" s="536">
        <v>1.5</v>
      </c>
      <c r="AI12" s="536">
        <v>0</v>
      </c>
      <c r="AJ12" s="536">
        <v>3.1</v>
      </c>
      <c r="AL12" s="103" t="s">
        <v>468</v>
      </c>
      <c r="AO12" s="396"/>
      <c r="AP12" s="593">
        <v>7.3</v>
      </c>
      <c r="AQ12" s="596">
        <v>0</v>
      </c>
      <c r="AR12" s="576"/>
      <c r="AS12" s="44">
        <v>-0.93000000000000016</v>
      </c>
      <c r="AT12" s="88">
        <v>-1.2300000000000004</v>
      </c>
      <c r="AU12" s="88">
        <v>-1.0800000000000003</v>
      </c>
      <c r="AV12" s="355">
        <v>-0.30000000000000027</v>
      </c>
      <c r="AW12" s="44">
        <v>-0.93000000000000016</v>
      </c>
      <c r="AX12" s="44">
        <v>-1.2300000000000004</v>
      </c>
      <c r="AY12" s="44">
        <v>-1.0800000000000003</v>
      </c>
      <c r="AZ12" s="487">
        <v>-0.29999999999999982</v>
      </c>
      <c r="BA12" s="112"/>
      <c r="BB12" s="622">
        <v>0</v>
      </c>
      <c r="BC12" s="9">
        <v>23.5</v>
      </c>
      <c r="BD12" s="132">
        <v>1.2848324514991183</v>
      </c>
      <c r="BE12" s="9">
        <v>13.6</v>
      </c>
      <c r="BF12" s="616">
        <v>1.0183574879227053</v>
      </c>
      <c r="BG12" s="1265">
        <v>1</v>
      </c>
      <c r="BH12" s="18">
        <v>0</v>
      </c>
      <c r="BI12" s="1265">
        <v>1013.25</v>
      </c>
      <c r="BJ12" s="135">
        <f>'2011'!$CA$71</f>
        <v>4.992</v>
      </c>
      <c r="BK12" s="1">
        <f t="shared" si="2"/>
        <v>0</v>
      </c>
      <c r="BL12" s="1708">
        <v>0.36805555555555558</v>
      </c>
      <c r="BM12" s="1708">
        <v>0.625</v>
      </c>
      <c r="BN12" s="1708">
        <v>0.64236111111111105</v>
      </c>
      <c r="BO12" s="1708">
        <v>0.39930555555555558</v>
      </c>
      <c r="BP12" s="1708">
        <v>0.52986111111111112</v>
      </c>
      <c r="BQ12" s="1447">
        <f>Daily!CP12</f>
        <v>2.4300000000000002</v>
      </c>
      <c r="BR12" s="1447">
        <f>Daily!CQ12</f>
        <v>7.03</v>
      </c>
      <c r="BS12" s="1447">
        <f>Daily!CR12</f>
        <v>4.7300000000000004</v>
      </c>
      <c r="BT12" s="1421">
        <f>Daily!CS12</f>
        <v>4.5999999999999996</v>
      </c>
      <c r="BU12" s="1277">
        <f t="shared" si="0"/>
        <v>18.29032258064516</v>
      </c>
      <c r="BV12" s="1277">
        <f t="shared" si="1"/>
        <v>13.35483870967742</v>
      </c>
      <c r="BW12" s="32">
        <f t="shared" si="3"/>
        <v>3.1966666666666672</v>
      </c>
      <c r="BX12" s="32">
        <f t="shared" si="4"/>
        <v>6.2633333333333336</v>
      </c>
    </row>
    <row r="13" spans="4:76" ht="12.75" customHeight="1" x14ac:dyDescent="0.2">
      <c r="D13" s="1875"/>
      <c r="E13" s="107">
        <v>10</v>
      </c>
      <c r="F13" s="44">
        <v>-0.7</v>
      </c>
      <c r="G13" s="88">
        <v>8.1999999999999993</v>
      </c>
      <c r="H13" s="88">
        <v>4.9000000000000004</v>
      </c>
      <c r="I13" s="88">
        <v>8.8999999999999986</v>
      </c>
      <c r="J13" s="1408"/>
      <c r="K13" s="98">
        <v>73</v>
      </c>
      <c r="L13" s="98">
        <v>96</v>
      </c>
      <c r="M13" s="98">
        <v>86</v>
      </c>
      <c r="N13" s="98">
        <v>23</v>
      </c>
      <c r="O13" s="111"/>
      <c r="P13" s="98">
        <v>1002</v>
      </c>
      <c r="Q13" s="98">
        <v>1018</v>
      </c>
      <c r="R13" s="98">
        <v>1010</v>
      </c>
      <c r="S13" s="98">
        <v>16</v>
      </c>
      <c r="T13" s="111"/>
      <c r="U13" s="88">
        <v>7</v>
      </c>
      <c r="V13" s="88">
        <v>19.7</v>
      </c>
      <c r="W13" s="88">
        <v>30</v>
      </c>
      <c r="X13" s="103" t="s">
        <v>179</v>
      </c>
      <c r="Y13" s="401"/>
      <c r="Z13" s="536">
        <v>0.5</v>
      </c>
      <c r="AA13" s="511">
        <v>0.5</v>
      </c>
      <c r="AB13" s="102" t="s">
        <v>112</v>
      </c>
      <c r="AC13" s="1319">
        <v>6.849315068493152E-3</v>
      </c>
      <c r="AD13" s="536">
        <v>0.25</v>
      </c>
      <c r="AE13" s="511">
        <v>0.8</v>
      </c>
      <c r="AF13" s="574"/>
      <c r="AG13" s="536">
        <v>-2.7</v>
      </c>
      <c r="AH13" s="536">
        <v>5.9</v>
      </c>
      <c r="AI13" s="536">
        <v>2.6</v>
      </c>
      <c r="AJ13" s="536">
        <v>8.6000000000000014</v>
      </c>
      <c r="AL13" s="103" t="s">
        <v>499</v>
      </c>
      <c r="AO13" s="396"/>
      <c r="AP13" s="593">
        <v>0.3</v>
      </c>
      <c r="AQ13" s="596">
        <v>2</v>
      </c>
      <c r="AR13" s="576"/>
      <c r="AS13" s="44">
        <v>-3.1100000000000003</v>
      </c>
      <c r="AT13" s="88">
        <v>1.169999999999999</v>
      </c>
      <c r="AU13" s="88">
        <v>-0.97000000000000064</v>
      </c>
      <c r="AV13" s="355">
        <v>4.2799999999999994</v>
      </c>
      <c r="AW13" s="44">
        <v>-3.1100000000000003</v>
      </c>
      <c r="AX13" s="44">
        <v>1.169999999999999</v>
      </c>
      <c r="AY13" s="44">
        <v>-0.97000000000000064</v>
      </c>
      <c r="AZ13" s="487">
        <v>4.2799999999999985</v>
      </c>
      <c r="BA13" s="112"/>
      <c r="BB13" s="622">
        <v>0.24603174603174605</v>
      </c>
      <c r="BC13" s="9">
        <v>24</v>
      </c>
      <c r="BD13" s="132">
        <v>1.180952380952381</v>
      </c>
      <c r="BE13" s="9">
        <v>13.9</v>
      </c>
      <c r="BF13" s="616">
        <v>0.93673913043478252</v>
      </c>
      <c r="BG13" s="1265">
        <v>1</v>
      </c>
      <c r="BH13" s="18">
        <v>0</v>
      </c>
      <c r="BI13" s="1265">
        <v>1013.25</v>
      </c>
      <c r="BJ13" s="135">
        <f>'2011'!$CA$71</f>
        <v>4.992</v>
      </c>
      <c r="BK13" s="1">
        <f t="shared" si="2"/>
        <v>1</v>
      </c>
      <c r="BL13" s="1708">
        <v>9.0277777777777776E-2</v>
      </c>
      <c r="BM13" s="1708">
        <v>0.58333333333333337</v>
      </c>
      <c r="BN13" s="1708" t="e">
        <v>#N/A</v>
      </c>
      <c r="BO13" s="1708">
        <v>0.30902777777777779</v>
      </c>
      <c r="BP13" s="1708">
        <v>0.8965277777777777</v>
      </c>
      <c r="BQ13" s="1447">
        <f>Daily!CP13</f>
        <v>2.41</v>
      </c>
      <c r="BR13" s="1447">
        <f>Daily!CQ13</f>
        <v>7.03</v>
      </c>
      <c r="BS13" s="1447">
        <f>Daily!CR13</f>
        <v>4.7200000000000006</v>
      </c>
      <c r="BT13" s="1421">
        <f>Daily!CS13</f>
        <v>4.62</v>
      </c>
      <c r="BU13" s="1277">
        <f t="shared" si="0"/>
        <v>20.322580645161288</v>
      </c>
      <c r="BV13" s="1277">
        <f t="shared" si="1"/>
        <v>14.838709677419356</v>
      </c>
      <c r="BW13" s="32">
        <f t="shared" si="3"/>
        <v>3.1800000000000006</v>
      </c>
      <c r="BX13" s="32">
        <f t="shared" si="4"/>
        <v>6.2600000000000007</v>
      </c>
    </row>
    <row r="14" spans="4:76" ht="12.75" customHeight="1" x14ac:dyDescent="0.2">
      <c r="D14" s="1875"/>
      <c r="E14" s="107">
        <v>11</v>
      </c>
      <c r="F14" s="44">
        <v>4.0999999999999996</v>
      </c>
      <c r="G14" s="88">
        <v>7.3</v>
      </c>
      <c r="H14" s="88">
        <v>5.5</v>
      </c>
      <c r="I14" s="88">
        <v>3.2</v>
      </c>
      <c r="J14" s="1408"/>
      <c r="K14" s="98">
        <v>73</v>
      </c>
      <c r="L14" s="98">
        <v>97</v>
      </c>
      <c r="M14" s="98">
        <v>84</v>
      </c>
      <c r="N14" s="98">
        <v>24</v>
      </c>
      <c r="O14" s="111"/>
      <c r="P14" s="98">
        <v>997</v>
      </c>
      <c r="Q14" s="98">
        <v>1017</v>
      </c>
      <c r="R14" s="98">
        <v>1007</v>
      </c>
      <c r="S14" s="98">
        <v>20</v>
      </c>
      <c r="T14" s="111"/>
      <c r="U14" s="88">
        <v>4.8</v>
      </c>
      <c r="V14" s="88">
        <v>16.8</v>
      </c>
      <c r="W14" s="88">
        <v>25.5</v>
      </c>
      <c r="X14" s="103" t="s">
        <v>181</v>
      </c>
      <c r="Y14" s="401"/>
      <c r="Z14" s="536">
        <v>6.8</v>
      </c>
      <c r="AA14" s="511">
        <v>2.5</v>
      </c>
      <c r="AB14" s="102">
        <v>0.5</v>
      </c>
      <c r="AC14" s="1319">
        <v>9.3150684931506869E-2</v>
      </c>
      <c r="AD14" s="536">
        <v>1.5111111111111111</v>
      </c>
      <c r="AE14" s="511">
        <v>5</v>
      </c>
      <c r="AF14" s="574"/>
      <c r="AG14" s="536">
        <v>0.5</v>
      </c>
      <c r="AH14" s="536">
        <v>6.9</v>
      </c>
      <c r="AI14" s="536">
        <v>3</v>
      </c>
      <c r="AJ14" s="536">
        <v>6.4</v>
      </c>
      <c r="AL14" s="103" t="s">
        <v>500</v>
      </c>
      <c r="AO14" s="396"/>
      <c r="AP14" s="593">
        <v>0.2</v>
      </c>
      <c r="AQ14" s="596">
        <v>4.5</v>
      </c>
      <c r="AR14" s="576"/>
      <c r="AS14" s="44">
        <v>1.6999999999999997</v>
      </c>
      <c r="AT14" s="88">
        <v>0.26999999999999957</v>
      </c>
      <c r="AU14" s="88">
        <v>0.98499999999999965</v>
      </c>
      <c r="AV14" s="355">
        <v>-1.4300000000000002</v>
      </c>
      <c r="AW14" s="44">
        <v>1.6999999999999997</v>
      </c>
      <c r="AX14" s="44">
        <v>0.26999999999999957</v>
      </c>
      <c r="AY14" s="44">
        <v>0.98499999999999965</v>
      </c>
      <c r="AZ14" s="487">
        <v>-1.4300000000000006</v>
      </c>
      <c r="BA14" s="1233"/>
      <c r="BB14" s="622">
        <v>3.3460317460317461</v>
      </c>
      <c r="BC14" s="9">
        <v>30.8</v>
      </c>
      <c r="BD14" s="132">
        <v>1.3777777777777778</v>
      </c>
      <c r="BE14" s="9">
        <v>14.1</v>
      </c>
      <c r="BF14" s="616">
        <v>0.86383399209486156</v>
      </c>
      <c r="BG14" s="1265">
        <v>1</v>
      </c>
      <c r="BH14" s="18">
        <v>0</v>
      </c>
      <c r="BI14" s="1265">
        <v>1013.25</v>
      </c>
      <c r="BJ14" s="135">
        <f>'2011'!$CA$71</f>
        <v>4.992</v>
      </c>
      <c r="BK14" s="1">
        <f t="shared" si="2"/>
        <v>2</v>
      </c>
      <c r="BL14" s="1708" t="e">
        <v>#N/A</v>
      </c>
      <c r="BM14" s="1708">
        <v>0.4375</v>
      </c>
      <c r="BN14" s="1708">
        <v>0.59375</v>
      </c>
      <c r="BO14" s="1708">
        <v>0.39583333333333331</v>
      </c>
      <c r="BP14" s="1708">
        <v>0.46736111111111112</v>
      </c>
      <c r="BQ14" s="1447">
        <f>Daily!CP14</f>
        <v>2.4</v>
      </c>
      <c r="BR14" s="1447">
        <f>Daily!CQ14</f>
        <v>7.03</v>
      </c>
      <c r="BS14" s="1447">
        <f>Daily!CR14</f>
        <v>4.7149999999999999</v>
      </c>
      <c r="BT14" s="1421">
        <f>Daily!CS14</f>
        <v>4.6300000000000008</v>
      </c>
      <c r="BU14" s="1277">
        <f t="shared" si="0"/>
        <v>22.35483870967742</v>
      </c>
      <c r="BV14" s="1277">
        <f t="shared" si="1"/>
        <v>16.322580645161292</v>
      </c>
      <c r="BW14" s="32">
        <f t="shared" si="3"/>
        <v>3.171666666666666</v>
      </c>
      <c r="BX14" s="32">
        <f t="shared" si="4"/>
        <v>6.2583333333333337</v>
      </c>
    </row>
    <row r="15" spans="4:76" ht="12.75" customHeight="1" x14ac:dyDescent="0.2">
      <c r="D15" s="1875"/>
      <c r="E15" s="107">
        <v>12</v>
      </c>
      <c r="F15" s="44">
        <v>4.0999999999999996</v>
      </c>
      <c r="G15" s="88">
        <v>12.1</v>
      </c>
      <c r="H15" s="88">
        <v>9.1</v>
      </c>
      <c r="I15" s="88">
        <v>8</v>
      </c>
      <c r="J15" s="1408"/>
      <c r="K15" s="98">
        <v>79</v>
      </c>
      <c r="L15" s="98">
        <v>98</v>
      </c>
      <c r="M15" s="98">
        <v>93</v>
      </c>
      <c r="N15" s="98">
        <v>19</v>
      </c>
      <c r="O15" s="111"/>
      <c r="P15" s="98">
        <v>1009</v>
      </c>
      <c r="Q15" s="98">
        <v>1017</v>
      </c>
      <c r="R15" s="98">
        <v>1013</v>
      </c>
      <c r="S15" s="98">
        <v>8</v>
      </c>
      <c r="T15" s="111"/>
      <c r="U15" s="88">
        <v>5.5</v>
      </c>
      <c r="V15" s="88">
        <v>13.2</v>
      </c>
      <c r="W15" s="88">
        <v>16.8</v>
      </c>
      <c r="X15" s="103" t="s">
        <v>154</v>
      </c>
      <c r="Y15" s="401"/>
      <c r="Z15" s="536">
        <v>6.3</v>
      </c>
      <c r="AA15" s="511">
        <v>1.9</v>
      </c>
      <c r="AB15" s="102">
        <v>0.3</v>
      </c>
      <c r="AC15" s="1319">
        <v>8.6301369863013719E-2</v>
      </c>
      <c r="AD15" s="536">
        <v>0.63</v>
      </c>
      <c r="AE15" s="511">
        <v>1.8</v>
      </c>
      <c r="AF15" s="574"/>
      <c r="AG15" s="536">
        <v>1.2</v>
      </c>
      <c r="AH15" s="536">
        <v>11.4</v>
      </c>
      <c r="AI15" s="536">
        <v>8.1</v>
      </c>
      <c r="AJ15" s="536">
        <v>10.200000000000001</v>
      </c>
      <c r="AL15" s="103" t="s">
        <v>464</v>
      </c>
      <c r="AO15" s="396"/>
      <c r="AP15" s="593">
        <v>0</v>
      </c>
      <c r="AQ15" s="596">
        <v>10</v>
      </c>
      <c r="AR15" s="576"/>
      <c r="AS15" s="44">
        <v>1.6999999999999997</v>
      </c>
      <c r="AT15" s="88">
        <v>5.0699999999999994</v>
      </c>
      <c r="AU15" s="88">
        <v>3.3849999999999998</v>
      </c>
      <c r="AV15" s="355">
        <v>3.3699999999999997</v>
      </c>
      <c r="AW15" s="44">
        <v>1.6999999999999997</v>
      </c>
      <c r="AX15" s="44">
        <v>5.0699999999999994</v>
      </c>
      <c r="AY15" s="44">
        <v>3.3849999999999998</v>
      </c>
      <c r="AZ15" s="487">
        <v>3.3699999999999992</v>
      </c>
      <c r="BA15" s="112"/>
      <c r="BB15" s="622">
        <v>3.1</v>
      </c>
      <c r="BC15" s="9">
        <v>37.1</v>
      </c>
      <c r="BD15" s="132">
        <v>1.5212962962962964</v>
      </c>
      <c r="BE15" s="9">
        <v>14.1</v>
      </c>
      <c r="BF15" s="616">
        <v>0.79184782608695659</v>
      </c>
      <c r="BG15" s="1265">
        <v>1</v>
      </c>
      <c r="BH15" s="18">
        <v>0</v>
      </c>
      <c r="BI15" s="1265">
        <v>1013.25</v>
      </c>
      <c r="BJ15" s="135">
        <f>'2011'!$CA$71</f>
        <v>4.992</v>
      </c>
      <c r="BK15" s="1">
        <f t="shared" si="2"/>
        <v>2</v>
      </c>
      <c r="BL15" s="1708">
        <v>0</v>
      </c>
      <c r="BM15" s="1708">
        <v>0.59027777777777779</v>
      </c>
      <c r="BN15" s="1708" t="e">
        <v>#N/A</v>
      </c>
      <c r="BO15" s="1708">
        <v>0.45833333333333331</v>
      </c>
      <c r="BP15" s="1708">
        <v>0.22361111111111109</v>
      </c>
      <c r="BQ15" s="1447">
        <f>Daily!CP15</f>
        <v>2.4</v>
      </c>
      <c r="BR15" s="1447">
        <f>Daily!CQ15</f>
        <v>7.03</v>
      </c>
      <c r="BS15" s="1447">
        <f>Daily!CR15</f>
        <v>4.7149999999999999</v>
      </c>
      <c r="BT15" s="1421">
        <f>Daily!CS15</f>
        <v>4.6300000000000008</v>
      </c>
      <c r="BU15" s="1277">
        <f t="shared" si="0"/>
        <v>24.387096774193548</v>
      </c>
      <c r="BV15" s="1277">
        <f t="shared" si="1"/>
        <v>17.806451612903224</v>
      </c>
      <c r="BW15" s="32">
        <f t="shared" si="3"/>
        <v>3.171666666666666</v>
      </c>
      <c r="BX15" s="32">
        <f t="shared" si="4"/>
        <v>6.2583333333333337</v>
      </c>
    </row>
    <row r="16" spans="4:76" ht="13.5" customHeight="1" x14ac:dyDescent="0.2">
      <c r="D16" s="1875"/>
      <c r="E16" s="107">
        <v>13</v>
      </c>
      <c r="F16" s="44">
        <v>11.4</v>
      </c>
      <c r="G16" s="88">
        <v>13.3</v>
      </c>
      <c r="H16" s="88">
        <v>12.1</v>
      </c>
      <c r="I16" s="88">
        <v>1.9000000000000004</v>
      </c>
      <c r="J16" s="1408"/>
      <c r="K16" s="98">
        <v>90</v>
      </c>
      <c r="L16" s="98">
        <v>98</v>
      </c>
      <c r="M16" s="98">
        <v>95</v>
      </c>
      <c r="N16" s="98">
        <v>8</v>
      </c>
      <c r="O16" s="111"/>
      <c r="P16" s="98">
        <v>1009</v>
      </c>
      <c r="Q16" s="98">
        <v>1011</v>
      </c>
      <c r="R16" s="98">
        <v>1010</v>
      </c>
      <c r="S16" s="98">
        <v>2</v>
      </c>
      <c r="T16" s="111"/>
      <c r="U16" s="88">
        <v>7.1</v>
      </c>
      <c r="V16" s="88">
        <v>16.600000000000001</v>
      </c>
      <c r="W16" s="88">
        <v>25.9</v>
      </c>
      <c r="X16" s="103" t="s">
        <v>154</v>
      </c>
      <c r="Y16" s="401"/>
      <c r="Z16" s="536">
        <v>3</v>
      </c>
      <c r="AA16" s="511">
        <v>1.9</v>
      </c>
      <c r="AB16" s="102">
        <v>0.5</v>
      </c>
      <c r="AC16" s="1319">
        <v>4.1095890410958909E-2</v>
      </c>
      <c r="AD16" s="536">
        <v>0.75</v>
      </c>
      <c r="AE16" s="511">
        <v>4</v>
      </c>
      <c r="AF16" s="574"/>
      <c r="AG16" s="536">
        <v>10.5</v>
      </c>
      <c r="AH16" s="536">
        <v>12</v>
      </c>
      <c r="AI16" s="536">
        <v>11.3</v>
      </c>
      <c r="AJ16" s="536">
        <v>1.5</v>
      </c>
      <c r="AL16" s="103" t="s">
        <v>464</v>
      </c>
      <c r="AO16" s="396"/>
      <c r="AP16" s="593">
        <v>0</v>
      </c>
      <c r="AQ16" s="596">
        <v>4</v>
      </c>
      <c r="AR16" s="576"/>
      <c r="AS16" s="44">
        <v>9</v>
      </c>
      <c r="AT16" s="88">
        <v>6.2700000000000005</v>
      </c>
      <c r="AU16" s="88">
        <v>7.6349999999999998</v>
      </c>
      <c r="AV16" s="355">
        <v>-2.7299999999999995</v>
      </c>
      <c r="AW16" s="44">
        <v>9</v>
      </c>
      <c r="AX16" s="44">
        <v>6.2700000000000005</v>
      </c>
      <c r="AY16" s="44">
        <v>7.6349999999999998</v>
      </c>
      <c r="AZ16" s="487">
        <v>-2.7300000000000004</v>
      </c>
      <c r="BA16" s="112"/>
      <c r="BB16" s="622">
        <v>1.4761904761904763</v>
      </c>
      <c r="BC16" s="9">
        <v>40.1</v>
      </c>
      <c r="BD16" s="132">
        <v>1.517826617826618</v>
      </c>
      <c r="BE16" s="9">
        <v>14.1</v>
      </c>
      <c r="BF16" s="616">
        <v>0.73093645484949832</v>
      </c>
      <c r="BG16" s="1265">
        <v>1</v>
      </c>
      <c r="BH16" s="18">
        <v>0</v>
      </c>
      <c r="BI16" s="1265">
        <v>1013.25</v>
      </c>
      <c r="BJ16" s="135">
        <f>'2011'!$CA$71</f>
        <v>4.992</v>
      </c>
      <c r="BK16" s="1">
        <f t="shared" si="2"/>
        <v>2</v>
      </c>
      <c r="BL16" s="1708">
        <v>4.1666666666666664E-2</v>
      </c>
      <c r="BM16" s="1708">
        <v>0.53125</v>
      </c>
      <c r="BN16" s="1708">
        <v>0.57638888888888895</v>
      </c>
      <c r="BO16" s="1708">
        <v>0.26041666666666669</v>
      </c>
      <c r="BP16" s="1708">
        <v>0.99722222222222223</v>
      </c>
      <c r="BQ16" s="1447">
        <f>Daily!CP16</f>
        <v>2.4</v>
      </c>
      <c r="BR16" s="1447">
        <f>Daily!CQ16</f>
        <v>7.03</v>
      </c>
      <c r="BS16" s="1447">
        <f>Daily!CR16</f>
        <v>4.7149999999999999</v>
      </c>
      <c r="BT16" s="1421">
        <f>Daily!CS16</f>
        <v>4.6300000000000008</v>
      </c>
      <c r="BU16" s="1277">
        <f t="shared" si="0"/>
        <v>26.419354838709676</v>
      </c>
      <c r="BV16" s="1277">
        <f t="shared" si="1"/>
        <v>19.29032258064516</v>
      </c>
      <c r="BW16" s="32">
        <f t="shared" si="3"/>
        <v>3.171666666666666</v>
      </c>
      <c r="BX16" s="32">
        <f t="shared" si="4"/>
        <v>6.2583333333333337</v>
      </c>
    </row>
    <row r="17" spans="4:76" ht="12.75" customHeight="1" x14ac:dyDescent="0.2">
      <c r="D17" s="1875"/>
      <c r="E17" s="107">
        <v>14</v>
      </c>
      <c r="F17" s="44">
        <v>7.8</v>
      </c>
      <c r="G17" s="88">
        <v>11.7</v>
      </c>
      <c r="H17" s="88">
        <v>10.5</v>
      </c>
      <c r="I17" s="88">
        <v>3.8999999999999995</v>
      </c>
      <c r="J17" s="1408"/>
      <c r="K17" s="98">
        <v>85</v>
      </c>
      <c r="L17" s="98">
        <v>95</v>
      </c>
      <c r="M17" s="98">
        <v>92</v>
      </c>
      <c r="N17" s="98">
        <v>10</v>
      </c>
      <c r="O17" s="111"/>
      <c r="P17" s="98">
        <v>1008</v>
      </c>
      <c r="Q17" s="98">
        <v>1015</v>
      </c>
      <c r="R17" s="98">
        <v>1011.5</v>
      </c>
      <c r="S17" s="98">
        <v>7</v>
      </c>
      <c r="T17" s="111"/>
      <c r="U17" s="88">
        <v>7</v>
      </c>
      <c r="V17" s="88">
        <v>17</v>
      </c>
      <c r="W17" s="88">
        <v>23.7</v>
      </c>
      <c r="X17" s="103" t="s">
        <v>154</v>
      </c>
      <c r="Y17" s="401"/>
      <c r="Z17" s="536">
        <v>5.5</v>
      </c>
      <c r="AA17" s="511">
        <v>5.5</v>
      </c>
      <c r="AB17" s="102">
        <v>3.8</v>
      </c>
      <c r="AC17" s="1319">
        <v>7.5342465753424667E-2</v>
      </c>
      <c r="AD17" s="536">
        <v>5.5</v>
      </c>
      <c r="AE17" s="511">
        <v>40</v>
      </c>
      <c r="AF17" s="574"/>
      <c r="AG17" s="536">
        <v>6.7</v>
      </c>
      <c r="AH17" s="536">
        <v>10.9</v>
      </c>
      <c r="AI17" s="536">
        <v>9.3000000000000007</v>
      </c>
      <c r="AJ17" s="536">
        <v>4.2</v>
      </c>
      <c r="AL17" s="103" t="s">
        <v>464</v>
      </c>
      <c r="AO17" s="396"/>
      <c r="AP17" s="593">
        <v>0</v>
      </c>
      <c r="AQ17" s="596">
        <v>1</v>
      </c>
      <c r="AR17" s="576"/>
      <c r="AS17" s="44">
        <v>5.4</v>
      </c>
      <c r="AT17" s="88">
        <v>4.669999999999999</v>
      </c>
      <c r="AU17" s="88">
        <v>5.0350000000000001</v>
      </c>
      <c r="AV17" s="355">
        <v>-0.73000000000000131</v>
      </c>
      <c r="AW17" s="44">
        <v>5.4</v>
      </c>
      <c r="AX17" s="44">
        <v>4.669999999999999</v>
      </c>
      <c r="AY17" s="44">
        <v>5.0350000000000001</v>
      </c>
      <c r="AZ17" s="487">
        <v>-0.73000000000000131</v>
      </c>
      <c r="BA17" s="112"/>
      <c r="BB17" s="622">
        <v>2.7063492063492065</v>
      </c>
      <c r="BC17" s="9">
        <v>45.6</v>
      </c>
      <c r="BD17" s="132">
        <v>1.6027210884353742</v>
      </c>
      <c r="BE17" s="9">
        <v>14.1</v>
      </c>
      <c r="BF17" s="616">
        <v>0.67872670807453417</v>
      </c>
      <c r="BG17" s="1265">
        <v>1</v>
      </c>
      <c r="BH17" s="18">
        <v>0</v>
      </c>
      <c r="BI17" s="1265">
        <v>1013.25</v>
      </c>
      <c r="BJ17" s="135">
        <f>'2011'!$CA$71</f>
        <v>4.992</v>
      </c>
      <c r="BK17" s="1">
        <f t="shared" si="2"/>
        <v>2</v>
      </c>
      <c r="BL17" s="1708" t="e">
        <v>#N/A</v>
      </c>
      <c r="BM17" s="1708">
        <v>0.4861111111111111</v>
      </c>
      <c r="BN17" s="1708">
        <v>0.57986111111111105</v>
      </c>
      <c r="BO17" s="1708">
        <v>0</v>
      </c>
      <c r="BP17" s="1708">
        <v>7.9166666666666663E-2</v>
      </c>
      <c r="BQ17" s="1447">
        <f>Daily!CP17</f>
        <v>2.4</v>
      </c>
      <c r="BR17" s="1447">
        <f>Daily!CQ17</f>
        <v>7.03</v>
      </c>
      <c r="BS17" s="1447">
        <f>Daily!CR17</f>
        <v>4.7149999999999999</v>
      </c>
      <c r="BT17" s="1421">
        <f>Daily!CS17</f>
        <v>4.6300000000000008</v>
      </c>
      <c r="BU17" s="1277">
        <f t="shared" si="0"/>
        <v>28.451612903225808</v>
      </c>
      <c r="BV17" s="1277">
        <f t="shared" si="1"/>
        <v>20.774193548387096</v>
      </c>
      <c r="BW17" s="32">
        <f t="shared" si="3"/>
        <v>3.171666666666666</v>
      </c>
      <c r="BX17" s="32">
        <f t="shared" si="4"/>
        <v>6.2583333333333337</v>
      </c>
    </row>
    <row r="18" spans="4:76" ht="12.75" customHeight="1" x14ac:dyDescent="0.2">
      <c r="D18" s="1875"/>
      <c r="E18" s="107">
        <v>15</v>
      </c>
      <c r="F18" s="44">
        <v>7.8</v>
      </c>
      <c r="G18" s="88">
        <v>11.2</v>
      </c>
      <c r="H18" s="88">
        <v>10.3</v>
      </c>
      <c r="I18" s="88">
        <v>3.3999999999999995</v>
      </c>
      <c r="J18" s="1408"/>
      <c r="K18" s="98">
        <v>74</v>
      </c>
      <c r="L18" s="98">
        <v>94</v>
      </c>
      <c r="M18" s="98">
        <v>82</v>
      </c>
      <c r="N18" s="98">
        <v>20</v>
      </c>
      <c r="O18" s="111"/>
      <c r="P18" s="98">
        <v>1014</v>
      </c>
      <c r="Q18" s="98">
        <v>1017</v>
      </c>
      <c r="R18" s="98">
        <v>1015.5</v>
      </c>
      <c r="S18" s="98">
        <v>3</v>
      </c>
      <c r="T18" s="111"/>
      <c r="U18" s="88">
        <v>10.7</v>
      </c>
      <c r="V18" s="88">
        <v>22.8</v>
      </c>
      <c r="W18" s="88">
        <v>33.1</v>
      </c>
      <c r="X18" s="103" t="s">
        <v>154</v>
      </c>
      <c r="Y18" s="401"/>
      <c r="Z18" s="536">
        <v>0</v>
      </c>
      <c r="AA18" s="511" t="e">
        <v>#N/A</v>
      </c>
      <c r="AB18" s="102" t="e">
        <v>#N/A</v>
      </c>
      <c r="AC18" s="1319" t="s">
        <v>459</v>
      </c>
      <c r="AD18" s="536" t="s">
        <v>459</v>
      </c>
      <c r="AE18" s="511" t="e">
        <v>#N/A</v>
      </c>
      <c r="AF18" s="574"/>
      <c r="AG18" s="536">
        <v>5.6</v>
      </c>
      <c r="AH18" s="536">
        <v>8.1</v>
      </c>
      <c r="AI18" s="536">
        <v>7.3</v>
      </c>
      <c r="AJ18" s="536">
        <v>2.5</v>
      </c>
      <c r="AL18" s="103" t="s">
        <v>464</v>
      </c>
      <c r="AO18" s="396"/>
      <c r="AP18" s="593">
        <v>0</v>
      </c>
      <c r="AQ18" s="596">
        <v>0</v>
      </c>
      <c r="AR18" s="576"/>
      <c r="AS18" s="44">
        <v>5.4</v>
      </c>
      <c r="AT18" s="88">
        <v>4.1999999999999993</v>
      </c>
      <c r="AU18" s="88">
        <v>4.8</v>
      </c>
      <c r="AV18" s="355">
        <v>-1.2000000000000011</v>
      </c>
      <c r="AW18" s="44">
        <v>5.4</v>
      </c>
      <c r="AX18" s="44">
        <v>4.1999999999999993</v>
      </c>
      <c r="AY18" s="44">
        <v>4.8</v>
      </c>
      <c r="AZ18" s="487">
        <v>-1.2000000000000002</v>
      </c>
      <c r="BA18" s="112"/>
      <c r="BB18" s="622">
        <v>0</v>
      </c>
      <c r="BC18" s="9">
        <v>45.6</v>
      </c>
      <c r="BD18" s="132">
        <v>1.4958730158730158</v>
      </c>
      <c r="BE18" s="9">
        <v>14.1</v>
      </c>
      <c r="BF18" s="616">
        <v>0.63347826086956516</v>
      </c>
      <c r="BG18" s="1265">
        <v>1</v>
      </c>
      <c r="BH18" s="18">
        <v>0</v>
      </c>
      <c r="BI18" s="1265">
        <v>1013.25</v>
      </c>
      <c r="BJ18" s="135">
        <f>'2011'!$CA$71</f>
        <v>4.992</v>
      </c>
      <c r="BK18" s="1">
        <f t="shared" si="2"/>
        <v>0</v>
      </c>
      <c r="BL18" s="1708">
        <v>2.0833333333333332E-2</v>
      </c>
      <c r="BM18" s="1708">
        <v>0.55902777777777779</v>
      </c>
      <c r="BN18" s="1708">
        <v>0.54513888888888895</v>
      </c>
      <c r="BO18" s="1708" t="e">
        <v>#N/A</v>
      </c>
      <c r="BP18" s="1708">
        <v>0.56388888888888888</v>
      </c>
      <c r="BQ18" s="1447">
        <f>Daily!CP18</f>
        <v>2.4</v>
      </c>
      <c r="BR18" s="1447">
        <f>Daily!CQ18</f>
        <v>7</v>
      </c>
      <c r="BS18" s="1447">
        <f>Daily!CR18</f>
        <v>4.7</v>
      </c>
      <c r="BT18" s="1421">
        <f>Daily!CS18</f>
        <v>4.5999999999999996</v>
      </c>
      <c r="BU18" s="1277">
        <f t="shared" si="0"/>
        <v>30.483870967741936</v>
      </c>
      <c r="BV18" s="1277">
        <f t="shared" si="1"/>
        <v>22.258064516129032</v>
      </c>
      <c r="BW18" s="32">
        <f t="shared" si="3"/>
        <v>3.166666666666667</v>
      </c>
      <c r="BX18" s="32">
        <f t="shared" si="4"/>
        <v>6.2333333333333334</v>
      </c>
    </row>
    <row r="19" spans="4:76" ht="12.75" customHeight="1" x14ac:dyDescent="0.2">
      <c r="D19" s="1875"/>
      <c r="E19" s="107">
        <v>16</v>
      </c>
      <c r="F19" s="44">
        <v>9.8000000000000007</v>
      </c>
      <c r="G19" s="88">
        <v>12.3</v>
      </c>
      <c r="H19" s="88">
        <v>11.1</v>
      </c>
      <c r="I19" s="88">
        <v>2.5</v>
      </c>
      <c r="J19" s="1408"/>
      <c r="K19" s="98">
        <v>74</v>
      </c>
      <c r="L19" s="98">
        <v>95</v>
      </c>
      <c r="M19" s="98">
        <v>84</v>
      </c>
      <c r="N19" s="98">
        <v>21</v>
      </c>
      <c r="O19" s="111"/>
      <c r="P19" s="98">
        <v>1016</v>
      </c>
      <c r="Q19" s="98">
        <v>1018</v>
      </c>
      <c r="R19" s="98">
        <v>1017</v>
      </c>
      <c r="S19" s="98">
        <v>2</v>
      </c>
      <c r="T19" s="111"/>
      <c r="U19" s="88">
        <v>8.6</v>
      </c>
      <c r="V19" s="88">
        <v>19.2</v>
      </c>
      <c r="W19" s="88">
        <v>28.4</v>
      </c>
      <c r="X19" s="103" t="s">
        <v>154</v>
      </c>
      <c r="Y19" s="401"/>
      <c r="Z19" s="536">
        <v>1.4</v>
      </c>
      <c r="AA19" s="511">
        <v>0.8</v>
      </c>
      <c r="AB19" s="102">
        <v>0.2</v>
      </c>
      <c r="AC19" s="1319">
        <v>1.9178082191780823E-2</v>
      </c>
      <c r="AD19" s="536">
        <v>0.46666666666666662</v>
      </c>
      <c r="AE19" s="511">
        <v>1.1000000000000001</v>
      </c>
      <c r="AF19" s="574"/>
      <c r="AG19" s="536">
        <v>6</v>
      </c>
      <c r="AH19" s="536">
        <v>9.6999999999999993</v>
      </c>
      <c r="AI19" s="536">
        <v>8.4</v>
      </c>
      <c r="AJ19" s="536">
        <v>3.6999999999999993</v>
      </c>
      <c r="AL19" s="103" t="s">
        <v>501</v>
      </c>
      <c r="AO19" s="396"/>
      <c r="AP19" s="593">
        <v>0.5</v>
      </c>
      <c r="AQ19" s="596">
        <v>3</v>
      </c>
      <c r="AR19" s="576"/>
      <c r="AS19" s="44">
        <v>7.4</v>
      </c>
      <c r="AT19" s="88">
        <v>5.3000000000000007</v>
      </c>
      <c r="AU19" s="88">
        <v>6.3500000000000005</v>
      </c>
      <c r="AV19" s="355">
        <v>-2.0999999999999996</v>
      </c>
      <c r="AW19" s="44">
        <v>7.4</v>
      </c>
      <c r="AX19" s="44">
        <v>5.3000000000000007</v>
      </c>
      <c r="AY19" s="44">
        <v>6.3500000000000005</v>
      </c>
      <c r="AZ19" s="487">
        <v>-2.0999999999999996</v>
      </c>
      <c r="BA19" s="112"/>
      <c r="BB19" s="622">
        <v>0.68888888888888888</v>
      </c>
      <c r="BC19" s="9">
        <v>47</v>
      </c>
      <c r="BD19" s="132">
        <v>1.4454365079365079</v>
      </c>
      <c r="BE19" s="9">
        <v>14.6</v>
      </c>
      <c r="BF19" s="616">
        <v>0.61494565217391306</v>
      </c>
      <c r="BG19" s="1265">
        <v>1</v>
      </c>
      <c r="BH19" s="18">
        <v>0</v>
      </c>
      <c r="BI19" s="1265">
        <v>1013.25</v>
      </c>
      <c r="BJ19" s="135">
        <f>'2011'!$CA$71</f>
        <v>4.992</v>
      </c>
      <c r="BK19" s="1">
        <f t="shared" si="2"/>
        <v>2</v>
      </c>
      <c r="BL19" s="1708" t="e">
        <v>#N/A</v>
      </c>
      <c r="BM19" s="1708">
        <v>0.46180555555555558</v>
      </c>
      <c r="BN19" s="1708">
        <v>0.54861111111111105</v>
      </c>
      <c r="BO19" s="1708" t="e">
        <v>#N/A</v>
      </c>
      <c r="BP19" s="1708">
        <v>0.5131944444444444</v>
      </c>
      <c r="BQ19" s="1447">
        <f>Daily!CP19</f>
        <v>2.4</v>
      </c>
      <c r="BR19" s="1447">
        <f>Daily!CQ19</f>
        <v>7</v>
      </c>
      <c r="BS19" s="1447">
        <f>Daily!CR19</f>
        <v>4.7</v>
      </c>
      <c r="BT19" s="1421">
        <f>Daily!CS19</f>
        <v>4.5999999999999996</v>
      </c>
      <c r="BU19" s="1277">
        <f t="shared" si="0"/>
        <v>32.516129032258064</v>
      </c>
      <c r="BV19" s="1277">
        <f t="shared" si="1"/>
        <v>23.741935483870968</v>
      </c>
      <c r="BW19" s="32">
        <f t="shared" si="3"/>
        <v>3.166666666666667</v>
      </c>
      <c r="BX19" s="32">
        <f t="shared" si="4"/>
        <v>6.2333333333333334</v>
      </c>
    </row>
    <row r="20" spans="4:76" ht="12.75" customHeight="1" x14ac:dyDescent="0.2">
      <c r="D20" s="1875"/>
      <c r="E20" s="107">
        <v>17</v>
      </c>
      <c r="F20" s="44">
        <v>5.6</v>
      </c>
      <c r="G20" s="88">
        <v>9.8000000000000007</v>
      </c>
      <c r="H20" s="88">
        <v>7.6</v>
      </c>
      <c r="I20" s="88">
        <v>4.2000000000000011</v>
      </c>
      <c r="J20" s="1408"/>
      <c r="K20" s="98">
        <v>85</v>
      </c>
      <c r="L20" s="98">
        <v>97</v>
      </c>
      <c r="M20" s="98">
        <v>93</v>
      </c>
      <c r="N20" s="98">
        <v>12</v>
      </c>
      <c r="O20" s="111"/>
      <c r="P20" s="98">
        <v>1016</v>
      </c>
      <c r="Q20" s="98">
        <v>1021</v>
      </c>
      <c r="R20" s="98">
        <v>1018.5</v>
      </c>
      <c r="S20" s="98">
        <v>5</v>
      </c>
      <c r="T20" s="111"/>
      <c r="U20" s="88">
        <v>3.4</v>
      </c>
      <c r="V20" s="88">
        <v>11.4</v>
      </c>
      <c r="W20" s="88">
        <v>16.100000000000001</v>
      </c>
      <c r="X20" s="103" t="s">
        <v>180</v>
      </c>
      <c r="Y20" s="401"/>
      <c r="Z20" s="536">
        <v>16.100000000000001</v>
      </c>
      <c r="AA20" s="511">
        <v>3.6</v>
      </c>
      <c r="AB20" s="102">
        <v>1.1000000000000001</v>
      </c>
      <c r="AC20" s="1319">
        <v>0.22054794520547952</v>
      </c>
      <c r="AD20" s="536">
        <v>2.0125000000000002</v>
      </c>
      <c r="AE20" s="511">
        <v>15</v>
      </c>
      <c r="AF20" s="574"/>
      <c r="AG20" s="536">
        <v>4.4000000000000004</v>
      </c>
      <c r="AH20" s="536">
        <v>8.9</v>
      </c>
      <c r="AI20" s="536">
        <v>6.5</v>
      </c>
      <c r="AJ20" s="536">
        <v>4.5</v>
      </c>
      <c r="AL20" s="103" t="s">
        <v>502</v>
      </c>
      <c r="AO20" s="396"/>
      <c r="AP20" s="593">
        <v>0.1</v>
      </c>
      <c r="AQ20" s="596">
        <v>8</v>
      </c>
      <c r="AR20" s="576"/>
      <c r="AS20" s="44">
        <v>3.1999999999999997</v>
      </c>
      <c r="AT20" s="88">
        <v>2.8000000000000007</v>
      </c>
      <c r="AU20" s="88">
        <v>3</v>
      </c>
      <c r="AV20" s="355">
        <v>-0.39999999999999902</v>
      </c>
      <c r="AW20" s="44">
        <v>3.1999999999999997</v>
      </c>
      <c r="AX20" s="44">
        <v>2.8000000000000007</v>
      </c>
      <c r="AY20" s="44">
        <v>3</v>
      </c>
      <c r="AZ20" s="487">
        <v>-0.39999999999999858</v>
      </c>
      <c r="BA20" s="112"/>
      <c r="BB20" s="622">
        <v>7.9222222222222234</v>
      </c>
      <c r="BC20" s="9">
        <v>63.1</v>
      </c>
      <c r="BD20" s="132">
        <v>1.8264239028944913</v>
      </c>
      <c r="BE20" s="9">
        <v>14.7</v>
      </c>
      <c r="BF20" s="616">
        <v>0.58273657289002556</v>
      </c>
      <c r="BG20" s="1265">
        <v>1</v>
      </c>
      <c r="BH20" s="18">
        <v>0</v>
      </c>
      <c r="BI20" s="1265">
        <v>1013.25</v>
      </c>
      <c r="BJ20" s="135">
        <f>'2011'!$CA$71</f>
        <v>4.992</v>
      </c>
      <c r="BK20" s="1">
        <f t="shared" si="2"/>
        <v>2</v>
      </c>
      <c r="BL20" s="1708" t="e">
        <v>#N/A</v>
      </c>
      <c r="BM20" s="1708" t="e">
        <v>#N/A</v>
      </c>
      <c r="BN20" s="1708" t="e">
        <v>#N/A</v>
      </c>
      <c r="BO20" s="1708">
        <v>0.36458333333333331</v>
      </c>
      <c r="BP20" s="1708">
        <v>0.44791666666666669</v>
      </c>
      <c r="BQ20" s="1447">
        <f>Daily!CP20</f>
        <v>2.4</v>
      </c>
      <c r="BR20" s="1447">
        <f>Daily!CQ20</f>
        <v>7</v>
      </c>
      <c r="BS20" s="1447">
        <f>Daily!CR20</f>
        <v>4.7</v>
      </c>
      <c r="BT20" s="1421">
        <f>Daily!CS20</f>
        <v>4.5999999999999996</v>
      </c>
      <c r="BU20" s="1277">
        <f t="shared" si="0"/>
        <v>34.548387096774192</v>
      </c>
      <c r="BV20" s="1277">
        <f t="shared" si="1"/>
        <v>25.225806451612904</v>
      </c>
      <c r="BW20" s="32">
        <f t="shared" ref="BW20:BW50" si="5">BS20-BT20/3</f>
        <v>3.166666666666667</v>
      </c>
      <c r="BX20" s="32">
        <f t="shared" ref="BX20:BX50" si="6">BS20+BT20/3</f>
        <v>6.2333333333333334</v>
      </c>
    </row>
    <row r="21" spans="4:76" ht="12.75" customHeight="1" x14ac:dyDescent="0.2">
      <c r="D21" s="1875"/>
      <c r="E21" s="107">
        <v>18</v>
      </c>
      <c r="F21" s="44">
        <v>2.8</v>
      </c>
      <c r="G21" s="88">
        <v>6.4</v>
      </c>
      <c r="H21" s="88">
        <v>4.5</v>
      </c>
      <c r="I21" s="88">
        <v>3.6000000000000005</v>
      </c>
      <c r="J21" s="1408"/>
      <c r="K21" s="98">
        <v>76</v>
      </c>
      <c r="L21" s="98">
        <v>97</v>
      </c>
      <c r="M21" s="98">
        <v>90</v>
      </c>
      <c r="N21" s="98">
        <v>21</v>
      </c>
      <c r="O21" s="111"/>
      <c r="P21" s="98">
        <v>1020</v>
      </c>
      <c r="Q21" s="98">
        <v>1033</v>
      </c>
      <c r="R21" s="98">
        <v>1026.5</v>
      </c>
      <c r="S21" s="98">
        <v>13</v>
      </c>
      <c r="T21" s="111"/>
      <c r="U21" s="88">
        <v>3.7</v>
      </c>
      <c r="V21" s="88">
        <v>10.7</v>
      </c>
      <c r="W21" s="88">
        <v>15.4</v>
      </c>
      <c r="X21" s="103" t="s">
        <v>178</v>
      </c>
      <c r="Y21" s="401"/>
      <c r="Z21" s="536">
        <v>7.6</v>
      </c>
      <c r="AA21" s="511">
        <v>3</v>
      </c>
      <c r="AB21" s="102">
        <v>1.1000000000000001</v>
      </c>
      <c r="AC21" s="1319">
        <v>0.10410958904109591</v>
      </c>
      <c r="AD21" s="536">
        <v>1.3818181818181818</v>
      </c>
      <c r="AE21" s="511">
        <v>10</v>
      </c>
      <c r="AF21" s="574"/>
      <c r="AG21" s="536">
        <v>1.2</v>
      </c>
      <c r="AH21" s="536">
        <v>4.8</v>
      </c>
      <c r="AI21" s="536">
        <v>2.9</v>
      </c>
      <c r="AJ21" s="536">
        <v>3.5999999999999996</v>
      </c>
      <c r="AL21" s="103" t="s">
        <v>478</v>
      </c>
      <c r="AO21" s="396"/>
      <c r="AP21" s="593">
        <v>6.5</v>
      </c>
      <c r="AQ21" s="596">
        <v>5.5</v>
      </c>
      <c r="AR21" s="576"/>
      <c r="AS21" s="44">
        <v>0.39999999999999991</v>
      </c>
      <c r="AT21" s="88">
        <v>-0.59999999999999964</v>
      </c>
      <c r="AU21" s="88">
        <v>-9.9999999999999867E-2</v>
      </c>
      <c r="AV21" s="355">
        <v>-0.99999999999999956</v>
      </c>
      <c r="AW21" s="44">
        <v>0.39999999999999991</v>
      </c>
      <c r="AX21" s="44">
        <v>-0.59999999999999964</v>
      </c>
      <c r="AY21" s="44">
        <v>-9.9999999999999867E-2</v>
      </c>
      <c r="AZ21" s="487">
        <v>-0.99999999999999911</v>
      </c>
      <c r="BA21" s="112"/>
      <c r="BB21" s="622">
        <v>3.7396825396825397</v>
      </c>
      <c r="BC21" s="9">
        <v>70.7</v>
      </c>
      <c r="BD21" s="132">
        <v>1.9327160493827162</v>
      </c>
      <c r="BE21" s="9">
        <v>21.2</v>
      </c>
      <c r="BF21" s="616">
        <v>0.79371980676328502</v>
      </c>
      <c r="BG21" s="1265">
        <v>1</v>
      </c>
      <c r="BH21" s="18">
        <v>0</v>
      </c>
      <c r="BI21" s="1265">
        <v>1013.25</v>
      </c>
      <c r="BJ21" s="135">
        <f>'2011'!$CA$71</f>
        <v>4.992</v>
      </c>
      <c r="BK21" s="1">
        <f t="shared" si="2"/>
        <v>2</v>
      </c>
      <c r="BL21" s="1708">
        <v>0.38194444444444442</v>
      </c>
      <c r="BM21" s="1708">
        <v>0.60763888888888895</v>
      </c>
      <c r="BN21" s="1708">
        <v>0.65208333333333335</v>
      </c>
      <c r="BO21" s="1708">
        <v>0.29166666666666669</v>
      </c>
      <c r="BP21" s="1708">
        <v>0.54097222222222219</v>
      </c>
      <c r="BQ21" s="1447">
        <f>Daily!CP21</f>
        <v>2.4</v>
      </c>
      <c r="BR21" s="1447">
        <f>Daily!CQ21</f>
        <v>7</v>
      </c>
      <c r="BS21" s="1447">
        <f>Daily!CR21</f>
        <v>4.7</v>
      </c>
      <c r="BT21" s="1421">
        <f>Daily!CS21</f>
        <v>4.5999999999999996</v>
      </c>
      <c r="BU21" s="1277">
        <f t="shared" si="0"/>
        <v>36.58064516129032</v>
      </c>
      <c r="BV21" s="1277">
        <f t="shared" si="1"/>
        <v>26.70967741935484</v>
      </c>
      <c r="BW21" s="32">
        <f t="shared" si="5"/>
        <v>3.166666666666667</v>
      </c>
      <c r="BX21" s="32">
        <f t="shared" si="6"/>
        <v>6.2333333333333334</v>
      </c>
    </row>
    <row r="22" spans="4:76" ht="12.75" customHeight="1" x14ac:dyDescent="0.2">
      <c r="D22" s="1875"/>
      <c r="E22" s="107">
        <v>19</v>
      </c>
      <c r="F22" s="44">
        <v>1.2</v>
      </c>
      <c r="G22" s="88">
        <v>6.1</v>
      </c>
      <c r="H22" s="88">
        <v>3.3</v>
      </c>
      <c r="I22" s="88">
        <v>4.8999999999999995</v>
      </c>
      <c r="J22" s="1408"/>
      <c r="K22" s="98">
        <v>84</v>
      </c>
      <c r="L22" s="98">
        <v>97</v>
      </c>
      <c r="M22" s="98">
        <v>91</v>
      </c>
      <c r="N22" s="98">
        <v>13</v>
      </c>
      <c r="O22" s="111"/>
      <c r="P22" s="98">
        <v>1033</v>
      </c>
      <c r="Q22" s="98">
        <v>1035</v>
      </c>
      <c r="R22" s="98">
        <v>1034</v>
      </c>
      <c r="S22" s="98">
        <v>2</v>
      </c>
      <c r="T22" s="111"/>
      <c r="U22" s="88">
        <v>3.3</v>
      </c>
      <c r="V22" s="88">
        <v>7.6</v>
      </c>
      <c r="W22" s="88">
        <v>10</v>
      </c>
      <c r="X22" s="103" t="s">
        <v>182</v>
      </c>
      <c r="Y22" s="401"/>
      <c r="Z22" s="536">
        <v>0</v>
      </c>
      <c r="AA22" s="1290" t="e">
        <v>#N/A</v>
      </c>
      <c r="AB22" s="102" t="e">
        <v>#N/A</v>
      </c>
      <c r="AC22" s="1319" t="s">
        <v>459</v>
      </c>
      <c r="AD22" s="536" t="s">
        <v>459</v>
      </c>
      <c r="AE22" s="511" t="e">
        <v>#N/A</v>
      </c>
      <c r="AF22" s="574"/>
      <c r="AG22" s="536">
        <v>0.5</v>
      </c>
      <c r="AH22" s="536">
        <v>4</v>
      </c>
      <c r="AI22" s="536">
        <v>1.9</v>
      </c>
      <c r="AJ22" s="536">
        <v>3.5</v>
      </c>
      <c r="AL22" s="103" t="s">
        <v>503</v>
      </c>
      <c r="AO22" s="396"/>
      <c r="AP22" s="593">
        <v>6</v>
      </c>
      <c r="AQ22" s="596">
        <v>0</v>
      </c>
      <c r="AR22" s="576"/>
      <c r="AS22" s="44">
        <v>-1.0999999999999999</v>
      </c>
      <c r="AT22" s="88">
        <v>-0.90000000000000036</v>
      </c>
      <c r="AU22" s="88">
        <v>-1</v>
      </c>
      <c r="AV22" s="355">
        <v>0.19999999999999951</v>
      </c>
      <c r="AW22" s="44">
        <v>-1.0999999999999999</v>
      </c>
      <c r="AX22" s="44">
        <v>-0.90000000000000036</v>
      </c>
      <c r="AY22" s="44">
        <v>-1</v>
      </c>
      <c r="AZ22" s="487">
        <v>0.19999999999999929</v>
      </c>
      <c r="BA22" s="112"/>
      <c r="BB22" s="622">
        <v>0</v>
      </c>
      <c r="BC22" s="9">
        <v>70.7</v>
      </c>
      <c r="BD22" s="132">
        <v>1.8309941520467838</v>
      </c>
      <c r="BE22" s="9">
        <v>27.2</v>
      </c>
      <c r="BF22" s="616">
        <v>0.96475972540045762</v>
      </c>
      <c r="BG22" s="1265">
        <v>1</v>
      </c>
      <c r="BH22" s="18">
        <v>0</v>
      </c>
      <c r="BI22" s="1265">
        <v>1013.25</v>
      </c>
      <c r="BJ22" s="135">
        <f>'2011'!$CA$71</f>
        <v>4.992</v>
      </c>
      <c r="BK22" s="1">
        <f t="shared" si="2"/>
        <v>0</v>
      </c>
      <c r="BL22" s="1708">
        <v>0.30902777777777779</v>
      </c>
      <c r="BM22" s="1708">
        <v>0.64583333333333337</v>
      </c>
      <c r="BN22" s="1708">
        <v>0.6875</v>
      </c>
      <c r="BO22" s="1708">
        <v>0.4201388888888889</v>
      </c>
      <c r="BP22" s="1708">
        <v>0.43541666666666662</v>
      </c>
      <c r="BQ22" s="1447">
        <f>Daily!CP22</f>
        <v>2.2999999999999998</v>
      </c>
      <c r="BR22" s="1447">
        <f>Daily!CQ22</f>
        <v>7</v>
      </c>
      <c r="BS22" s="1447">
        <f>Daily!CR22</f>
        <v>4.6500000000000004</v>
      </c>
      <c r="BT22" s="1421">
        <f>Daily!CS22</f>
        <v>4.7</v>
      </c>
      <c r="BU22" s="1277">
        <f t="shared" si="0"/>
        <v>38.612903225806448</v>
      </c>
      <c r="BV22" s="1277">
        <f t="shared" si="1"/>
        <v>28.193548387096776</v>
      </c>
      <c r="BW22" s="32">
        <f t="shared" si="5"/>
        <v>3.0833333333333339</v>
      </c>
      <c r="BX22" s="32">
        <f t="shared" si="6"/>
        <v>6.2166666666666668</v>
      </c>
    </row>
    <row r="23" spans="4:76" ht="12.75" customHeight="1" x14ac:dyDescent="0.2">
      <c r="D23" s="1875"/>
      <c r="E23" s="107">
        <v>20</v>
      </c>
      <c r="F23" s="44">
        <v>2.6</v>
      </c>
      <c r="G23" s="88">
        <v>5</v>
      </c>
      <c r="H23" s="88">
        <v>3.8</v>
      </c>
      <c r="I23" s="88">
        <v>2.4</v>
      </c>
      <c r="J23" s="1408"/>
      <c r="K23" s="98">
        <v>86</v>
      </c>
      <c r="L23" s="98">
        <v>95</v>
      </c>
      <c r="M23" s="98">
        <v>90</v>
      </c>
      <c r="N23" s="98">
        <v>9</v>
      </c>
      <c r="O23" s="111"/>
      <c r="P23" s="98">
        <v>1035</v>
      </c>
      <c r="Q23" s="98">
        <v>1038</v>
      </c>
      <c r="R23" s="98">
        <v>1036.5</v>
      </c>
      <c r="S23" s="98">
        <v>3</v>
      </c>
      <c r="T23" s="111"/>
      <c r="U23" s="88">
        <v>4.3</v>
      </c>
      <c r="V23" s="88">
        <v>8.6999999999999993</v>
      </c>
      <c r="W23" s="88">
        <v>12.3</v>
      </c>
      <c r="X23" s="103" t="s">
        <v>178</v>
      </c>
      <c r="Y23" s="401"/>
      <c r="Z23" s="536">
        <v>0.1</v>
      </c>
      <c r="AA23" s="511" t="e">
        <v>#N/A</v>
      </c>
      <c r="AB23" s="102" t="e">
        <v>#N/A</v>
      </c>
      <c r="AC23" s="1319">
        <v>1.3698630136986306E-3</v>
      </c>
      <c r="AD23" s="536" t="s">
        <v>459</v>
      </c>
      <c r="AE23" s="511" t="e">
        <v>#N/A</v>
      </c>
      <c r="AF23" s="574"/>
      <c r="AG23" s="536">
        <v>0.8</v>
      </c>
      <c r="AH23" s="536">
        <v>3.3</v>
      </c>
      <c r="AI23" s="536">
        <v>2.2999999999999998</v>
      </c>
      <c r="AJ23" s="536">
        <v>2.5</v>
      </c>
      <c r="AL23" s="103" t="s">
        <v>473</v>
      </c>
      <c r="AO23" s="396"/>
      <c r="AP23" s="593">
        <v>0.2</v>
      </c>
      <c r="AQ23" s="596">
        <v>0.5</v>
      </c>
      <c r="AR23" s="576"/>
      <c r="AS23" s="44">
        <v>0.30000000000000027</v>
      </c>
      <c r="AT23" s="88">
        <v>-2</v>
      </c>
      <c r="AU23" s="88">
        <v>-0.84999999999999987</v>
      </c>
      <c r="AV23" s="355">
        <v>-2.3000000000000003</v>
      </c>
      <c r="AW23" s="44">
        <v>0.30000000000000027</v>
      </c>
      <c r="AX23" s="44">
        <v>-2</v>
      </c>
      <c r="AY23" s="44">
        <v>-0.84999999999999987</v>
      </c>
      <c r="AZ23" s="487">
        <v>-2.3000000000000003</v>
      </c>
      <c r="BA23" s="112"/>
      <c r="BB23" s="622">
        <v>4.9206349206349212E-2</v>
      </c>
      <c r="BC23" s="9">
        <v>70.8</v>
      </c>
      <c r="BD23" s="132">
        <v>1.7419047619047621</v>
      </c>
      <c r="BE23" s="9">
        <v>27.4</v>
      </c>
      <c r="BF23" s="616">
        <v>0.92326086956521725</v>
      </c>
      <c r="BG23" s="1265">
        <v>1</v>
      </c>
      <c r="BH23" s="18">
        <v>0</v>
      </c>
      <c r="BI23" s="1265">
        <v>1013.25</v>
      </c>
      <c r="BJ23" s="135">
        <f>'2011'!$CA$71</f>
        <v>4.992</v>
      </c>
      <c r="BK23" s="1">
        <f t="shared" si="2"/>
        <v>1</v>
      </c>
      <c r="BL23" s="1708">
        <v>0.23611111111111113</v>
      </c>
      <c r="BM23" s="1708">
        <v>0.61111111111111105</v>
      </c>
      <c r="BN23" s="1708">
        <v>0.64583333333333337</v>
      </c>
      <c r="BO23" s="1708">
        <v>0.41666666666666669</v>
      </c>
      <c r="BP23" s="1708">
        <v>0.38194444444444442</v>
      </c>
      <c r="BQ23" s="1447">
        <f>Daily!CP23</f>
        <v>2.2999999999999998</v>
      </c>
      <c r="BR23" s="1447">
        <f>Daily!CQ23</f>
        <v>7</v>
      </c>
      <c r="BS23" s="1447">
        <f>Daily!CR23</f>
        <v>4.6500000000000004</v>
      </c>
      <c r="BT23" s="1421">
        <f>Daily!CS23</f>
        <v>4.7</v>
      </c>
      <c r="BU23" s="1277">
        <f t="shared" si="0"/>
        <v>40.645161290322577</v>
      </c>
      <c r="BV23" s="1277">
        <f t="shared" si="1"/>
        <v>29.677419354838712</v>
      </c>
      <c r="BW23" s="32">
        <f t="shared" si="5"/>
        <v>3.0833333333333339</v>
      </c>
      <c r="BX23" s="32">
        <f t="shared" si="6"/>
        <v>6.2166666666666668</v>
      </c>
    </row>
    <row r="24" spans="4:76" ht="13.5" customHeight="1" x14ac:dyDescent="0.2">
      <c r="D24" s="1875"/>
      <c r="E24" s="107">
        <v>21</v>
      </c>
      <c r="F24" s="44">
        <v>0</v>
      </c>
      <c r="G24" s="88">
        <v>3.9</v>
      </c>
      <c r="H24" s="88">
        <v>1.7</v>
      </c>
      <c r="I24" s="88">
        <v>3.9</v>
      </c>
      <c r="J24" s="1408"/>
      <c r="K24" s="98">
        <v>74</v>
      </c>
      <c r="L24" s="98">
        <v>95</v>
      </c>
      <c r="M24" s="98">
        <v>86</v>
      </c>
      <c r="N24" s="98">
        <v>21</v>
      </c>
      <c r="O24" s="111"/>
      <c r="P24" s="98">
        <v>1038</v>
      </c>
      <c r="Q24" s="98">
        <v>1040.00001</v>
      </c>
      <c r="R24" s="98">
        <v>1039.0000049999999</v>
      </c>
      <c r="S24" s="98">
        <v>2.0000099999999748</v>
      </c>
      <c r="T24" s="111"/>
      <c r="U24" s="88">
        <v>3.8</v>
      </c>
      <c r="V24" s="88">
        <v>10.199999999999999</v>
      </c>
      <c r="W24" s="88">
        <v>14.7</v>
      </c>
      <c r="X24" s="1417" t="s">
        <v>178</v>
      </c>
      <c r="Y24" s="401"/>
      <c r="Z24" s="536">
        <v>0.3</v>
      </c>
      <c r="AA24" s="511" t="s">
        <v>112</v>
      </c>
      <c r="AB24" s="102" t="s">
        <v>112</v>
      </c>
      <c r="AC24" s="1319">
        <v>4.1095890410958909E-3</v>
      </c>
      <c r="AD24" s="536">
        <v>0.6</v>
      </c>
      <c r="AE24" s="511" t="s">
        <v>112</v>
      </c>
      <c r="AF24" s="574"/>
      <c r="AG24" s="536">
        <v>-2.9</v>
      </c>
      <c r="AH24" s="536">
        <v>3</v>
      </c>
      <c r="AI24" s="536">
        <v>-0.4</v>
      </c>
      <c r="AJ24" s="536">
        <v>5.9</v>
      </c>
      <c r="AL24" s="103" t="s">
        <v>504</v>
      </c>
      <c r="AO24" s="396"/>
      <c r="AP24" s="593">
        <v>4.5</v>
      </c>
      <c r="AQ24" s="596">
        <v>0.5</v>
      </c>
      <c r="AR24" s="576"/>
      <c r="AS24" s="44">
        <v>-2.2999999999999998</v>
      </c>
      <c r="AT24" s="88">
        <v>-3.07</v>
      </c>
      <c r="AU24" s="88">
        <v>-2.6849999999999996</v>
      </c>
      <c r="AV24" s="355">
        <v>-0.77</v>
      </c>
      <c r="AW24" s="44">
        <v>-2.2999999999999998</v>
      </c>
      <c r="AX24" s="44">
        <v>-3.07</v>
      </c>
      <c r="AY24" s="44">
        <v>-2.6849999999999996</v>
      </c>
      <c r="AZ24" s="487">
        <v>-0.77</v>
      </c>
      <c r="BA24" s="112"/>
      <c r="BB24" s="622">
        <v>0.14761904761904762</v>
      </c>
      <c r="BC24" s="9">
        <v>71.099999999999994</v>
      </c>
      <c r="BD24" s="132">
        <v>1.6659863945578228</v>
      </c>
      <c r="BE24" s="9">
        <v>31.9</v>
      </c>
      <c r="BF24" s="616">
        <v>1.0237060041407868</v>
      </c>
      <c r="BG24" s="1265">
        <v>1</v>
      </c>
      <c r="BH24" s="18">
        <v>0</v>
      </c>
      <c r="BI24" s="1265">
        <v>1013.25</v>
      </c>
      <c r="BJ24" s="135">
        <f>'2011'!$CA$71</f>
        <v>4.992</v>
      </c>
      <c r="BK24" s="1">
        <f t="shared" si="2"/>
        <v>1</v>
      </c>
      <c r="BL24" s="1708">
        <v>0.43055555555555558</v>
      </c>
      <c r="BM24" s="1708">
        <v>0.63888888888888895</v>
      </c>
      <c r="BN24" s="1708">
        <v>0.66666666666666663</v>
      </c>
      <c r="BO24" s="1708">
        <v>0.10416666666666667</v>
      </c>
      <c r="BP24" s="1708">
        <v>0.38194444444444442</v>
      </c>
      <c r="BQ24" s="1447">
        <f>Daily!CP24</f>
        <v>2.2999999999999998</v>
      </c>
      <c r="BR24" s="1447">
        <f>Daily!CQ24</f>
        <v>6.97</v>
      </c>
      <c r="BS24" s="1447">
        <f>Daily!CR24</f>
        <v>4.6349999999999998</v>
      </c>
      <c r="BT24" s="1421">
        <f>Daily!CS24</f>
        <v>4.67</v>
      </c>
      <c r="BU24" s="1277">
        <f t="shared" si="0"/>
        <v>42.677419354838712</v>
      </c>
      <c r="BV24" s="1277">
        <f t="shared" si="1"/>
        <v>31.161290322580644</v>
      </c>
      <c r="BW24" s="32">
        <f t="shared" si="5"/>
        <v>3.0783333333333331</v>
      </c>
      <c r="BX24" s="32">
        <f t="shared" si="6"/>
        <v>6.1916666666666664</v>
      </c>
    </row>
    <row r="25" spans="4:76" ht="12.75" customHeight="1" x14ac:dyDescent="0.2">
      <c r="D25" s="1875"/>
      <c r="E25" s="107">
        <v>22</v>
      </c>
      <c r="F25" s="44">
        <v>0.7</v>
      </c>
      <c r="G25" s="88">
        <v>6.1</v>
      </c>
      <c r="H25" s="88">
        <v>3.8</v>
      </c>
      <c r="I25" s="88">
        <v>5.3999999999999995</v>
      </c>
      <c r="J25" s="1408"/>
      <c r="K25" s="98">
        <v>83</v>
      </c>
      <c r="L25" s="98">
        <v>97</v>
      </c>
      <c r="M25" s="98">
        <v>91</v>
      </c>
      <c r="N25" s="98">
        <v>14</v>
      </c>
      <c r="O25" s="111"/>
      <c r="P25" s="98">
        <v>1035</v>
      </c>
      <c r="Q25" s="98">
        <v>1040</v>
      </c>
      <c r="R25" s="98">
        <v>1037.5</v>
      </c>
      <c r="S25" s="98">
        <v>5</v>
      </c>
      <c r="T25" s="111"/>
      <c r="U25" s="88">
        <v>5.2</v>
      </c>
      <c r="V25" s="88">
        <v>13.5</v>
      </c>
      <c r="W25" s="88">
        <v>18.5</v>
      </c>
      <c r="X25" s="103" t="s">
        <v>178</v>
      </c>
      <c r="Y25" s="401"/>
      <c r="Z25" s="536">
        <v>0.3</v>
      </c>
      <c r="AA25" s="511" t="s">
        <v>112</v>
      </c>
      <c r="AB25" s="102" t="s">
        <v>112</v>
      </c>
      <c r="AC25" s="1319">
        <v>4.1095890410958909E-3</v>
      </c>
      <c r="AD25" s="536">
        <v>0.6</v>
      </c>
      <c r="AE25" s="511" t="e">
        <v>#N/A</v>
      </c>
      <c r="AF25" s="574"/>
      <c r="AG25" s="536">
        <v>0</v>
      </c>
      <c r="AH25" s="536">
        <v>4.9000000000000004</v>
      </c>
      <c r="AI25" s="536">
        <v>2.5</v>
      </c>
      <c r="AJ25" s="536">
        <v>4.9000000000000004</v>
      </c>
      <c r="AL25" s="103" t="s">
        <v>497</v>
      </c>
      <c r="AO25" s="396"/>
      <c r="AP25" s="593">
        <v>0.4</v>
      </c>
      <c r="AQ25" s="596">
        <v>0.5</v>
      </c>
      <c r="AR25" s="576"/>
      <c r="AS25" s="44">
        <v>-1.5999999999999999</v>
      </c>
      <c r="AT25" s="88">
        <v>-0.87000000000000011</v>
      </c>
      <c r="AU25" s="88">
        <v>-1.2349999999999999</v>
      </c>
      <c r="AV25" s="355">
        <v>0.72999999999999976</v>
      </c>
      <c r="AW25" s="44">
        <v>-1.5999999999999999</v>
      </c>
      <c r="AX25" s="44">
        <v>-0.87000000000000011</v>
      </c>
      <c r="AY25" s="44">
        <v>-1.2349999999999999</v>
      </c>
      <c r="AZ25" s="487">
        <v>0.72999999999999954</v>
      </c>
      <c r="BA25" s="112"/>
      <c r="BB25" s="622">
        <v>0.14761904761904762</v>
      </c>
      <c r="BC25" s="9">
        <v>71.399999999999991</v>
      </c>
      <c r="BD25" s="132">
        <v>1.5969696969696967</v>
      </c>
      <c r="BE25" s="9">
        <v>32.299999999999997</v>
      </c>
      <c r="BF25" s="616">
        <v>0.98942687747035551</v>
      </c>
      <c r="BG25" s="1265">
        <v>1</v>
      </c>
      <c r="BH25" s="18">
        <v>0</v>
      </c>
      <c r="BI25" s="1265">
        <v>1013.25</v>
      </c>
      <c r="BJ25" s="135">
        <f>'2011'!$CA$71</f>
        <v>4.992</v>
      </c>
      <c r="BK25" s="1">
        <f t="shared" si="2"/>
        <v>1</v>
      </c>
      <c r="BL25" s="1708">
        <v>0.14583333333333334</v>
      </c>
      <c r="BM25" s="1708">
        <v>0.65625</v>
      </c>
      <c r="BN25" s="1708" t="e">
        <v>#N/A</v>
      </c>
      <c r="BO25" s="1708">
        <v>0.46875</v>
      </c>
      <c r="BP25" s="1708">
        <v>0.99444444444444446</v>
      </c>
      <c r="BQ25" s="1447">
        <f>Daily!CP25</f>
        <v>2.2999999999999998</v>
      </c>
      <c r="BR25" s="1447">
        <f>Daily!CQ25</f>
        <v>6.97</v>
      </c>
      <c r="BS25" s="1447">
        <f>Daily!CR25</f>
        <v>4.6349999999999998</v>
      </c>
      <c r="BT25" s="1421">
        <f>Daily!CS25</f>
        <v>4.67</v>
      </c>
      <c r="BU25" s="1277">
        <f t="shared" si="0"/>
        <v>44.70967741935484</v>
      </c>
      <c r="BV25" s="1277">
        <f t="shared" si="1"/>
        <v>32.645161290322584</v>
      </c>
      <c r="BW25" s="32">
        <f t="shared" si="5"/>
        <v>3.0783333333333331</v>
      </c>
      <c r="BX25" s="32">
        <f t="shared" si="6"/>
        <v>6.1916666666666664</v>
      </c>
    </row>
    <row r="26" spans="4:76" ht="12.75" customHeight="1" x14ac:dyDescent="0.2">
      <c r="D26" s="1875"/>
      <c r="E26" s="107">
        <v>23</v>
      </c>
      <c r="F26" s="44">
        <v>5.3</v>
      </c>
      <c r="G26" s="88">
        <v>7.2</v>
      </c>
      <c r="H26" s="88">
        <v>6.3</v>
      </c>
      <c r="I26" s="88">
        <v>1.9000000000000004</v>
      </c>
      <c r="J26" s="1408"/>
      <c r="K26" s="98">
        <v>83</v>
      </c>
      <c r="L26" s="98">
        <v>96</v>
      </c>
      <c r="M26" s="98">
        <v>91</v>
      </c>
      <c r="N26" s="98">
        <v>13</v>
      </c>
      <c r="O26" s="111"/>
      <c r="P26" s="98">
        <v>1033</v>
      </c>
      <c r="Q26" s="98">
        <v>1035</v>
      </c>
      <c r="R26" s="98">
        <v>1034</v>
      </c>
      <c r="S26" s="98">
        <v>2</v>
      </c>
      <c r="T26" s="111"/>
      <c r="U26" s="88">
        <v>6.5</v>
      </c>
      <c r="V26" s="88">
        <v>12.1</v>
      </c>
      <c r="W26" s="88">
        <v>17.5</v>
      </c>
      <c r="X26" s="103" t="s">
        <v>178</v>
      </c>
      <c r="Y26" s="401"/>
      <c r="Z26" s="536">
        <v>0</v>
      </c>
      <c r="AA26" s="511" t="e">
        <v>#N/A</v>
      </c>
      <c r="AB26" s="102" t="e">
        <v>#N/A</v>
      </c>
      <c r="AC26" s="1319" t="s">
        <v>459</v>
      </c>
      <c r="AD26" s="536" t="s">
        <v>459</v>
      </c>
      <c r="AE26" s="511" t="e">
        <v>#N/A</v>
      </c>
      <c r="AF26" s="574"/>
      <c r="AG26" s="536">
        <v>3.9</v>
      </c>
      <c r="AH26" s="536">
        <v>6</v>
      </c>
      <c r="AI26" s="536">
        <v>4.9000000000000004</v>
      </c>
      <c r="AJ26" s="536">
        <v>2.1</v>
      </c>
      <c r="AL26" s="103" t="s">
        <v>464</v>
      </c>
      <c r="AO26" s="396"/>
      <c r="AP26" s="593">
        <v>0</v>
      </c>
      <c r="AQ26" s="596">
        <v>0</v>
      </c>
      <c r="AR26" s="576"/>
      <c r="AS26" s="44">
        <v>3</v>
      </c>
      <c r="AT26" s="88">
        <v>0.23000000000000043</v>
      </c>
      <c r="AU26" s="88">
        <v>1.6150000000000002</v>
      </c>
      <c r="AV26" s="355">
        <v>-2.7699999999999996</v>
      </c>
      <c r="AW26" s="44">
        <v>3</v>
      </c>
      <c r="AX26" s="44">
        <v>0.23000000000000043</v>
      </c>
      <c r="AY26" s="44">
        <v>1.6150000000000002</v>
      </c>
      <c r="AZ26" s="487">
        <v>-2.7699999999999996</v>
      </c>
      <c r="BA26" s="112"/>
      <c r="BB26" s="622">
        <v>0</v>
      </c>
      <c r="BC26" s="9">
        <v>71.399999999999991</v>
      </c>
      <c r="BD26" s="132">
        <v>1.5275362318840577</v>
      </c>
      <c r="BE26" s="9">
        <v>32.299999999999997</v>
      </c>
      <c r="BF26" s="616">
        <v>0.94640831758034005</v>
      </c>
      <c r="BG26" s="1265">
        <v>1</v>
      </c>
      <c r="BH26" s="18">
        <v>0</v>
      </c>
      <c r="BI26" s="1265">
        <v>1013.25</v>
      </c>
      <c r="BJ26" s="135">
        <f>'2011'!$CA$71</f>
        <v>4.992</v>
      </c>
      <c r="BK26" s="1">
        <f t="shared" si="2"/>
        <v>0</v>
      </c>
      <c r="BL26" s="1708">
        <v>0.30208333333333331</v>
      </c>
      <c r="BM26" s="1708">
        <v>0.64236111111111105</v>
      </c>
      <c r="BN26" s="1708" t="e">
        <v>#N/A</v>
      </c>
      <c r="BO26" s="1708">
        <v>0.1875</v>
      </c>
      <c r="BP26" s="1708">
        <v>0.53749999999999998</v>
      </c>
      <c r="BQ26" s="1447">
        <f>Daily!CP26</f>
        <v>2.2999999999999998</v>
      </c>
      <c r="BR26" s="1447">
        <f>Daily!CQ26</f>
        <v>6.97</v>
      </c>
      <c r="BS26" s="1447">
        <f>Daily!CR26</f>
        <v>4.6349999999999998</v>
      </c>
      <c r="BT26" s="1421">
        <f>Daily!CS26</f>
        <v>4.67</v>
      </c>
      <c r="BU26" s="1277">
        <f t="shared" si="0"/>
        <v>46.741935483870968</v>
      </c>
      <c r="BV26" s="1277">
        <f t="shared" si="1"/>
        <v>34.12903225806452</v>
      </c>
      <c r="BW26" s="32">
        <f t="shared" si="5"/>
        <v>3.0783333333333331</v>
      </c>
      <c r="BX26" s="32">
        <f t="shared" si="6"/>
        <v>6.1916666666666664</v>
      </c>
    </row>
    <row r="27" spans="4:76" ht="12.75" customHeight="1" x14ac:dyDescent="0.2">
      <c r="D27" s="1875"/>
      <c r="E27" s="107">
        <v>24</v>
      </c>
      <c r="F27" s="44">
        <v>3.3</v>
      </c>
      <c r="G27" s="88">
        <v>6.8</v>
      </c>
      <c r="H27" s="88">
        <v>5.6</v>
      </c>
      <c r="I27" s="88">
        <v>3.5</v>
      </c>
      <c r="J27" s="1408"/>
      <c r="K27" s="98">
        <v>72</v>
      </c>
      <c r="L27" s="98">
        <v>94</v>
      </c>
      <c r="M27" s="98">
        <v>86</v>
      </c>
      <c r="N27" s="98">
        <v>22</v>
      </c>
      <c r="O27" s="111"/>
      <c r="P27" s="98">
        <v>1024</v>
      </c>
      <c r="Q27" s="98">
        <v>1034</v>
      </c>
      <c r="R27" s="98">
        <v>1029</v>
      </c>
      <c r="S27" s="98">
        <v>10</v>
      </c>
      <c r="T27" s="111"/>
      <c r="U27" s="88">
        <v>4.7</v>
      </c>
      <c r="V27" s="88">
        <v>10</v>
      </c>
      <c r="W27" s="88">
        <v>14.5</v>
      </c>
      <c r="X27" s="103" t="s">
        <v>182</v>
      </c>
      <c r="Y27" s="401"/>
      <c r="Z27" s="536">
        <v>0.3</v>
      </c>
      <c r="AA27" s="511" t="s">
        <v>112</v>
      </c>
      <c r="AB27" s="102" t="s">
        <v>112</v>
      </c>
      <c r="AC27" s="1319">
        <v>4.1095890410958909E-3</v>
      </c>
      <c r="AD27" s="536">
        <v>0.6</v>
      </c>
      <c r="AE27" s="511" t="s">
        <v>112</v>
      </c>
      <c r="AF27" s="574"/>
      <c r="AG27" s="536">
        <v>2</v>
      </c>
      <c r="AH27" s="536">
        <v>5.3</v>
      </c>
      <c r="AI27" s="536">
        <v>3.4</v>
      </c>
      <c r="AJ27" s="536">
        <v>3.3</v>
      </c>
      <c r="AL27" s="103" t="s">
        <v>505</v>
      </c>
      <c r="AO27" s="396"/>
      <c r="AP27" s="593">
        <v>0</v>
      </c>
      <c r="AQ27" s="596">
        <v>0.5</v>
      </c>
      <c r="AR27" s="576"/>
      <c r="AS27" s="44">
        <v>1</v>
      </c>
      <c r="AT27" s="88">
        <v>-0.16999999999999993</v>
      </c>
      <c r="AU27" s="88">
        <v>0.41500000000000004</v>
      </c>
      <c r="AV27" s="355">
        <v>-1.17</v>
      </c>
      <c r="AW27" s="44">
        <v>1</v>
      </c>
      <c r="AX27" s="44">
        <v>-0.16999999999999993</v>
      </c>
      <c r="AY27" s="44">
        <v>0.41500000000000004</v>
      </c>
      <c r="AZ27" s="487">
        <v>-1.17</v>
      </c>
      <c r="BA27" s="112"/>
      <c r="BB27" s="622">
        <v>0.14761904761904762</v>
      </c>
      <c r="BC27" s="9">
        <v>71.699999999999989</v>
      </c>
      <c r="BD27" s="132">
        <v>1.4700396825396824</v>
      </c>
      <c r="BE27" s="9">
        <v>32.299999999999997</v>
      </c>
      <c r="BF27" s="616">
        <v>0.90697463768115938</v>
      </c>
      <c r="BG27" s="1265">
        <v>1</v>
      </c>
      <c r="BH27" s="18">
        <v>0</v>
      </c>
      <c r="BI27" s="1265">
        <v>1013.25</v>
      </c>
      <c r="BJ27" s="135">
        <f>'2011'!$CA$71</f>
        <v>4.992</v>
      </c>
      <c r="BK27" s="1">
        <f t="shared" si="2"/>
        <v>1</v>
      </c>
      <c r="BL27" s="1708">
        <v>0.37152777777777773</v>
      </c>
      <c r="BM27" s="1708">
        <v>0.60069444444444442</v>
      </c>
      <c r="BN27" s="1708">
        <v>0.61458333333333337</v>
      </c>
      <c r="BO27" s="1708">
        <v>4.1666666666666664E-2</v>
      </c>
      <c r="BP27" s="1708">
        <v>0.19791666666666666</v>
      </c>
      <c r="BQ27" s="1447">
        <f>Daily!CP27</f>
        <v>2.2999999999999998</v>
      </c>
      <c r="BR27" s="1447">
        <f>Daily!CQ27</f>
        <v>6.97</v>
      </c>
      <c r="BS27" s="1447">
        <f>Daily!CR27</f>
        <v>4.6349999999999998</v>
      </c>
      <c r="BT27" s="1421">
        <f>Daily!CS27</f>
        <v>4.67</v>
      </c>
      <c r="BU27" s="1277">
        <f t="shared" si="0"/>
        <v>48.774193548387096</v>
      </c>
      <c r="BV27" s="1277">
        <f t="shared" si="1"/>
        <v>35.612903225806448</v>
      </c>
      <c r="BW27" s="32">
        <f t="shared" si="5"/>
        <v>3.0783333333333331</v>
      </c>
      <c r="BX27" s="32">
        <f t="shared" si="6"/>
        <v>6.1916666666666664</v>
      </c>
    </row>
    <row r="28" spans="4:76" ht="12.75" customHeight="1" x14ac:dyDescent="0.2">
      <c r="D28" s="1875"/>
      <c r="E28" s="107">
        <v>25</v>
      </c>
      <c r="F28" s="44">
        <v>3.4</v>
      </c>
      <c r="G28" s="88">
        <v>8.1999999999999993</v>
      </c>
      <c r="H28" s="88">
        <v>6.5</v>
      </c>
      <c r="I28" s="88">
        <v>4.7999999999999989</v>
      </c>
      <c r="J28" s="1408"/>
      <c r="K28" s="156">
        <v>83</v>
      </c>
      <c r="L28" s="156">
        <v>95</v>
      </c>
      <c r="M28" s="98">
        <v>91</v>
      </c>
      <c r="N28" s="156">
        <v>12</v>
      </c>
      <c r="O28" s="154"/>
      <c r="P28" s="156">
        <v>1010</v>
      </c>
      <c r="Q28" s="156">
        <v>1024</v>
      </c>
      <c r="R28" s="98">
        <v>1017</v>
      </c>
      <c r="S28" s="156">
        <v>14</v>
      </c>
      <c r="T28" s="154"/>
      <c r="U28" s="88">
        <v>4.2</v>
      </c>
      <c r="V28" s="88">
        <v>10.9</v>
      </c>
      <c r="W28" s="88">
        <v>13.2</v>
      </c>
      <c r="X28" s="103" t="s">
        <v>181</v>
      </c>
      <c r="Y28" s="401"/>
      <c r="Z28" s="536">
        <v>0.8</v>
      </c>
      <c r="AA28" s="511" t="s">
        <v>112</v>
      </c>
      <c r="AB28" s="102" t="s">
        <v>112</v>
      </c>
      <c r="AC28" s="1319">
        <v>1.0958904109589045E-2</v>
      </c>
      <c r="AD28" s="536">
        <v>0.4</v>
      </c>
      <c r="AE28" s="511" t="s">
        <v>112</v>
      </c>
      <c r="AF28" s="574"/>
      <c r="AG28" s="536">
        <v>2.4</v>
      </c>
      <c r="AH28" s="536">
        <v>6.8</v>
      </c>
      <c r="AI28" s="536">
        <v>5.2</v>
      </c>
      <c r="AJ28" s="536">
        <v>4.4000000000000004</v>
      </c>
      <c r="AL28" s="103" t="s">
        <v>506</v>
      </c>
      <c r="AO28" s="396"/>
      <c r="AP28" s="593">
        <v>0.3</v>
      </c>
      <c r="AQ28" s="596">
        <v>2</v>
      </c>
      <c r="AR28" s="576"/>
      <c r="AS28" s="44">
        <v>1.1000000000000001</v>
      </c>
      <c r="AT28" s="88">
        <v>1.2299999999999995</v>
      </c>
      <c r="AU28" s="88">
        <v>1.1649999999999998</v>
      </c>
      <c r="AV28" s="355">
        <v>0.12999999999999945</v>
      </c>
      <c r="AW28" s="44">
        <v>1.1000000000000001</v>
      </c>
      <c r="AX28" s="44">
        <v>1.2299999999999995</v>
      </c>
      <c r="AY28" s="44">
        <v>1.1649999999999998</v>
      </c>
      <c r="AZ28" s="487">
        <v>0.12999999999999901</v>
      </c>
      <c r="BA28" s="112"/>
      <c r="BB28" s="622">
        <v>0.3936507936507937</v>
      </c>
      <c r="BC28" s="9">
        <v>72.499999999999986</v>
      </c>
      <c r="BD28" s="132">
        <v>1.4269841269841268</v>
      </c>
      <c r="BE28" s="9">
        <v>32.599999999999994</v>
      </c>
      <c r="BF28" s="616">
        <v>0.87878260869565206</v>
      </c>
      <c r="BG28" s="1265">
        <v>1</v>
      </c>
      <c r="BH28" s="18">
        <v>0</v>
      </c>
      <c r="BI28" s="1265">
        <v>1013.25</v>
      </c>
      <c r="BJ28" s="135">
        <f>'2011'!$CA$71</f>
        <v>4.992</v>
      </c>
      <c r="BK28" s="1">
        <f t="shared" si="2"/>
        <v>1</v>
      </c>
      <c r="BL28" s="1708">
        <v>0</v>
      </c>
      <c r="BM28" s="1708">
        <v>0.55555555555555558</v>
      </c>
      <c r="BN28" s="1708">
        <v>0.52083333333333337</v>
      </c>
      <c r="BO28" s="1708" t="e">
        <v>#N/A</v>
      </c>
      <c r="BP28" s="1708">
        <v>0.4861111111111111</v>
      </c>
      <c r="BQ28" s="1447">
        <f>Daily!CP28</f>
        <v>2.2999999999999998</v>
      </c>
      <c r="BR28" s="1447">
        <f>Daily!CQ28</f>
        <v>6.97</v>
      </c>
      <c r="BS28" s="1447">
        <f>Daily!CR28</f>
        <v>4.6349999999999998</v>
      </c>
      <c r="BT28" s="1421">
        <f>Daily!CS28</f>
        <v>4.67</v>
      </c>
      <c r="BU28" s="1277">
        <f t="shared" si="0"/>
        <v>50.806451612903224</v>
      </c>
      <c r="BV28" s="1277">
        <f t="shared" si="1"/>
        <v>37.096774193548384</v>
      </c>
      <c r="BW28" s="32">
        <f t="shared" si="5"/>
        <v>3.0783333333333331</v>
      </c>
      <c r="BX28" s="32">
        <f t="shared" si="6"/>
        <v>6.1916666666666664</v>
      </c>
    </row>
    <row r="29" spans="4:76" ht="13.5" customHeight="1" x14ac:dyDescent="0.2">
      <c r="D29" s="1875"/>
      <c r="E29" s="107">
        <v>26</v>
      </c>
      <c r="F29" s="44">
        <v>1.7</v>
      </c>
      <c r="G29" s="44">
        <v>7</v>
      </c>
      <c r="H29" s="44">
        <v>5.2</v>
      </c>
      <c r="I29" s="44">
        <v>5.3</v>
      </c>
      <c r="J29" s="1408"/>
      <c r="K29" s="78">
        <v>77</v>
      </c>
      <c r="L29" s="78">
        <v>97</v>
      </c>
      <c r="M29" s="85">
        <v>92</v>
      </c>
      <c r="N29" s="78">
        <v>20</v>
      </c>
      <c r="O29" s="127"/>
      <c r="P29" s="78">
        <v>1008</v>
      </c>
      <c r="Q29" s="78">
        <v>1018</v>
      </c>
      <c r="R29" s="85">
        <v>1013</v>
      </c>
      <c r="S29" s="78">
        <v>10</v>
      </c>
      <c r="T29" s="127"/>
      <c r="U29" s="44">
        <v>6.3</v>
      </c>
      <c r="V29" s="44">
        <v>19.899999999999999</v>
      </c>
      <c r="W29" s="44">
        <v>30.6</v>
      </c>
      <c r="X29" s="103" t="s">
        <v>180</v>
      </c>
      <c r="Y29" s="401"/>
      <c r="Z29" s="536">
        <v>0.5</v>
      </c>
      <c r="AA29" s="511">
        <v>0.3</v>
      </c>
      <c r="AB29" s="102" t="s">
        <v>112</v>
      </c>
      <c r="AC29" s="1319">
        <v>6.849315068493152E-3</v>
      </c>
      <c r="AD29" s="536">
        <v>0.2</v>
      </c>
      <c r="AE29" s="511" t="s">
        <v>112</v>
      </c>
      <c r="AF29" s="574"/>
      <c r="AG29" s="536">
        <v>-1.9</v>
      </c>
      <c r="AH29" s="536">
        <v>6.3</v>
      </c>
      <c r="AI29" s="536">
        <v>4</v>
      </c>
      <c r="AJ29" s="536">
        <v>8.1999999999999993</v>
      </c>
      <c r="AL29" s="103" t="s">
        <v>464</v>
      </c>
      <c r="AO29" s="396"/>
      <c r="AP29" s="511">
        <v>0</v>
      </c>
      <c r="AQ29" s="597">
        <v>2.5</v>
      </c>
      <c r="AR29" s="576"/>
      <c r="AS29" s="44">
        <v>-0.59999999999999987</v>
      </c>
      <c r="AT29" s="44">
        <v>3.0000000000000249E-2</v>
      </c>
      <c r="AU29" s="44">
        <v>-0.28499999999999981</v>
      </c>
      <c r="AV29" s="487">
        <v>0.63000000000000012</v>
      </c>
      <c r="AW29" s="44">
        <v>-0.59999999999999987</v>
      </c>
      <c r="AX29" s="44">
        <v>3.0000000000000249E-2</v>
      </c>
      <c r="AY29" s="44">
        <v>-0.28499999999999981</v>
      </c>
      <c r="AZ29" s="487">
        <v>0.62999999999999989</v>
      </c>
      <c r="BA29" s="112"/>
      <c r="BB29" s="622">
        <v>0.24603174603174605</v>
      </c>
      <c r="BC29" s="9">
        <v>72.999999999999986</v>
      </c>
      <c r="BD29" s="132">
        <v>1.3815628815628813</v>
      </c>
      <c r="BE29" s="9">
        <v>32.599999999999994</v>
      </c>
      <c r="BF29" s="616">
        <v>0.84498327759197311</v>
      </c>
      <c r="BG29" s="1265">
        <v>1</v>
      </c>
      <c r="BH29" s="18">
        <v>0</v>
      </c>
      <c r="BI29" s="1265">
        <v>1013.25</v>
      </c>
      <c r="BJ29" s="135">
        <f>'2011'!$CA$71</f>
        <v>4.992</v>
      </c>
      <c r="BK29" s="1">
        <f t="shared" si="2"/>
        <v>1</v>
      </c>
      <c r="BL29" s="1708">
        <v>0.24305555555555555</v>
      </c>
      <c r="BM29" s="1708">
        <v>0.56805555555555554</v>
      </c>
      <c r="BN29" s="1708" t="e">
        <v>#N/A</v>
      </c>
      <c r="BO29" s="1708">
        <v>0.30555555555555552</v>
      </c>
      <c r="BP29" s="1708">
        <v>0.96736111111111101</v>
      </c>
      <c r="BQ29" s="1447">
        <f>Daily!CP29</f>
        <v>2.2999999999999998</v>
      </c>
      <c r="BR29" s="1447">
        <f>Daily!CQ29</f>
        <v>6.97</v>
      </c>
      <c r="BS29" s="1447">
        <f>Daily!CR29</f>
        <v>4.6349999999999998</v>
      </c>
      <c r="BT29" s="1421">
        <f>Daily!CS29</f>
        <v>4.67</v>
      </c>
      <c r="BU29" s="1277">
        <f t="shared" si="0"/>
        <v>52.838709677419352</v>
      </c>
      <c r="BV29" s="1277">
        <f t="shared" si="1"/>
        <v>38.58064516129032</v>
      </c>
      <c r="BW29" s="32">
        <f t="shared" si="5"/>
        <v>3.0783333333333331</v>
      </c>
      <c r="BX29" s="32">
        <f t="shared" si="6"/>
        <v>6.1916666666666664</v>
      </c>
    </row>
    <row r="30" spans="4:76" ht="12.75" customHeight="1" x14ac:dyDescent="0.2">
      <c r="D30" s="1875"/>
      <c r="E30" s="107">
        <v>27</v>
      </c>
      <c r="F30" s="44">
        <v>1.1000000000000001</v>
      </c>
      <c r="G30" s="44">
        <v>2.6</v>
      </c>
      <c r="H30" s="44">
        <v>1.6</v>
      </c>
      <c r="I30" s="44">
        <v>1.5</v>
      </c>
      <c r="J30" s="1408"/>
      <c r="K30" s="78">
        <v>57</v>
      </c>
      <c r="L30" s="78">
        <v>78</v>
      </c>
      <c r="M30" s="85">
        <v>68</v>
      </c>
      <c r="N30" s="78">
        <v>21</v>
      </c>
      <c r="O30" s="127"/>
      <c r="P30" s="78">
        <v>1018</v>
      </c>
      <c r="Q30" s="78">
        <v>1025</v>
      </c>
      <c r="R30" s="85">
        <v>1021.5</v>
      </c>
      <c r="S30" s="78">
        <v>7</v>
      </c>
      <c r="T30" s="127"/>
      <c r="U30" s="44">
        <v>8.6</v>
      </c>
      <c r="V30" s="44">
        <v>20.6</v>
      </c>
      <c r="W30" s="44">
        <v>23.9</v>
      </c>
      <c r="X30" s="103" t="s">
        <v>180</v>
      </c>
      <c r="Y30" s="401"/>
      <c r="Z30" s="536">
        <v>0</v>
      </c>
      <c r="AA30" s="511" t="e">
        <v>#N/A</v>
      </c>
      <c r="AB30" s="102" t="e">
        <v>#N/A</v>
      </c>
      <c r="AC30" s="1319" t="s">
        <v>459</v>
      </c>
      <c r="AD30" s="536" t="s">
        <v>459</v>
      </c>
      <c r="AE30" s="511" t="e">
        <v>#N/A</v>
      </c>
      <c r="AF30" s="574"/>
      <c r="AG30" s="536">
        <v>-6</v>
      </c>
      <c r="AH30" s="536">
        <v>-1.7</v>
      </c>
      <c r="AI30" s="536">
        <v>-3.7</v>
      </c>
      <c r="AJ30" s="536">
        <v>4.3</v>
      </c>
      <c r="AL30" s="103" t="s">
        <v>497</v>
      </c>
      <c r="AO30" s="396"/>
      <c r="AP30" s="511">
        <v>0</v>
      </c>
      <c r="AQ30" s="597">
        <v>0</v>
      </c>
      <c r="AR30" s="576"/>
      <c r="AS30" s="44">
        <v>-1.1999999999999997</v>
      </c>
      <c r="AT30" s="44">
        <v>-4.3699999999999992</v>
      </c>
      <c r="AU30" s="44">
        <v>-2.7849999999999993</v>
      </c>
      <c r="AV30" s="487">
        <v>-3.1699999999999995</v>
      </c>
      <c r="AW30" s="44">
        <v>-1.1999999999999997</v>
      </c>
      <c r="AX30" s="44">
        <v>-4.3699999999999992</v>
      </c>
      <c r="AY30" s="44">
        <v>-2.7849999999999993</v>
      </c>
      <c r="AZ30" s="487">
        <v>-3.17</v>
      </c>
      <c r="BA30" s="112"/>
      <c r="BB30" s="622">
        <v>0</v>
      </c>
      <c r="BC30" s="9">
        <v>72.999999999999986</v>
      </c>
      <c r="BD30" s="132">
        <v>1.3303938859494413</v>
      </c>
      <c r="BE30" s="9">
        <v>32.599999999999994</v>
      </c>
      <c r="BF30" s="616">
        <v>0.81368760064412227</v>
      </c>
      <c r="BG30" s="1265">
        <v>1</v>
      </c>
      <c r="BH30" s="18">
        <v>0</v>
      </c>
      <c r="BI30" s="1265">
        <v>1013.25</v>
      </c>
      <c r="BJ30" s="135">
        <f>'2011'!$CA$71</f>
        <v>4.992</v>
      </c>
      <c r="BK30" s="1">
        <f t="shared" si="2"/>
        <v>0</v>
      </c>
      <c r="BL30" s="1708">
        <v>0.21180555555555555</v>
      </c>
      <c r="BM30" s="1708">
        <v>0.625</v>
      </c>
      <c r="BN30" s="1708" t="e">
        <v>#N/A</v>
      </c>
      <c r="BO30" s="1708">
        <v>0.22222222222222221</v>
      </c>
      <c r="BP30" s="1708">
        <v>0.6479166666666667</v>
      </c>
      <c r="BQ30" s="1447">
        <f>Daily!CP30</f>
        <v>2.2999999999999998</v>
      </c>
      <c r="BR30" s="1447">
        <f>Daily!CQ30</f>
        <v>6.97</v>
      </c>
      <c r="BS30" s="1447">
        <f>Daily!CR30</f>
        <v>4.6349999999999998</v>
      </c>
      <c r="BT30" s="1421">
        <f>Daily!CS30</f>
        <v>4.67</v>
      </c>
      <c r="BU30" s="1277">
        <f t="shared" si="0"/>
        <v>54.87096774193548</v>
      </c>
      <c r="BV30" s="1277">
        <f t="shared" si="1"/>
        <v>40.064516129032256</v>
      </c>
      <c r="BW30" s="32">
        <f t="shared" si="5"/>
        <v>3.0783333333333331</v>
      </c>
      <c r="BX30" s="32">
        <f t="shared" si="6"/>
        <v>6.1916666666666664</v>
      </c>
    </row>
    <row r="31" spans="4:76" ht="12.75" customHeight="1" x14ac:dyDescent="0.2">
      <c r="D31" s="1875"/>
      <c r="E31" s="107">
        <v>28</v>
      </c>
      <c r="F31" s="44">
        <v>-0.5</v>
      </c>
      <c r="G31" s="44">
        <v>1.2</v>
      </c>
      <c r="H31" s="44">
        <v>0.5</v>
      </c>
      <c r="I31" s="44">
        <v>1.7</v>
      </c>
      <c r="J31" s="1408"/>
      <c r="K31" s="78">
        <v>58</v>
      </c>
      <c r="L31" s="78">
        <v>76</v>
      </c>
      <c r="M31" s="85">
        <v>64</v>
      </c>
      <c r="N31" s="78">
        <v>18</v>
      </c>
      <c r="O31" s="127"/>
      <c r="P31" s="78">
        <v>1022</v>
      </c>
      <c r="Q31" s="78">
        <v>1025</v>
      </c>
      <c r="R31" s="85">
        <v>1023.5</v>
      </c>
      <c r="S31" s="78">
        <v>3</v>
      </c>
      <c r="T31" s="127"/>
      <c r="U31" s="44">
        <v>8.1999999999999993</v>
      </c>
      <c r="V31" s="44">
        <v>18.100000000000001</v>
      </c>
      <c r="W31" s="44">
        <v>23.2</v>
      </c>
      <c r="X31" s="103" t="s">
        <v>180</v>
      </c>
      <c r="Y31" s="401"/>
      <c r="Z31" s="536">
        <v>0</v>
      </c>
      <c r="AA31" s="511" t="e">
        <v>#N/A</v>
      </c>
      <c r="AB31" s="102" t="e">
        <v>#N/A</v>
      </c>
      <c r="AC31" s="1319" t="s">
        <v>459</v>
      </c>
      <c r="AD31" s="536" t="s">
        <v>459</v>
      </c>
      <c r="AE31" s="511" t="e">
        <v>#N/A</v>
      </c>
      <c r="AF31" s="574"/>
      <c r="AG31" s="536">
        <v>-6.5</v>
      </c>
      <c r="AH31" s="536">
        <v>-3.8</v>
      </c>
      <c r="AI31" s="536">
        <v>-5.6</v>
      </c>
      <c r="AJ31" s="536">
        <v>2.7</v>
      </c>
      <c r="AL31" s="103" t="s">
        <v>474</v>
      </c>
      <c r="AO31" s="396"/>
      <c r="AP31" s="511">
        <v>0.2</v>
      </c>
      <c r="AQ31" s="597">
        <v>0</v>
      </c>
      <c r="AR31" s="576"/>
      <c r="AS31" s="44">
        <v>-2.8</v>
      </c>
      <c r="AT31" s="44">
        <v>-5.77</v>
      </c>
      <c r="AU31" s="44">
        <v>-4.2850000000000001</v>
      </c>
      <c r="AV31" s="487">
        <v>-2.9699999999999998</v>
      </c>
      <c r="AW31" s="44">
        <v>-2.8</v>
      </c>
      <c r="AX31" s="44">
        <v>-5.77</v>
      </c>
      <c r="AY31" s="44">
        <v>-4.2850000000000001</v>
      </c>
      <c r="AZ31" s="487">
        <v>-2.9699999999999998</v>
      </c>
      <c r="BA31" s="112"/>
      <c r="BB31" s="622">
        <v>0</v>
      </c>
      <c r="BC31" s="9">
        <v>72.999999999999986</v>
      </c>
      <c r="BD31" s="132">
        <v>1.2828798185941039</v>
      </c>
      <c r="BE31" s="9">
        <v>32.799999999999997</v>
      </c>
      <c r="BF31" s="616">
        <v>0.78944099378881982</v>
      </c>
      <c r="BG31" s="1265">
        <v>1</v>
      </c>
      <c r="BH31" s="18">
        <v>0</v>
      </c>
      <c r="BI31" s="1265">
        <v>1013.25</v>
      </c>
      <c r="BJ31" s="135">
        <f>'2011'!$CA$71</f>
        <v>4.992</v>
      </c>
      <c r="BK31" s="1">
        <f t="shared" si="2"/>
        <v>0</v>
      </c>
      <c r="BL31" s="1708">
        <v>0.28125</v>
      </c>
      <c r="BM31" s="1708">
        <v>0.625</v>
      </c>
      <c r="BN31" s="1708">
        <v>0.52083333333333337</v>
      </c>
      <c r="BO31" s="1708" t="e">
        <v>#N/A</v>
      </c>
      <c r="BP31" s="1708">
        <v>0.4</v>
      </c>
      <c r="BQ31" s="1447">
        <f>Daily!CP31</f>
        <v>2.2999999999999998</v>
      </c>
      <c r="BR31" s="1447">
        <f>Daily!CQ31</f>
        <v>6.97</v>
      </c>
      <c r="BS31" s="1447">
        <f>Daily!CR31</f>
        <v>4.6349999999999998</v>
      </c>
      <c r="BT31" s="1421">
        <f>Daily!CS31</f>
        <v>4.67</v>
      </c>
      <c r="BU31" s="1277">
        <f t="shared" si="0"/>
        <v>56.903225806451616</v>
      </c>
      <c r="BV31" s="1277">
        <f t="shared" si="1"/>
        <v>41.548387096774192</v>
      </c>
      <c r="BW31" s="32">
        <f t="shared" si="5"/>
        <v>3.0783333333333331</v>
      </c>
      <c r="BX31" s="32">
        <f t="shared" si="6"/>
        <v>6.1916666666666664</v>
      </c>
    </row>
    <row r="32" spans="4:76" ht="12.75" customHeight="1" x14ac:dyDescent="0.2">
      <c r="D32" s="1875"/>
      <c r="E32" s="107">
        <v>29</v>
      </c>
      <c r="F32" s="44">
        <v>-0.1</v>
      </c>
      <c r="G32" s="44">
        <v>1.3</v>
      </c>
      <c r="H32" s="44">
        <v>0.7</v>
      </c>
      <c r="I32" s="44">
        <v>1.4000000000000001</v>
      </c>
      <c r="J32" s="1408"/>
      <c r="K32" s="78">
        <v>73</v>
      </c>
      <c r="L32" s="78">
        <v>77</v>
      </c>
      <c r="M32" s="85">
        <v>74</v>
      </c>
      <c r="N32" s="78">
        <v>4</v>
      </c>
      <c r="O32" s="127"/>
      <c r="P32" s="78">
        <v>1022</v>
      </c>
      <c r="Q32" s="78">
        <v>1024</v>
      </c>
      <c r="R32" s="85">
        <v>1023</v>
      </c>
      <c r="S32" s="78">
        <v>2</v>
      </c>
      <c r="T32" s="127"/>
      <c r="U32" s="44">
        <v>6.4</v>
      </c>
      <c r="V32" s="44">
        <v>14</v>
      </c>
      <c r="W32" s="44">
        <v>17</v>
      </c>
      <c r="X32" s="103" t="s">
        <v>180</v>
      </c>
      <c r="Y32" s="401"/>
      <c r="Z32" s="536">
        <v>0</v>
      </c>
      <c r="AA32" s="511" t="e">
        <v>#N/A</v>
      </c>
      <c r="AB32" s="102" t="e">
        <v>#N/A</v>
      </c>
      <c r="AC32" s="1319" t="s">
        <v>459</v>
      </c>
      <c r="AD32" s="536" t="s">
        <v>459</v>
      </c>
      <c r="AE32" s="511" t="e">
        <v>#N/A</v>
      </c>
      <c r="AF32" s="574"/>
      <c r="AG32" s="536">
        <v>-3.8</v>
      </c>
      <c r="AH32" s="536">
        <v>-2.8</v>
      </c>
      <c r="AI32" s="536">
        <v>-3.3</v>
      </c>
      <c r="AJ32" s="536">
        <v>1</v>
      </c>
      <c r="AL32" s="103" t="s">
        <v>464</v>
      </c>
      <c r="AO32" s="396"/>
      <c r="AP32" s="511">
        <v>0</v>
      </c>
      <c r="AQ32" s="597">
        <v>0</v>
      </c>
      <c r="AR32" s="576"/>
      <c r="AS32" s="44">
        <v>-2.5</v>
      </c>
      <c r="AT32" s="44">
        <v>-5.67</v>
      </c>
      <c r="AU32" s="44">
        <v>-4.085</v>
      </c>
      <c r="AV32" s="487">
        <v>-3.17</v>
      </c>
      <c r="AW32" s="44">
        <v>-2.5</v>
      </c>
      <c r="AX32" s="44">
        <v>-5.67</v>
      </c>
      <c r="AY32" s="44">
        <v>-4.085</v>
      </c>
      <c r="AZ32" s="487">
        <v>-3.17</v>
      </c>
      <c r="BA32" s="112"/>
      <c r="BB32" s="622">
        <v>0</v>
      </c>
      <c r="BC32" s="9">
        <v>72.999999999999986</v>
      </c>
      <c r="BD32" s="132">
        <v>1.2386425834701693</v>
      </c>
      <c r="BE32" s="9">
        <v>32.799999999999997</v>
      </c>
      <c r="BF32" s="616">
        <v>0.76221889055472258</v>
      </c>
      <c r="BG32" s="1265">
        <v>1</v>
      </c>
      <c r="BH32" s="18">
        <v>0</v>
      </c>
      <c r="BI32" s="1265">
        <v>1013.25</v>
      </c>
      <c r="BJ32" s="135">
        <f>'2011'!$CA$71</f>
        <v>4.992</v>
      </c>
      <c r="BK32" s="1">
        <f t="shared" si="2"/>
        <v>0</v>
      </c>
      <c r="BL32" s="1708" t="e">
        <v>#N/A</v>
      </c>
      <c r="BM32" s="1708">
        <v>0.57986111111111105</v>
      </c>
      <c r="BN32" s="1708">
        <v>0.61805555555555558</v>
      </c>
      <c r="BO32" s="1708">
        <v>7.2916666666666671E-2</v>
      </c>
      <c r="BP32" s="1708">
        <v>0.87361111111111101</v>
      </c>
      <c r="BQ32" s="1447">
        <f>Daily!CP32</f>
        <v>2.4</v>
      </c>
      <c r="BR32" s="1447">
        <f>Daily!CQ32</f>
        <v>6.97</v>
      </c>
      <c r="BS32" s="1447">
        <f>Daily!CR32</f>
        <v>4.6849999999999996</v>
      </c>
      <c r="BT32" s="1421">
        <f>Daily!CS32</f>
        <v>4.57</v>
      </c>
      <c r="BU32" s="1277">
        <f t="shared" si="0"/>
        <v>58.935483870967744</v>
      </c>
      <c r="BV32" s="1277">
        <f t="shared" si="1"/>
        <v>43.032258064516128</v>
      </c>
      <c r="BW32" s="32">
        <f t="shared" si="5"/>
        <v>3.1616666666666662</v>
      </c>
      <c r="BX32" s="32">
        <f t="shared" si="6"/>
        <v>6.208333333333333</v>
      </c>
    </row>
    <row r="33" spans="4:76" x14ac:dyDescent="0.2">
      <c r="D33" s="1875"/>
      <c r="E33" s="107">
        <v>30</v>
      </c>
      <c r="F33" s="44">
        <v>-0.4</v>
      </c>
      <c r="G33" s="44">
        <v>4.0999999999999996</v>
      </c>
      <c r="H33" s="44">
        <v>1.8</v>
      </c>
      <c r="I33" s="44">
        <v>4.5</v>
      </c>
      <c r="J33" s="1408"/>
      <c r="K33" s="78">
        <v>64</v>
      </c>
      <c r="L33" s="78">
        <v>81</v>
      </c>
      <c r="M33" s="85">
        <v>75</v>
      </c>
      <c r="N33" s="78">
        <v>17</v>
      </c>
      <c r="O33" s="127"/>
      <c r="P33" s="78">
        <v>1022</v>
      </c>
      <c r="Q33" s="78">
        <v>1025</v>
      </c>
      <c r="R33" s="85">
        <v>1023.5</v>
      </c>
      <c r="S33" s="78">
        <v>3</v>
      </c>
      <c r="T33" s="127"/>
      <c r="U33" s="44">
        <v>4.8</v>
      </c>
      <c r="V33" s="44">
        <v>13.8</v>
      </c>
      <c r="W33" s="44">
        <v>19.899999999999999</v>
      </c>
      <c r="X33" s="103" t="s">
        <v>180</v>
      </c>
      <c r="Y33" s="401"/>
      <c r="Z33" s="536">
        <v>0</v>
      </c>
      <c r="AA33" s="511" t="e">
        <v>#N/A</v>
      </c>
      <c r="AB33" s="102" t="e">
        <v>#N/A</v>
      </c>
      <c r="AC33" s="1319" t="s">
        <v>459</v>
      </c>
      <c r="AD33" s="536" t="s">
        <v>459</v>
      </c>
      <c r="AE33" s="511" t="e">
        <v>#N/A</v>
      </c>
      <c r="AF33" s="574"/>
      <c r="AG33" s="536">
        <v>-3.8</v>
      </c>
      <c r="AH33" s="536">
        <v>-1</v>
      </c>
      <c r="AI33" s="536">
        <v>-2.2999999999999998</v>
      </c>
      <c r="AJ33" s="536">
        <v>2.8</v>
      </c>
      <c r="AL33" s="103" t="s">
        <v>507</v>
      </c>
      <c r="AO33" s="396"/>
      <c r="AP33" s="511">
        <v>2</v>
      </c>
      <c r="AQ33" s="597">
        <v>0</v>
      </c>
      <c r="AR33" s="576"/>
      <c r="AS33" s="44">
        <v>-2.8</v>
      </c>
      <c r="AT33" s="44">
        <v>-2.87</v>
      </c>
      <c r="AU33" s="44">
        <v>-2.835</v>
      </c>
      <c r="AV33" s="487">
        <v>-7.0000000000000284E-2</v>
      </c>
      <c r="AW33" s="44">
        <v>-2.8</v>
      </c>
      <c r="AX33" s="44">
        <v>-2.87</v>
      </c>
      <c r="AY33" s="44">
        <v>-2.835</v>
      </c>
      <c r="AZ33" s="487">
        <v>-7.0000000000000284E-2</v>
      </c>
      <c r="BA33" s="112"/>
      <c r="BB33" s="622">
        <v>0</v>
      </c>
      <c r="BC33" s="9">
        <v>72.999999999999986</v>
      </c>
      <c r="BD33" s="132">
        <v>1.1973544973544972</v>
      </c>
      <c r="BE33" s="9">
        <v>34.799999999999997</v>
      </c>
      <c r="BF33" s="616">
        <v>0.7817391304347826</v>
      </c>
      <c r="BG33" s="1265">
        <v>1</v>
      </c>
      <c r="BH33" s="18">
        <v>0</v>
      </c>
      <c r="BI33" s="1265">
        <v>1013.25</v>
      </c>
      <c r="BJ33" s="135">
        <f>'2011'!$CA$71</f>
        <v>4.992</v>
      </c>
      <c r="BK33" s="1">
        <f t="shared" si="2"/>
        <v>0</v>
      </c>
      <c r="BL33" s="1708">
        <v>0.15277777777777776</v>
      </c>
      <c r="BM33" s="1708">
        <v>0.56944444444444442</v>
      </c>
      <c r="BN33" s="1708">
        <v>0.57986111111111105</v>
      </c>
      <c r="BO33" s="1708">
        <v>0.24652777777777779</v>
      </c>
      <c r="BP33" s="1708">
        <v>0.50694444444444442</v>
      </c>
      <c r="BQ33" s="1447">
        <f>Daily!CP33</f>
        <v>2.4</v>
      </c>
      <c r="BR33" s="1447">
        <f>Daily!CQ33</f>
        <v>6.97</v>
      </c>
      <c r="BS33" s="1447">
        <f>Daily!CR33</f>
        <v>4.6849999999999996</v>
      </c>
      <c r="BT33" s="1421">
        <f>Daily!CS33</f>
        <v>4.57</v>
      </c>
      <c r="BU33" s="1277">
        <f t="shared" si="0"/>
        <v>60.967741935483872</v>
      </c>
      <c r="BV33" s="1277">
        <f t="shared" si="1"/>
        <v>44.516129032258064</v>
      </c>
      <c r="BW33" s="32">
        <f t="shared" si="5"/>
        <v>3.1616666666666662</v>
      </c>
      <c r="BX33" s="32">
        <f t="shared" si="6"/>
        <v>6.208333333333333</v>
      </c>
    </row>
    <row r="34" spans="4:76" ht="12.75" customHeight="1" x14ac:dyDescent="0.2">
      <c r="D34" s="1876"/>
      <c r="E34" s="514">
        <v>31</v>
      </c>
      <c r="F34" s="1291">
        <v>-0.7</v>
      </c>
      <c r="G34" s="51">
        <v>3.7</v>
      </c>
      <c r="H34" s="51">
        <v>2</v>
      </c>
      <c r="I34" s="51">
        <v>4.4000000000000004</v>
      </c>
      <c r="J34" s="1409"/>
      <c r="K34" s="602">
        <v>67</v>
      </c>
      <c r="L34" s="149">
        <v>80</v>
      </c>
      <c r="M34" s="150">
        <v>74</v>
      </c>
      <c r="N34" s="149">
        <v>13</v>
      </c>
      <c r="O34" s="515"/>
      <c r="P34" s="149">
        <v>1025</v>
      </c>
      <c r="Q34" s="149">
        <v>1026</v>
      </c>
      <c r="R34" s="150">
        <v>1025.5</v>
      </c>
      <c r="S34" s="149">
        <v>1</v>
      </c>
      <c r="T34" s="515"/>
      <c r="U34" s="137">
        <v>2.7</v>
      </c>
      <c r="V34" s="137">
        <v>9.4</v>
      </c>
      <c r="W34" s="137">
        <v>11.8</v>
      </c>
      <c r="X34" s="520" t="s">
        <v>154</v>
      </c>
      <c r="Y34" s="584"/>
      <c r="Z34" s="663">
        <v>0</v>
      </c>
      <c r="AA34" s="1282" t="e">
        <v>#N/A</v>
      </c>
      <c r="AB34" s="1283" t="e">
        <v>#N/A</v>
      </c>
      <c r="AC34" s="1320" t="s">
        <v>459</v>
      </c>
      <c r="AD34" s="615" t="s">
        <v>459</v>
      </c>
      <c r="AE34" s="1282" t="e">
        <v>#N/A</v>
      </c>
      <c r="AF34" s="575"/>
      <c r="AG34" s="615">
        <v>-3.7</v>
      </c>
      <c r="AH34" s="615">
        <v>-1</v>
      </c>
      <c r="AI34" s="615">
        <v>-2.2000000000000002</v>
      </c>
      <c r="AJ34" s="615">
        <v>2.7</v>
      </c>
      <c r="AK34" s="579"/>
      <c r="AL34" s="187" t="s">
        <v>508</v>
      </c>
      <c r="AO34" s="1422"/>
      <c r="AP34" s="159">
        <v>4.5</v>
      </c>
      <c r="AQ34" s="598">
        <v>0</v>
      </c>
      <c r="AR34" s="577"/>
      <c r="AS34" s="51">
        <v>-3.0999999999999996</v>
      </c>
      <c r="AT34" s="51">
        <v>-3.33</v>
      </c>
      <c r="AU34" s="51">
        <v>-3.2149999999999999</v>
      </c>
      <c r="AV34" s="1416">
        <v>-0.23000000000000043</v>
      </c>
      <c r="AW34" s="51">
        <v>-3.0999999999999996</v>
      </c>
      <c r="AX34" s="51">
        <v>-3.33</v>
      </c>
      <c r="AY34" s="51">
        <v>-3.2149999999999999</v>
      </c>
      <c r="AZ34" s="1416">
        <v>-0.23000000000000043</v>
      </c>
      <c r="BA34" s="587"/>
      <c r="BB34" s="641">
        <v>0</v>
      </c>
      <c r="BC34" s="124">
        <v>72.999999999999986</v>
      </c>
      <c r="BD34" s="531">
        <v>1.1587301587301586</v>
      </c>
      <c r="BE34" s="124">
        <v>39.299999999999997</v>
      </c>
      <c r="BF34" s="617">
        <v>0.85434782608695647</v>
      </c>
      <c r="BG34" s="1448">
        <v>1</v>
      </c>
      <c r="BH34" s="520">
        <v>0</v>
      </c>
      <c r="BI34" s="1449">
        <v>1013.25</v>
      </c>
      <c r="BJ34" s="663">
        <f>'2011'!CA71</f>
        <v>4.992</v>
      </c>
      <c r="BK34" s="1">
        <f t="shared" si="2"/>
        <v>0</v>
      </c>
      <c r="BL34" s="1712">
        <v>0.30208333333333331</v>
      </c>
      <c r="BM34" s="1712">
        <v>0.59375</v>
      </c>
      <c r="BN34" s="1712">
        <v>0.65625</v>
      </c>
      <c r="BO34" s="1712">
        <v>0</v>
      </c>
      <c r="BP34" s="1712">
        <v>0.93819444444444444</v>
      </c>
      <c r="BQ34" s="1270">
        <f>Daily!CP34</f>
        <v>2.4</v>
      </c>
      <c r="BR34" s="1270">
        <f>Daily!CQ34</f>
        <v>7.03</v>
      </c>
      <c r="BS34" s="1270">
        <f>Daily!CR34</f>
        <v>4.7149999999999999</v>
      </c>
      <c r="BT34" s="1270">
        <f>Daily!CS34</f>
        <v>4.6300000000000008</v>
      </c>
      <c r="BU34" s="1450">
        <f>'2011'!BX71</f>
        <v>63</v>
      </c>
      <c r="BV34" s="1450">
        <f>'2011'!CF71</f>
        <v>46</v>
      </c>
      <c r="BW34" s="32">
        <f t="shared" si="5"/>
        <v>3.171666666666666</v>
      </c>
      <c r="BX34" s="32">
        <f t="shared" si="6"/>
        <v>6.2583333333333337</v>
      </c>
    </row>
    <row r="35" spans="4:76" ht="12.75" customHeight="1" x14ac:dyDescent="0.2">
      <c r="D35" s="1880" t="s">
        <v>14</v>
      </c>
      <c r="E35" s="107">
        <v>1</v>
      </c>
      <c r="F35" s="44">
        <v>-1.7</v>
      </c>
      <c r="G35" s="44">
        <v>6.9</v>
      </c>
      <c r="H35" s="44">
        <v>3.5</v>
      </c>
      <c r="I35" s="44">
        <v>8.6</v>
      </c>
      <c r="J35" s="480"/>
      <c r="K35" s="85">
        <v>80</v>
      </c>
      <c r="L35" s="85">
        <v>95</v>
      </c>
      <c r="M35" s="85">
        <v>86</v>
      </c>
      <c r="N35" s="85">
        <v>15</v>
      </c>
      <c r="O35" s="112"/>
      <c r="P35" s="85">
        <v>1024</v>
      </c>
      <c r="Q35" s="85">
        <v>1028</v>
      </c>
      <c r="R35" s="85">
        <v>1026</v>
      </c>
      <c r="S35" s="85">
        <v>4</v>
      </c>
      <c r="T35" s="112"/>
      <c r="U35" s="44">
        <v>5.4</v>
      </c>
      <c r="V35" s="44">
        <v>12.3</v>
      </c>
      <c r="W35" s="44">
        <v>17.3</v>
      </c>
      <c r="X35" s="103" t="s">
        <v>154</v>
      </c>
      <c r="Y35" s="401"/>
      <c r="Z35" s="536">
        <v>0.1</v>
      </c>
      <c r="AA35" s="511" t="e">
        <v>#N/A</v>
      </c>
      <c r="AB35" s="102" t="e">
        <v>#N/A</v>
      </c>
      <c r="AC35" s="1319">
        <v>2.2624434389140269E-3</v>
      </c>
      <c r="AD35" s="536" t="s">
        <v>459</v>
      </c>
      <c r="AE35" s="511" t="e">
        <v>#N/A</v>
      </c>
      <c r="AF35" s="574"/>
      <c r="AG35" s="536">
        <v>-4.7</v>
      </c>
      <c r="AH35" s="536">
        <v>5.5</v>
      </c>
      <c r="AI35" s="536">
        <v>1.5</v>
      </c>
      <c r="AJ35" s="536">
        <v>10.199999999999999</v>
      </c>
      <c r="AL35" s="103" t="s">
        <v>530</v>
      </c>
      <c r="AM35" t="e">
        <v>#N/A</v>
      </c>
      <c r="AN35" t="s">
        <v>531</v>
      </c>
      <c r="AO35" s="396"/>
      <c r="AP35" s="593">
        <v>0.2</v>
      </c>
      <c r="AQ35" s="596">
        <v>0.5</v>
      </c>
      <c r="AR35" s="576"/>
      <c r="AS35" s="44">
        <v>-4.05</v>
      </c>
      <c r="AT35" s="44">
        <v>-0.16999999999999993</v>
      </c>
      <c r="AU35" s="44">
        <v>-2.11</v>
      </c>
      <c r="AV35" s="1358">
        <v>3.88</v>
      </c>
      <c r="AW35" s="44">
        <v>-4.05</v>
      </c>
      <c r="AX35" s="44">
        <v>-0.16999999999999993</v>
      </c>
      <c r="AY35" s="44">
        <v>-2.11</v>
      </c>
      <c r="AZ35" s="1358">
        <v>3.879999999999999</v>
      </c>
      <c r="BA35" s="112"/>
      <c r="BB35" s="622">
        <v>7.0000000000000007E-2</v>
      </c>
      <c r="BC35" s="30">
        <v>73.09999999999998</v>
      </c>
      <c r="BD35" s="67">
        <v>1.1345898004434587</v>
      </c>
      <c r="BE35" s="30">
        <v>39.5</v>
      </c>
      <c r="BF35" s="616">
        <v>0.81144534115920763</v>
      </c>
      <c r="BG35" s="1265">
        <v>1</v>
      </c>
      <c r="BH35" s="103">
        <v>0</v>
      </c>
      <c r="BI35" s="1265">
        <v>1013.25</v>
      </c>
      <c r="BJ35" s="135">
        <f>'2011'!$CA$72</f>
        <v>4.863999999999999</v>
      </c>
      <c r="BK35" s="1">
        <f t="shared" si="2"/>
        <v>1</v>
      </c>
      <c r="BL35" s="1714">
        <v>9.375E-2</v>
      </c>
      <c r="BM35" s="1714">
        <v>0.69791666666666663</v>
      </c>
      <c r="BN35" s="1714" t="e">
        <v>#N/A</v>
      </c>
      <c r="BO35" s="1714" t="e">
        <v>#N/A</v>
      </c>
      <c r="BP35" s="1714">
        <v>8.1944444444444445E-2</v>
      </c>
      <c r="BQ35" s="1447">
        <f>Daily!CP35</f>
        <v>2.35</v>
      </c>
      <c r="BR35" s="1447">
        <f>Daily!CQ35</f>
        <v>7.07</v>
      </c>
      <c r="BS35" s="1447">
        <f>Daily!CR35</f>
        <v>4.71</v>
      </c>
      <c r="BT35" s="1421">
        <f>Daily!CS35</f>
        <v>4.7200000000000006</v>
      </c>
      <c r="BU35" s="1277">
        <f>$BU$34+('2011'!$BX$72/DGD!$E$62*DGD!E35)</f>
        <v>64.428571428571431</v>
      </c>
      <c r="BV35" s="1277">
        <f>$BV$34+('2011'!$CF$72/DGD!$E$62*DGD!E35)</f>
        <v>48.678571428571431</v>
      </c>
      <c r="BW35" s="32">
        <f t="shared" si="5"/>
        <v>3.1366666666666667</v>
      </c>
      <c r="BX35" s="32">
        <f t="shared" si="6"/>
        <v>6.2833333333333332</v>
      </c>
    </row>
    <row r="36" spans="4:76" ht="12.75" customHeight="1" x14ac:dyDescent="0.2">
      <c r="D36" s="1881"/>
      <c r="E36" s="107">
        <v>2</v>
      </c>
      <c r="F36" s="88">
        <v>3</v>
      </c>
      <c r="G36" s="44">
        <v>10</v>
      </c>
      <c r="H36" s="44">
        <v>6.6</v>
      </c>
      <c r="I36" s="44">
        <v>7</v>
      </c>
      <c r="J36" s="480"/>
      <c r="K36" s="85">
        <v>82</v>
      </c>
      <c r="L36" s="85">
        <v>98</v>
      </c>
      <c r="M36" s="85">
        <v>93</v>
      </c>
      <c r="N36" s="85">
        <v>16</v>
      </c>
      <c r="O36" s="112"/>
      <c r="P36" s="85">
        <v>1020</v>
      </c>
      <c r="Q36" s="85">
        <v>1028</v>
      </c>
      <c r="R36" s="85">
        <v>1024</v>
      </c>
      <c r="S36" s="85">
        <v>8</v>
      </c>
      <c r="T36" s="112"/>
      <c r="U36" s="44">
        <v>6.9</v>
      </c>
      <c r="V36" s="44">
        <v>16.100000000000001</v>
      </c>
      <c r="W36" s="44">
        <v>20.8</v>
      </c>
      <c r="X36" s="103" t="s">
        <v>154</v>
      </c>
      <c r="Y36" s="401"/>
      <c r="Z36" s="536">
        <v>0.1</v>
      </c>
      <c r="AA36" s="511" t="e">
        <v>#N/A</v>
      </c>
      <c r="AB36" s="102" t="e">
        <v>#N/A</v>
      </c>
      <c r="AC36" s="1319">
        <v>2.2624434389140269E-3</v>
      </c>
      <c r="AD36" s="536" t="s">
        <v>459</v>
      </c>
      <c r="AE36" s="511" t="e">
        <v>#N/A</v>
      </c>
      <c r="AF36" s="574"/>
      <c r="AG36" s="536">
        <v>2.6</v>
      </c>
      <c r="AH36" s="536">
        <v>8.8000000000000007</v>
      </c>
      <c r="AI36" s="536">
        <v>5.5</v>
      </c>
      <c r="AJ36" s="536">
        <v>6.2000000000000011</v>
      </c>
      <c r="AL36" s="103" t="s">
        <v>492</v>
      </c>
      <c r="AM36" t="e">
        <v>#N/A</v>
      </c>
      <c r="AN36" t="s">
        <v>532</v>
      </c>
      <c r="AO36" s="396"/>
      <c r="AP36" s="593">
        <v>0.1</v>
      </c>
      <c r="AQ36" s="596">
        <v>0.3</v>
      </c>
      <c r="AR36" s="576"/>
      <c r="AS36" s="88">
        <v>0.64999999999999991</v>
      </c>
      <c r="AT36" s="44">
        <v>2.91</v>
      </c>
      <c r="AU36" s="44">
        <v>1.78</v>
      </c>
      <c r="AV36" s="487">
        <v>2.2600000000000002</v>
      </c>
      <c r="AW36" s="88">
        <v>0.64999999999999991</v>
      </c>
      <c r="AX36" s="88">
        <v>2.91</v>
      </c>
      <c r="AY36" s="88">
        <v>1.78</v>
      </c>
      <c r="AZ36" s="355">
        <v>2.2599999999999998</v>
      </c>
      <c r="BA36" s="351"/>
      <c r="BB36" s="622">
        <v>7.0000000000000007E-2</v>
      </c>
      <c r="BC36" s="30">
        <v>73.199999999999974</v>
      </c>
      <c r="BD36" s="67">
        <v>1.111496746203904</v>
      </c>
      <c r="BE36" s="30">
        <v>39.6</v>
      </c>
      <c r="BF36" s="616">
        <v>0.77107093184979147</v>
      </c>
      <c r="BG36" s="1265">
        <v>1</v>
      </c>
      <c r="BH36" s="103">
        <v>0</v>
      </c>
      <c r="BI36" s="1265">
        <v>1013.25</v>
      </c>
      <c r="BJ36" s="135">
        <f>'2011'!$CA$72</f>
        <v>4.863999999999999</v>
      </c>
      <c r="BK36" s="1">
        <f t="shared" si="2"/>
        <v>1</v>
      </c>
      <c r="BL36" s="1708">
        <v>0.19444444444444445</v>
      </c>
      <c r="BM36" s="1708" t="e">
        <v>#N/A</v>
      </c>
      <c r="BN36" s="1708">
        <v>0.58680555555555558</v>
      </c>
      <c r="BO36" s="1708">
        <v>0.35416666666666669</v>
      </c>
      <c r="BP36" s="1708">
        <v>0.52222222222222225</v>
      </c>
      <c r="BQ36" s="1447">
        <f>Daily!CP36</f>
        <v>2.35</v>
      </c>
      <c r="BR36" s="1447">
        <f>Daily!CQ36</f>
        <v>7.09</v>
      </c>
      <c r="BS36" s="1447">
        <f>Daily!CR36</f>
        <v>4.72</v>
      </c>
      <c r="BT36" s="1421">
        <f>Daily!CS36</f>
        <v>4.74</v>
      </c>
      <c r="BU36" s="1277">
        <f>$BU$34+('2011'!$BX$72/DGD!$E$62*DGD!E36)</f>
        <v>65.857142857142861</v>
      </c>
      <c r="BV36" s="1277">
        <f>$BV$34+('2011'!$CF$72/DGD!$E$62*DGD!E36)</f>
        <v>51.357142857142854</v>
      </c>
      <c r="BW36" s="32">
        <f t="shared" si="5"/>
        <v>3.1399999999999997</v>
      </c>
      <c r="BX36" s="32">
        <f t="shared" si="6"/>
        <v>6.3</v>
      </c>
    </row>
    <row r="37" spans="4:76" ht="12.75" customHeight="1" x14ac:dyDescent="0.2">
      <c r="D37" s="1881"/>
      <c r="E37" s="107">
        <v>3</v>
      </c>
      <c r="F37" s="44">
        <v>4.2</v>
      </c>
      <c r="G37" s="44">
        <v>9.6</v>
      </c>
      <c r="H37" s="44">
        <v>7.5</v>
      </c>
      <c r="I37" s="44">
        <v>5.3999999999999995</v>
      </c>
      <c r="J37" s="480"/>
      <c r="K37" s="85">
        <v>62</v>
      </c>
      <c r="L37" s="85">
        <v>91</v>
      </c>
      <c r="M37" s="85">
        <v>79</v>
      </c>
      <c r="N37" s="85">
        <v>29</v>
      </c>
      <c r="O37" s="112"/>
      <c r="P37" s="85">
        <v>1017</v>
      </c>
      <c r="Q37" s="85">
        <v>1026</v>
      </c>
      <c r="R37" s="85">
        <v>1021.5</v>
      </c>
      <c r="S37" s="85">
        <v>9</v>
      </c>
      <c r="T37" s="112"/>
      <c r="U37" s="44">
        <v>7.5</v>
      </c>
      <c r="V37" s="44">
        <v>21.9</v>
      </c>
      <c r="W37" s="44">
        <v>32.9</v>
      </c>
      <c r="X37" s="1417" t="s">
        <v>154</v>
      </c>
      <c r="Y37" s="401"/>
      <c r="Z37" s="536">
        <v>0</v>
      </c>
      <c r="AA37" s="511" t="e">
        <v>#N/A</v>
      </c>
      <c r="AB37" s="102" t="e">
        <v>#N/A</v>
      </c>
      <c r="AC37" s="1319" t="s">
        <v>459</v>
      </c>
      <c r="AD37" s="536" t="s">
        <v>459</v>
      </c>
      <c r="AE37" s="511" t="e">
        <v>#N/A</v>
      </c>
      <c r="AF37" s="574"/>
      <c r="AG37" s="536">
        <v>2.5</v>
      </c>
      <c r="AH37" s="536">
        <v>6</v>
      </c>
      <c r="AI37" s="536">
        <v>4</v>
      </c>
      <c r="AJ37" s="536">
        <v>3.5</v>
      </c>
      <c r="AL37" s="103" t="s">
        <v>533</v>
      </c>
      <c r="AM37" t="e">
        <v>#N/A</v>
      </c>
      <c r="AN37" t="s">
        <v>112</v>
      </c>
      <c r="AO37" s="396"/>
      <c r="AP37" s="593">
        <v>6</v>
      </c>
      <c r="AQ37" s="596">
        <v>0</v>
      </c>
      <c r="AR37" s="576"/>
      <c r="AS37" s="44">
        <v>1.85</v>
      </c>
      <c r="AT37" s="44">
        <v>2.46</v>
      </c>
      <c r="AU37" s="44">
        <v>2.1550000000000002</v>
      </c>
      <c r="AV37" s="487">
        <v>0.60999999999999988</v>
      </c>
      <c r="AW37" s="44">
        <v>1.85</v>
      </c>
      <c r="AX37" s="44">
        <v>2.46</v>
      </c>
      <c r="AY37" s="44">
        <v>2.1550000000000002</v>
      </c>
      <c r="AZ37" s="487">
        <v>0.61000000000000032</v>
      </c>
      <c r="BA37" s="351"/>
      <c r="BB37" s="622">
        <v>0</v>
      </c>
      <c r="BC37" s="30">
        <v>73.199999999999974</v>
      </c>
      <c r="BD37" s="67">
        <v>1.0878980891719741</v>
      </c>
      <c r="BE37" s="30">
        <v>45.6</v>
      </c>
      <c r="BF37" s="616">
        <v>0.84388631857237284</v>
      </c>
      <c r="BG37" s="1265">
        <v>1</v>
      </c>
      <c r="BH37" s="8">
        <v>0</v>
      </c>
      <c r="BI37" s="1265">
        <v>1013.25</v>
      </c>
      <c r="BJ37" s="135">
        <f>'2011'!$CA$72</f>
        <v>4.863999999999999</v>
      </c>
      <c r="BK37" s="1">
        <f t="shared" si="2"/>
        <v>0</v>
      </c>
      <c r="BL37" s="1708">
        <v>0.30208333333333331</v>
      </c>
      <c r="BM37" s="1708">
        <v>0.59375</v>
      </c>
      <c r="BN37" s="1708">
        <v>0.62847222222222221</v>
      </c>
      <c r="BO37" s="1708">
        <v>0.3611111111111111</v>
      </c>
      <c r="BP37" s="1708">
        <v>0.90208333333333324</v>
      </c>
      <c r="BQ37" s="1447">
        <f>Daily!CP37</f>
        <v>2.35</v>
      </c>
      <c r="BR37" s="1447">
        <f>Daily!CQ37</f>
        <v>7.14</v>
      </c>
      <c r="BS37" s="1447">
        <f>Daily!CR37</f>
        <v>4.7450000000000001</v>
      </c>
      <c r="BT37" s="1421">
        <f>Daily!CS37</f>
        <v>4.7899999999999991</v>
      </c>
      <c r="BU37" s="1277">
        <f>$BU$34+('2011'!$BX$72/DGD!$E$62*DGD!E37)</f>
        <v>67.285714285714292</v>
      </c>
      <c r="BV37" s="1277">
        <f>$BV$34+('2011'!$CF$72/DGD!$E$62*DGD!E37)</f>
        <v>54.035714285714285</v>
      </c>
      <c r="BW37" s="32">
        <f t="shared" si="5"/>
        <v>3.1483333333333334</v>
      </c>
      <c r="BX37" s="32">
        <f t="shared" si="6"/>
        <v>6.3416666666666668</v>
      </c>
    </row>
    <row r="38" spans="4:76" ht="12.75" customHeight="1" x14ac:dyDescent="0.2">
      <c r="D38" s="1881"/>
      <c r="E38" s="107">
        <v>4</v>
      </c>
      <c r="F38" s="44">
        <v>9.5</v>
      </c>
      <c r="G38" s="44">
        <v>12.3</v>
      </c>
      <c r="H38" s="44">
        <v>11</v>
      </c>
      <c r="I38" s="44">
        <v>2.8000000000000007</v>
      </c>
      <c r="J38" s="1408"/>
      <c r="K38" s="85">
        <v>71</v>
      </c>
      <c r="L38" s="85">
        <v>85</v>
      </c>
      <c r="M38" s="85">
        <v>77</v>
      </c>
      <c r="N38" s="85">
        <v>14</v>
      </c>
      <c r="O38" s="112"/>
      <c r="P38" s="85">
        <v>1015</v>
      </c>
      <c r="Q38" s="85">
        <v>1017</v>
      </c>
      <c r="R38" s="85">
        <v>1016</v>
      </c>
      <c r="S38" s="85">
        <v>2</v>
      </c>
      <c r="T38" s="112"/>
      <c r="U38" s="44">
        <v>11.8</v>
      </c>
      <c r="V38" s="44">
        <v>25.5</v>
      </c>
      <c r="W38" s="44">
        <v>35.6</v>
      </c>
      <c r="X38" s="103" t="s">
        <v>154</v>
      </c>
      <c r="Y38" s="401"/>
      <c r="Z38" s="536">
        <v>0</v>
      </c>
      <c r="AA38" s="511" t="e">
        <v>#N/A</v>
      </c>
      <c r="AB38" s="102" t="e">
        <v>#N/A</v>
      </c>
      <c r="AC38" s="1319" t="s">
        <v>459</v>
      </c>
      <c r="AD38" s="536" t="s">
        <v>459</v>
      </c>
      <c r="AE38" s="511" t="e">
        <v>#N/A</v>
      </c>
      <c r="AF38" s="574"/>
      <c r="AG38" s="536">
        <v>5.5</v>
      </c>
      <c r="AH38" s="536">
        <v>8.1</v>
      </c>
      <c r="AI38" s="536">
        <v>7</v>
      </c>
      <c r="AJ38" s="536">
        <v>2.5999999999999996</v>
      </c>
      <c r="AL38" s="103" t="s">
        <v>464</v>
      </c>
      <c r="AM38" t="e">
        <v>#N/A</v>
      </c>
      <c r="AN38" t="s">
        <v>112</v>
      </c>
      <c r="AO38" s="396"/>
      <c r="AP38" s="593">
        <v>0.1</v>
      </c>
      <c r="AQ38" s="596">
        <v>0</v>
      </c>
      <c r="AR38" s="576"/>
      <c r="AS38" s="44">
        <v>7.15</v>
      </c>
      <c r="AT38" s="44">
        <v>5.120000000000001</v>
      </c>
      <c r="AU38" s="44">
        <v>6.1350000000000007</v>
      </c>
      <c r="AV38" s="487">
        <v>-2.0299999999999994</v>
      </c>
      <c r="AW38" s="44">
        <v>7.15</v>
      </c>
      <c r="AX38" s="44">
        <v>5.120000000000001</v>
      </c>
      <c r="AY38" s="44">
        <v>6.1350000000000007</v>
      </c>
      <c r="AZ38" s="487">
        <v>-2.0299999999999994</v>
      </c>
      <c r="BA38" s="351"/>
      <c r="BB38" s="622">
        <v>0</v>
      </c>
      <c r="BC38" s="30">
        <v>73.199999999999974</v>
      </c>
      <c r="BD38" s="67">
        <v>1.065280665280665</v>
      </c>
      <c r="BE38" s="30">
        <v>45.7</v>
      </c>
      <c r="BF38" s="616">
        <v>0.80579345088161214</v>
      </c>
      <c r="BG38" s="1265">
        <v>1</v>
      </c>
      <c r="BH38" s="8">
        <v>0</v>
      </c>
      <c r="BI38" s="1265">
        <v>1013.25</v>
      </c>
      <c r="BJ38" s="135">
        <f>'2011'!$CA$72</f>
        <v>4.863999999999999</v>
      </c>
      <c r="BK38" s="1">
        <f t="shared" si="2"/>
        <v>0</v>
      </c>
      <c r="BL38" s="1708" t="e">
        <v>#N/A</v>
      </c>
      <c r="BM38" s="1708">
        <v>0.55902777777777779</v>
      </c>
      <c r="BN38" s="1708">
        <v>0.63888888888888895</v>
      </c>
      <c r="BO38" s="1708" t="e">
        <v>#N/A</v>
      </c>
      <c r="BP38" s="1708">
        <v>0.96944444444444444</v>
      </c>
      <c r="BQ38" s="1447">
        <f>Daily!CP38</f>
        <v>2.35</v>
      </c>
      <c r="BR38" s="1447">
        <f>Daily!CQ38</f>
        <v>7.18</v>
      </c>
      <c r="BS38" s="1447">
        <f>Daily!CR38</f>
        <v>4.7649999999999997</v>
      </c>
      <c r="BT38" s="1421">
        <f>Daily!CS38</f>
        <v>4.83</v>
      </c>
      <c r="BU38" s="1277">
        <f>$BU$34+('2011'!$BX$72/DGD!$E$62*DGD!E38)</f>
        <v>68.714285714285708</v>
      </c>
      <c r="BV38" s="1277">
        <f>$BV$34+('2011'!$CF$72/DGD!$E$62*DGD!E38)</f>
        <v>56.714285714285715</v>
      </c>
      <c r="BW38" s="32">
        <f t="shared" si="5"/>
        <v>3.1549999999999994</v>
      </c>
      <c r="BX38" s="32">
        <f t="shared" si="6"/>
        <v>6.375</v>
      </c>
    </row>
    <row r="39" spans="4:76" ht="12.75" customHeight="1" x14ac:dyDescent="0.2">
      <c r="D39" s="1881"/>
      <c r="E39" s="107">
        <v>5</v>
      </c>
      <c r="F39" s="44">
        <v>11.3</v>
      </c>
      <c r="G39" s="44">
        <v>13</v>
      </c>
      <c r="H39" s="44">
        <v>12</v>
      </c>
      <c r="I39" s="44">
        <v>1.6999999999999993</v>
      </c>
      <c r="J39" s="1408"/>
      <c r="K39" s="85">
        <v>72</v>
      </c>
      <c r="L39" s="85">
        <v>83</v>
      </c>
      <c r="M39" s="85">
        <v>76</v>
      </c>
      <c r="N39" s="85">
        <v>11</v>
      </c>
      <c r="O39" s="112"/>
      <c r="P39" s="85">
        <v>1015</v>
      </c>
      <c r="Q39" s="85">
        <v>1020</v>
      </c>
      <c r="R39" s="85">
        <v>1017.5</v>
      </c>
      <c r="S39" s="85">
        <v>5</v>
      </c>
      <c r="T39" s="112"/>
      <c r="U39" s="44">
        <v>11.4</v>
      </c>
      <c r="V39" s="44">
        <v>20.8</v>
      </c>
      <c r="W39" s="44">
        <v>30.1</v>
      </c>
      <c r="X39" s="1417" t="s">
        <v>154</v>
      </c>
      <c r="Y39" s="401"/>
      <c r="Z39" s="536">
        <v>0.1</v>
      </c>
      <c r="AA39" s="511" t="e">
        <v>#N/A</v>
      </c>
      <c r="AB39" s="102" t="e">
        <v>#N/A</v>
      </c>
      <c r="AC39" s="1319">
        <v>2.2624434389140269E-3</v>
      </c>
      <c r="AD39" s="536" t="s">
        <v>459</v>
      </c>
      <c r="AE39" s="511" t="e">
        <v>#N/A</v>
      </c>
      <c r="AF39" s="574"/>
      <c r="AG39" s="536">
        <v>7.4</v>
      </c>
      <c r="AH39" s="536">
        <v>8.6</v>
      </c>
      <c r="AI39" s="536">
        <v>7.9</v>
      </c>
      <c r="AJ39" s="536">
        <v>1.1999999999999993</v>
      </c>
      <c r="AL39" s="103" t="s">
        <v>464</v>
      </c>
      <c r="AM39" t="e">
        <v>#N/A</v>
      </c>
      <c r="AN39" t="s">
        <v>534</v>
      </c>
      <c r="AO39" s="396"/>
      <c r="AP39" s="593">
        <v>0</v>
      </c>
      <c r="AQ39" s="596">
        <v>0.3</v>
      </c>
      <c r="AR39" s="576"/>
      <c r="AS39" s="44">
        <v>8.9500000000000011</v>
      </c>
      <c r="AT39" s="44">
        <v>5.7</v>
      </c>
      <c r="AU39" s="44">
        <v>7.3250000000000011</v>
      </c>
      <c r="AV39" s="487">
        <v>-3.2500000000000009</v>
      </c>
      <c r="AW39" s="44">
        <v>8.9500000000000011</v>
      </c>
      <c r="AX39" s="44">
        <v>5.7</v>
      </c>
      <c r="AY39" s="44">
        <v>7.3250000000000011</v>
      </c>
      <c r="AZ39" s="487">
        <v>-3.25</v>
      </c>
      <c r="BA39" s="351"/>
      <c r="BB39" s="622">
        <v>7.0000000000000007E-2</v>
      </c>
      <c r="BC39" s="30">
        <v>73.299999999999969</v>
      </c>
      <c r="BD39" s="67">
        <v>1.0450101832993886</v>
      </c>
      <c r="BE39" s="30">
        <v>45.7</v>
      </c>
      <c r="BF39" s="616">
        <v>0.7694527961515335</v>
      </c>
      <c r="BG39" s="1265">
        <v>1</v>
      </c>
      <c r="BH39" s="8">
        <v>0</v>
      </c>
      <c r="BI39" s="1265">
        <v>1013.25</v>
      </c>
      <c r="BJ39" s="135">
        <f>'2011'!$CA$72</f>
        <v>4.863999999999999</v>
      </c>
      <c r="BK39" s="1">
        <f t="shared" si="2"/>
        <v>1</v>
      </c>
      <c r="BL39" s="1708">
        <v>0.27430555555555552</v>
      </c>
      <c r="BM39" s="1708">
        <v>0.60416666666666663</v>
      </c>
      <c r="BN39" s="1708">
        <v>0.62847222222222221</v>
      </c>
      <c r="BO39" s="1708">
        <v>0.35416666666666669</v>
      </c>
      <c r="BP39" s="1708">
        <v>3.2638888888888891E-2</v>
      </c>
      <c r="BQ39" s="1447">
        <f>Daily!CP39</f>
        <v>2.35</v>
      </c>
      <c r="BR39" s="1447">
        <f>Daily!CQ39</f>
        <v>7.3</v>
      </c>
      <c r="BS39" s="1447">
        <f>Daily!CR39</f>
        <v>4.8250000000000002</v>
      </c>
      <c r="BT39" s="1421">
        <f>Daily!CS39</f>
        <v>4.9499999999999993</v>
      </c>
      <c r="BU39" s="1277">
        <f>$BU$34+('2011'!$BX$72/DGD!$E$62*DGD!E39)</f>
        <v>70.142857142857139</v>
      </c>
      <c r="BV39" s="1277">
        <f>$BV$34+('2011'!$CF$72/DGD!$E$62*DGD!E39)</f>
        <v>59.392857142857139</v>
      </c>
      <c r="BW39" s="32">
        <f t="shared" si="5"/>
        <v>3.1750000000000007</v>
      </c>
      <c r="BX39" s="32">
        <f t="shared" si="6"/>
        <v>6.4749999999999996</v>
      </c>
    </row>
    <row r="40" spans="4:76" ht="12.75" customHeight="1" x14ac:dyDescent="0.2">
      <c r="D40" s="1881"/>
      <c r="E40" s="107">
        <v>6</v>
      </c>
      <c r="F40" s="44">
        <v>9.6999999999999993</v>
      </c>
      <c r="G40" s="44">
        <v>11.6</v>
      </c>
      <c r="H40" s="44">
        <v>10.8</v>
      </c>
      <c r="I40" s="44">
        <v>1.9000000000000004</v>
      </c>
      <c r="J40" s="1408"/>
      <c r="K40" s="98">
        <v>70</v>
      </c>
      <c r="L40" s="98">
        <v>84</v>
      </c>
      <c r="M40" s="98">
        <v>77</v>
      </c>
      <c r="N40" s="98">
        <v>14</v>
      </c>
      <c r="O40" s="111"/>
      <c r="P40" s="98">
        <v>1019</v>
      </c>
      <c r="Q40" s="98">
        <v>1020</v>
      </c>
      <c r="R40" s="98">
        <v>1019.5</v>
      </c>
      <c r="S40" s="98">
        <v>1</v>
      </c>
      <c r="T40" s="111"/>
      <c r="U40" s="88">
        <v>11.3</v>
      </c>
      <c r="V40" s="88">
        <v>21.3</v>
      </c>
      <c r="W40" s="88">
        <v>34.200000000000003</v>
      </c>
      <c r="X40" s="103" t="s">
        <v>154</v>
      </c>
      <c r="Y40" s="401"/>
      <c r="Z40" s="536">
        <v>0</v>
      </c>
      <c r="AA40" s="511" t="e">
        <v>#N/A</v>
      </c>
      <c r="AB40" s="102" t="e">
        <v>#N/A</v>
      </c>
      <c r="AC40" s="1319" t="s">
        <v>459</v>
      </c>
      <c r="AD40" s="536" t="s">
        <v>459</v>
      </c>
      <c r="AE40" s="511" t="e">
        <v>#N/A</v>
      </c>
      <c r="AF40" s="574"/>
      <c r="AG40" s="536">
        <v>5.5</v>
      </c>
      <c r="AH40" s="536">
        <v>8.3000000000000007</v>
      </c>
      <c r="AI40" s="536">
        <v>6.9</v>
      </c>
      <c r="AJ40" s="536">
        <v>2.8000000000000007</v>
      </c>
      <c r="AL40" s="103" t="s">
        <v>530</v>
      </c>
      <c r="AM40" t="e">
        <v>#N/A</v>
      </c>
      <c r="AN40" t="s">
        <v>112</v>
      </c>
      <c r="AO40" s="396"/>
      <c r="AP40" s="593">
        <v>0</v>
      </c>
      <c r="AQ40" s="596">
        <v>0</v>
      </c>
      <c r="AR40" s="576"/>
      <c r="AS40" s="44">
        <v>7.35</v>
      </c>
      <c r="AT40" s="44">
        <v>4.22</v>
      </c>
      <c r="AU40" s="44">
        <v>5.7850000000000001</v>
      </c>
      <c r="AV40" s="487">
        <v>-3.13</v>
      </c>
      <c r="AW40" s="44">
        <v>7.35</v>
      </c>
      <c r="AX40" s="44">
        <v>4.22</v>
      </c>
      <c r="AY40" s="44">
        <v>5.7850000000000001</v>
      </c>
      <c r="AZ40" s="487">
        <v>-3.129999999999999</v>
      </c>
      <c r="BA40" s="351"/>
      <c r="BB40" s="622">
        <v>0</v>
      </c>
      <c r="BC40" s="30">
        <v>73.299999999999969</v>
      </c>
      <c r="BD40" s="67">
        <v>1.0241516966067861</v>
      </c>
      <c r="BE40" s="30">
        <v>45.7</v>
      </c>
      <c r="BF40" s="616">
        <v>0.73624856156501728</v>
      </c>
      <c r="BG40" s="1265">
        <v>1</v>
      </c>
      <c r="BH40" s="8">
        <v>0</v>
      </c>
      <c r="BI40" s="1265">
        <v>1013.25</v>
      </c>
      <c r="BJ40" s="135">
        <f>'2011'!$CA$72</f>
        <v>4.863999999999999</v>
      </c>
      <c r="BK40" s="1">
        <f t="shared" si="2"/>
        <v>0</v>
      </c>
      <c r="BL40" s="1708">
        <v>0.29166666666666669</v>
      </c>
      <c r="BM40" s="1708">
        <v>0.4236111111111111</v>
      </c>
      <c r="BN40" s="1708">
        <v>0.58680555555555558</v>
      </c>
      <c r="BO40" s="1708">
        <v>0.22569444444444445</v>
      </c>
      <c r="BP40" s="1708">
        <v>0.58402777777777781</v>
      </c>
      <c r="BQ40" s="1447">
        <f>Daily!CP40</f>
        <v>2.35</v>
      </c>
      <c r="BR40" s="1447">
        <f>Daily!CQ40</f>
        <v>7.38</v>
      </c>
      <c r="BS40" s="1447">
        <f>Daily!CR40</f>
        <v>4.8650000000000002</v>
      </c>
      <c r="BT40" s="1421">
        <f>Daily!CS40</f>
        <v>5.0299999999999994</v>
      </c>
      <c r="BU40" s="1277">
        <f>$BU$34+('2011'!$BX$72/DGD!$E$62*DGD!E40)</f>
        <v>71.571428571428569</v>
      </c>
      <c r="BV40" s="1277">
        <f>$BV$34+('2011'!$CF$72/DGD!$E$62*DGD!E40)</f>
        <v>62.071428571428569</v>
      </c>
      <c r="BW40" s="32">
        <f t="shared" si="5"/>
        <v>3.1883333333333335</v>
      </c>
      <c r="BX40" s="32">
        <f t="shared" si="6"/>
        <v>6.541666666666667</v>
      </c>
    </row>
    <row r="41" spans="4:76" ht="12.75" customHeight="1" x14ac:dyDescent="0.2">
      <c r="D41" s="1881"/>
      <c r="E41" s="107">
        <v>7</v>
      </c>
      <c r="F41" s="88">
        <v>5.7</v>
      </c>
      <c r="G41" s="88">
        <v>11.4</v>
      </c>
      <c r="H41" s="88">
        <v>9</v>
      </c>
      <c r="I41" s="88">
        <v>5.7</v>
      </c>
      <c r="J41" s="1408"/>
      <c r="K41" s="98">
        <v>62</v>
      </c>
      <c r="L41" s="98">
        <v>84</v>
      </c>
      <c r="M41" s="98">
        <v>74</v>
      </c>
      <c r="N41" s="98">
        <v>22</v>
      </c>
      <c r="O41" s="111"/>
      <c r="P41" s="98">
        <v>1010</v>
      </c>
      <c r="Q41" s="98">
        <v>1019</v>
      </c>
      <c r="R41" s="98">
        <v>1014.5</v>
      </c>
      <c r="S41" s="98">
        <v>9</v>
      </c>
      <c r="T41" s="111"/>
      <c r="U41" s="88">
        <v>10.1</v>
      </c>
      <c r="V41" s="88">
        <v>22.5</v>
      </c>
      <c r="W41" s="88">
        <v>33.1</v>
      </c>
      <c r="X41" s="103" t="s">
        <v>154</v>
      </c>
      <c r="Y41" s="401"/>
      <c r="Z41" s="536">
        <v>0.1</v>
      </c>
      <c r="AA41" s="511" t="e">
        <v>#N/A</v>
      </c>
      <c r="AB41" s="102" t="e">
        <v>#N/A</v>
      </c>
      <c r="AC41" s="1319">
        <v>2.2624434389140269E-3</v>
      </c>
      <c r="AD41" s="536" t="s">
        <v>459</v>
      </c>
      <c r="AE41" s="511" t="e">
        <v>#N/A</v>
      </c>
      <c r="AF41" s="574"/>
      <c r="AG41" s="536">
        <v>2.2000000000000002</v>
      </c>
      <c r="AH41" s="536">
        <v>8.4</v>
      </c>
      <c r="AI41" s="536">
        <v>4.5999999999999996</v>
      </c>
      <c r="AJ41" s="536">
        <v>6.2</v>
      </c>
      <c r="AL41" s="103" t="s">
        <v>535</v>
      </c>
      <c r="AM41" t="e">
        <v>#N/A</v>
      </c>
      <c r="AN41" t="s">
        <v>536</v>
      </c>
      <c r="AO41" s="396"/>
      <c r="AP41" s="593">
        <v>0.7</v>
      </c>
      <c r="AQ41" s="596">
        <v>0.2</v>
      </c>
      <c r="AR41" s="576"/>
      <c r="AS41" s="88">
        <v>3.35</v>
      </c>
      <c r="AT41" s="88">
        <v>4.0860000000000003</v>
      </c>
      <c r="AU41" s="88">
        <v>3.718</v>
      </c>
      <c r="AV41" s="355">
        <v>0.73600000000000021</v>
      </c>
      <c r="AW41" s="88">
        <v>3.35</v>
      </c>
      <c r="AX41" s="88">
        <v>4.0860000000000003</v>
      </c>
      <c r="AY41" s="88">
        <v>3.718</v>
      </c>
      <c r="AZ41" s="355">
        <v>0.73599999999999977</v>
      </c>
      <c r="BA41" s="351"/>
      <c r="BB41" s="622">
        <v>7.0000000000000007E-2</v>
      </c>
      <c r="BC41" s="30">
        <v>73.399999999999963</v>
      </c>
      <c r="BD41" s="67">
        <v>1.0054794520547941</v>
      </c>
      <c r="BE41" s="30">
        <v>46.400000000000006</v>
      </c>
      <c r="BF41" s="616">
        <v>0.71660231660231666</v>
      </c>
      <c r="BG41" s="1265">
        <v>1</v>
      </c>
      <c r="BH41" s="8">
        <v>0</v>
      </c>
      <c r="BI41" s="1265">
        <v>1013.25</v>
      </c>
      <c r="BJ41" s="135">
        <f>'2011'!$CA$72</f>
        <v>4.863999999999999</v>
      </c>
      <c r="BK41" s="1">
        <f t="shared" si="2"/>
        <v>1</v>
      </c>
      <c r="BL41" s="1708">
        <v>0.30208333333333331</v>
      </c>
      <c r="BM41" s="1708">
        <v>0.63541666666666663</v>
      </c>
      <c r="BN41" s="1708">
        <v>0.6645833333333333</v>
      </c>
      <c r="BO41" s="1708" t="e">
        <v>#N/A</v>
      </c>
      <c r="BP41" s="1708">
        <v>0.36041666666666666</v>
      </c>
      <c r="BQ41" s="1447">
        <f>Daily!CP41</f>
        <v>2.35</v>
      </c>
      <c r="BR41" s="1447">
        <f>Daily!CQ41</f>
        <v>7.3140000000000001</v>
      </c>
      <c r="BS41" s="1447">
        <f>Daily!CR41</f>
        <v>4.8319999999999999</v>
      </c>
      <c r="BT41" s="1421">
        <f>Daily!CS41</f>
        <v>4.9640000000000004</v>
      </c>
      <c r="BU41" s="1277">
        <f>$BU$34+('2011'!$BX$72/DGD!$E$62*DGD!E41)</f>
        <v>73</v>
      </c>
      <c r="BV41" s="1277">
        <f>$BV$34+('2011'!$CF$72/DGD!$E$62*DGD!E41)</f>
        <v>64.75</v>
      </c>
      <c r="BW41" s="32">
        <f t="shared" si="5"/>
        <v>3.1773333333333333</v>
      </c>
      <c r="BX41" s="32">
        <f t="shared" si="6"/>
        <v>6.4866666666666664</v>
      </c>
    </row>
    <row r="42" spans="4:76" ht="12.75" customHeight="1" x14ac:dyDescent="0.2">
      <c r="D42" s="1881"/>
      <c r="E42" s="107">
        <v>8</v>
      </c>
      <c r="F42" s="44">
        <v>1.5</v>
      </c>
      <c r="G42" s="88">
        <v>9.1</v>
      </c>
      <c r="H42" s="88">
        <v>5.5</v>
      </c>
      <c r="I42" s="88">
        <v>7.6</v>
      </c>
      <c r="J42" s="1408"/>
      <c r="K42" s="98">
        <v>52</v>
      </c>
      <c r="L42" s="98">
        <v>95</v>
      </c>
      <c r="M42" s="98">
        <v>77</v>
      </c>
      <c r="N42" s="98">
        <v>43</v>
      </c>
      <c r="O42" s="111"/>
      <c r="P42" s="98">
        <v>1020</v>
      </c>
      <c r="Q42" s="98">
        <v>1024</v>
      </c>
      <c r="R42" s="98">
        <v>1022</v>
      </c>
      <c r="S42" s="98">
        <v>4</v>
      </c>
      <c r="T42" s="111"/>
      <c r="U42" s="88">
        <v>2.8</v>
      </c>
      <c r="V42" s="88">
        <v>8.1</v>
      </c>
      <c r="W42" s="88">
        <v>10.5</v>
      </c>
      <c r="X42" s="103" t="s">
        <v>179</v>
      </c>
      <c r="Y42" s="401"/>
      <c r="Z42" s="536">
        <v>0</v>
      </c>
      <c r="AA42" s="511" t="e">
        <v>#N/A</v>
      </c>
      <c r="AB42" s="102" t="e">
        <v>#N/A</v>
      </c>
      <c r="AC42" s="1319" t="s">
        <v>459</v>
      </c>
      <c r="AD42" s="536" t="s">
        <v>459</v>
      </c>
      <c r="AE42" s="511" t="e">
        <v>#N/A</v>
      </c>
      <c r="AF42" s="574"/>
      <c r="AG42" s="536">
        <v>-0.8</v>
      </c>
      <c r="AH42" s="536">
        <v>4.5999999999999996</v>
      </c>
      <c r="AI42" s="536">
        <v>1.6</v>
      </c>
      <c r="AJ42" s="536">
        <v>5.3999999999999995</v>
      </c>
      <c r="AL42" s="103" t="s">
        <v>537</v>
      </c>
      <c r="AM42" t="e">
        <v>#N/A</v>
      </c>
      <c r="AN42" t="s">
        <v>538</v>
      </c>
      <c r="AO42" s="396"/>
      <c r="AP42" s="593">
        <v>7</v>
      </c>
      <c r="AQ42" s="596">
        <v>0</v>
      </c>
      <c r="AR42" s="576"/>
      <c r="AS42" s="44">
        <v>-0.85000000000000009</v>
      </c>
      <c r="AT42" s="88">
        <v>1.8519999999999994</v>
      </c>
      <c r="AU42" s="88">
        <v>0.50099999999999967</v>
      </c>
      <c r="AV42" s="355">
        <v>2.7019999999999995</v>
      </c>
      <c r="AW42" s="44">
        <v>-0.85000000000000009</v>
      </c>
      <c r="AX42" s="44">
        <v>1.8519999999999994</v>
      </c>
      <c r="AY42" s="44">
        <v>0.50099999999999967</v>
      </c>
      <c r="AZ42" s="487">
        <v>2.702</v>
      </c>
      <c r="BA42" s="351"/>
      <c r="BB42" s="622">
        <v>0</v>
      </c>
      <c r="BC42" s="30">
        <v>73.399999999999963</v>
      </c>
      <c r="BD42" s="67">
        <v>0.98618042226487468</v>
      </c>
      <c r="BE42" s="30">
        <v>53.400000000000006</v>
      </c>
      <c r="BF42" s="616">
        <v>0.79194915254237297</v>
      </c>
      <c r="BG42" s="1265">
        <v>1</v>
      </c>
      <c r="BH42" s="8">
        <v>0</v>
      </c>
      <c r="BI42" s="1265">
        <v>1013.25</v>
      </c>
      <c r="BJ42" s="135">
        <f>'2011'!$CA$72</f>
        <v>4.863999999999999</v>
      </c>
      <c r="BK42" s="1">
        <f t="shared" si="2"/>
        <v>0</v>
      </c>
      <c r="BL42" s="1708">
        <v>0.2986111111111111</v>
      </c>
      <c r="BM42" s="1708">
        <v>0.63888888888888895</v>
      </c>
      <c r="BN42" s="1708">
        <v>0.70138888888888884</v>
      </c>
      <c r="BO42" s="1708">
        <v>0.41666666666666669</v>
      </c>
      <c r="BP42" s="1708">
        <v>0.58333333333333337</v>
      </c>
      <c r="BQ42" s="1447">
        <f>Daily!CP42</f>
        <v>2.35</v>
      </c>
      <c r="BR42" s="1447">
        <f>Daily!CQ42</f>
        <v>7.2480000000000002</v>
      </c>
      <c r="BS42" s="1447">
        <f>Daily!CR42</f>
        <v>4.7990000000000004</v>
      </c>
      <c r="BT42" s="1421">
        <f>Daily!CS42</f>
        <v>4.8979999999999997</v>
      </c>
      <c r="BU42" s="1277">
        <f>$BU$34+('2011'!$BX$72/DGD!$E$62*DGD!E42)</f>
        <v>74.428571428571431</v>
      </c>
      <c r="BV42" s="1277">
        <f>$BV$34+('2011'!$CF$72/DGD!$E$62*DGD!E42)</f>
        <v>67.428571428571431</v>
      </c>
      <c r="BW42" s="32">
        <f t="shared" si="5"/>
        <v>3.1663333333333341</v>
      </c>
      <c r="BX42" s="32">
        <f t="shared" si="6"/>
        <v>6.4316666666666666</v>
      </c>
    </row>
    <row r="43" spans="4:76" ht="12.75" customHeight="1" x14ac:dyDescent="0.2">
      <c r="D43" s="1881"/>
      <c r="E43" s="107">
        <v>9</v>
      </c>
      <c r="F43" s="44">
        <v>5.4</v>
      </c>
      <c r="G43" s="88">
        <v>10.5</v>
      </c>
      <c r="H43" s="88">
        <v>8.1</v>
      </c>
      <c r="I43" s="88">
        <v>5.0999999999999996</v>
      </c>
      <c r="J43" s="1408"/>
      <c r="K43" s="98">
        <v>72</v>
      </c>
      <c r="L43" s="98">
        <v>89</v>
      </c>
      <c r="M43" s="98">
        <v>81</v>
      </c>
      <c r="N43" s="98">
        <v>17</v>
      </c>
      <c r="O43" s="111"/>
      <c r="P43" s="98">
        <v>1016</v>
      </c>
      <c r="Q43" s="98">
        <v>1020</v>
      </c>
      <c r="R43" s="98">
        <v>1018</v>
      </c>
      <c r="S43" s="98">
        <v>4</v>
      </c>
      <c r="T43" s="111"/>
      <c r="U43" s="88">
        <v>5.0999999999999996</v>
      </c>
      <c r="V43" s="88">
        <v>12.5</v>
      </c>
      <c r="W43" s="88">
        <v>15.4</v>
      </c>
      <c r="X43" s="103" t="s">
        <v>179</v>
      </c>
      <c r="Y43" s="401"/>
      <c r="Z43" s="536">
        <v>0</v>
      </c>
      <c r="AA43" s="511" t="e">
        <v>#N/A</v>
      </c>
      <c r="AB43" s="102" t="e">
        <v>#N/A</v>
      </c>
      <c r="AC43" s="1319" t="s">
        <v>459</v>
      </c>
      <c r="AD43" s="536" t="s">
        <v>459</v>
      </c>
      <c r="AE43" s="511" t="e">
        <v>#N/A</v>
      </c>
      <c r="AF43" s="574"/>
      <c r="AG43" s="536">
        <v>1.6</v>
      </c>
      <c r="AH43" s="536">
        <v>6.9</v>
      </c>
      <c r="AI43" s="536">
        <v>5</v>
      </c>
      <c r="AJ43" s="536">
        <v>5.3000000000000007</v>
      </c>
      <c r="AL43" s="103" t="s">
        <v>539</v>
      </c>
      <c r="AM43" t="e">
        <v>#N/A</v>
      </c>
      <c r="AN43" t="s">
        <v>112</v>
      </c>
      <c r="AO43" s="396"/>
      <c r="AP43" s="593">
        <v>3</v>
      </c>
      <c r="AQ43" s="596">
        <v>0</v>
      </c>
      <c r="AR43" s="576"/>
      <c r="AS43" s="44">
        <v>3.1416666666666671</v>
      </c>
      <c r="AT43" s="88">
        <v>3.3179999999999996</v>
      </c>
      <c r="AU43" s="88">
        <v>3.2298333333333336</v>
      </c>
      <c r="AV43" s="355">
        <v>0.17633333333333256</v>
      </c>
      <c r="AW43" s="44">
        <v>3.1416666666666671</v>
      </c>
      <c r="AX43" s="44">
        <v>3.3179999999999996</v>
      </c>
      <c r="AY43" s="44">
        <v>3.2298333333333336</v>
      </c>
      <c r="AZ43" s="487">
        <v>0.17633333333333212</v>
      </c>
      <c r="BA43" s="351"/>
      <c r="BB43" s="622">
        <v>0</v>
      </c>
      <c r="BC43" s="9">
        <v>73.399999999999963</v>
      </c>
      <c r="BD43" s="67">
        <v>0.96760828625235351</v>
      </c>
      <c r="BE43" s="9">
        <v>56.400000000000006</v>
      </c>
      <c r="BF43" s="616">
        <v>0.80448293428425888</v>
      </c>
      <c r="BG43" s="1265">
        <v>1</v>
      </c>
      <c r="BH43" s="8">
        <v>0</v>
      </c>
      <c r="BI43" s="1265">
        <v>1013.25</v>
      </c>
      <c r="BJ43" s="135">
        <f>'2011'!$CA$72</f>
        <v>4.863999999999999</v>
      </c>
      <c r="BK43" s="1">
        <f t="shared" si="2"/>
        <v>0</v>
      </c>
      <c r="BL43" s="1708">
        <v>2.7777777777777776E-2</v>
      </c>
      <c r="BM43" s="1708">
        <v>0.53125</v>
      </c>
      <c r="BN43" s="1708">
        <v>0.59722222222222221</v>
      </c>
      <c r="BO43" s="1708">
        <v>0.22916666666666666</v>
      </c>
      <c r="BP43" s="1708">
        <v>0.79652777777777783</v>
      </c>
      <c r="BQ43" s="1447">
        <f>Daily!CP43</f>
        <v>2.2583333333333333</v>
      </c>
      <c r="BR43" s="1447">
        <f>Daily!CQ43</f>
        <v>7.1820000000000004</v>
      </c>
      <c r="BS43" s="1447">
        <f>Daily!CR43</f>
        <v>4.7201666666666666</v>
      </c>
      <c r="BT43" s="1421">
        <f>Daily!CS43</f>
        <v>4.9236666666666675</v>
      </c>
      <c r="BU43" s="1277">
        <f>$BU$34+('2011'!$BX$72/DGD!$E$62*DGD!E43)</f>
        <v>75.857142857142861</v>
      </c>
      <c r="BV43" s="1277">
        <f>$BV$34+('2011'!$CF$72/DGD!$E$62*DGD!E43)</f>
        <v>70.107142857142861</v>
      </c>
      <c r="BW43" s="32">
        <f t="shared" si="5"/>
        <v>3.0789444444444438</v>
      </c>
      <c r="BX43" s="32">
        <f t="shared" si="6"/>
        <v>6.3613888888888894</v>
      </c>
    </row>
    <row r="44" spans="4:76" ht="12.75" customHeight="1" x14ac:dyDescent="0.2">
      <c r="D44" s="1881"/>
      <c r="E44" s="107">
        <v>10</v>
      </c>
      <c r="F44" s="44">
        <v>8.3000000000000007</v>
      </c>
      <c r="G44" s="88">
        <v>10.6</v>
      </c>
      <c r="H44" s="88">
        <v>9.6</v>
      </c>
      <c r="I44" s="88">
        <v>2.2999999999999989</v>
      </c>
      <c r="J44" s="1408"/>
      <c r="K44" s="98">
        <v>86</v>
      </c>
      <c r="L44" s="98">
        <v>97</v>
      </c>
      <c r="M44" s="98">
        <v>93</v>
      </c>
      <c r="N44" s="98">
        <v>11</v>
      </c>
      <c r="O44" s="111"/>
      <c r="P44" s="98">
        <v>1010</v>
      </c>
      <c r="Q44" s="98">
        <v>1015</v>
      </c>
      <c r="R44" s="98">
        <v>1012.5</v>
      </c>
      <c r="S44" s="98">
        <v>5</v>
      </c>
      <c r="T44" s="111"/>
      <c r="U44" s="88">
        <v>4.9000000000000004</v>
      </c>
      <c r="V44" s="88">
        <v>10.7</v>
      </c>
      <c r="W44" s="88">
        <v>15.2</v>
      </c>
      <c r="X44" s="103" t="s">
        <v>154</v>
      </c>
      <c r="Y44" s="401"/>
      <c r="Z44" s="536">
        <v>12.3</v>
      </c>
      <c r="AA44" s="511">
        <v>3</v>
      </c>
      <c r="AB44" s="102">
        <v>0.8</v>
      </c>
      <c r="AC44" s="1319">
        <v>0.27828054298642535</v>
      </c>
      <c r="AD44" s="536">
        <v>1.23</v>
      </c>
      <c r="AE44" s="511">
        <v>15</v>
      </c>
      <c r="AF44" s="574"/>
      <c r="AG44" s="536">
        <v>6.1</v>
      </c>
      <c r="AH44" s="536">
        <v>10.1</v>
      </c>
      <c r="AI44" s="536">
        <v>8.5</v>
      </c>
      <c r="AJ44" s="536">
        <v>4</v>
      </c>
      <c r="AL44" s="103" t="s">
        <v>464</v>
      </c>
      <c r="AM44" t="e">
        <v>#N/A</v>
      </c>
      <c r="AN44" t="s">
        <v>540</v>
      </c>
      <c r="AO44" s="396"/>
      <c r="AP44" s="593">
        <v>0</v>
      </c>
      <c r="AQ44" s="596">
        <v>10</v>
      </c>
      <c r="AR44" s="576"/>
      <c r="AS44" s="44">
        <v>6.1333333333333346</v>
      </c>
      <c r="AT44" s="88">
        <v>3.4839999999999991</v>
      </c>
      <c r="AU44" s="88">
        <v>4.8086666666666673</v>
      </c>
      <c r="AV44" s="355">
        <v>-2.6493333333333355</v>
      </c>
      <c r="AW44" s="44">
        <v>6.1333333333333346</v>
      </c>
      <c r="AX44" s="44">
        <v>3.4839999999999991</v>
      </c>
      <c r="AY44" s="44">
        <v>4.8086666666666673</v>
      </c>
      <c r="AZ44" s="487">
        <v>-2.6493333333333347</v>
      </c>
      <c r="BA44" s="351"/>
      <c r="BB44" s="622">
        <v>8.61</v>
      </c>
      <c r="BC44" s="30">
        <v>85.69999999999996</v>
      </c>
      <c r="BD44" s="67">
        <v>1.1088724584103506</v>
      </c>
      <c r="BE44" s="30">
        <v>56.400000000000006</v>
      </c>
      <c r="BF44" s="616">
        <v>0.77487733071638876</v>
      </c>
      <c r="BG44" s="1265">
        <v>1</v>
      </c>
      <c r="BH44" s="8">
        <v>0</v>
      </c>
      <c r="BI44" s="1265">
        <v>1013.25</v>
      </c>
      <c r="BJ44" s="135">
        <f>'2011'!$CA$72</f>
        <v>4.863999999999999</v>
      </c>
      <c r="BK44" s="1">
        <f t="shared" si="2"/>
        <v>2</v>
      </c>
      <c r="BL44" s="1708" t="e">
        <v>#N/A</v>
      </c>
      <c r="BM44" s="1708" t="e">
        <v>#N/A</v>
      </c>
      <c r="BN44" s="1708" t="e">
        <v>#N/A</v>
      </c>
      <c r="BO44" s="1708" t="e">
        <v>#N/A</v>
      </c>
      <c r="BP44" s="1708">
        <v>1.2500000000000001E-2</v>
      </c>
      <c r="BQ44" s="1447">
        <f>Daily!CP44</f>
        <v>2.1666666666666665</v>
      </c>
      <c r="BR44" s="1447">
        <f>Daily!CQ44</f>
        <v>7.1160000000000005</v>
      </c>
      <c r="BS44" s="1447">
        <f>Daily!CR44</f>
        <v>4.6413333333333338</v>
      </c>
      <c r="BT44" s="1421">
        <f>Daily!CS44</f>
        <v>4.9493333333333336</v>
      </c>
      <c r="BU44" s="1277">
        <f>$BU$34+('2011'!$BX$72/DGD!$E$62*DGD!E44)</f>
        <v>77.285714285714292</v>
      </c>
      <c r="BV44" s="1277">
        <f>$BV$34+('2011'!$CF$72/DGD!$E$62*DGD!E44)</f>
        <v>72.785714285714278</v>
      </c>
      <c r="BW44" s="32">
        <f t="shared" si="5"/>
        <v>2.9915555555555562</v>
      </c>
      <c r="BX44" s="32">
        <f t="shared" si="6"/>
        <v>6.2911111111111113</v>
      </c>
    </row>
    <row r="45" spans="4:76" ht="12.75" customHeight="1" x14ac:dyDescent="0.2">
      <c r="D45" s="1881"/>
      <c r="E45" s="107">
        <v>11</v>
      </c>
      <c r="F45" s="44">
        <v>8.4</v>
      </c>
      <c r="G45" s="88">
        <v>12</v>
      </c>
      <c r="H45" s="88">
        <v>10.1</v>
      </c>
      <c r="I45" s="88">
        <v>3.5999999999999996</v>
      </c>
      <c r="J45" s="1408"/>
      <c r="K45" s="98">
        <v>89</v>
      </c>
      <c r="L45" s="98">
        <v>97</v>
      </c>
      <c r="M45" s="98">
        <v>93</v>
      </c>
      <c r="N45" s="98">
        <v>8</v>
      </c>
      <c r="O45" s="111"/>
      <c r="P45" s="98">
        <v>1010</v>
      </c>
      <c r="Q45" s="98">
        <v>1012</v>
      </c>
      <c r="R45" s="98">
        <v>1011</v>
      </c>
      <c r="S45" s="98">
        <v>2</v>
      </c>
      <c r="T45" s="111"/>
      <c r="U45" s="88">
        <v>4.2</v>
      </c>
      <c r="V45" s="88">
        <v>12.1</v>
      </c>
      <c r="W45" s="88">
        <v>17.5</v>
      </c>
      <c r="X45" s="103" t="s">
        <v>154</v>
      </c>
      <c r="Y45" s="401"/>
      <c r="Z45" s="536">
        <v>1.1000000000000001</v>
      </c>
      <c r="AA45" s="511">
        <v>0.5</v>
      </c>
      <c r="AB45" s="102" t="s">
        <v>112</v>
      </c>
      <c r="AC45" s="1319">
        <v>2.48868778280543E-2</v>
      </c>
      <c r="AD45" s="536">
        <v>0.73333333333333339</v>
      </c>
      <c r="AE45" s="511" t="s">
        <v>112</v>
      </c>
      <c r="AF45" s="574"/>
      <c r="AG45" s="536">
        <v>7.3</v>
      </c>
      <c r="AH45" s="536">
        <v>11</v>
      </c>
      <c r="AI45" s="536">
        <v>9.1</v>
      </c>
      <c r="AJ45" s="536">
        <v>3.7</v>
      </c>
      <c r="AL45" s="103" t="s">
        <v>497</v>
      </c>
      <c r="AM45" t="e">
        <v>#N/A</v>
      </c>
      <c r="AN45" t="s">
        <v>541</v>
      </c>
      <c r="AO45" s="396"/>
      <c r="AP45" s="593">
        <v>0.2</v>
      </c>
      <c r="AQ45" s="596">
        <v>1.5</v>
      </c>
      <c r="AR45" s="576"/>
      <c r="AS45" s="44">
        <v>6.3250000000000002</v>
      </c>
      <c r="AT45" s="88">
        <v>4.95</v>
      </c>
      <c r="AU45" s="88">
        <v>5.6375000000000002</v>
      </c>
      <c r="AV45" s="355">
        <v>-1.375</v>
      </c>
      <c r="AW45" s="44">
        <v>6.3250000000000002</v>
      </c>
      <c r="AX45" s="44">
        <v>4.95</v>
      </c>
      <c r="AY45" s="44">
        <v>5.6375000000000002</v>
      </c>
      <c r="AZ45" s="487">
        <v>-1.375</v>
      </c>
      <c r="BA45" s="351"/>
      <c r="BB45" s="622">
        <v>0.77</v>
      </c>
      <c r="BC45" s="30">
        <v>86.799999999999955</v>
      </c>
      <c r="BD45" s="67">
        <v>1.1027223230490011</v>
      </c>
      <c r="BE45" s="30">
        <v>56.600000000000009</v>
      </c>
      <c r="BF45" s="616">
        <v>0.75002366303833434</v>
      </c>
      <c r="BG45" s="1265">
        <v>1</v>
      </c>
      <c r="BH45" s="8">
        <v>0</v>
      </c>
      <c r="BI45" s="1265">
        <v>1013.25</v>
      </c>
      <c r="BJ45" s="135">
        <f>'2011'!$CA$72</f>
        <v>4.863999999999999</v>
      </c>
      <c r="BK45" s="1">
        <f t="shared" si="2"/>
        <v>2</v>
      </c>
      <c r="BL45" s="1708">
        <v>0.27083333333333331</v>
      </c>
      <c r="BM45" s="1708">
        <v>0.625</v>
      </c>
      <c r="BN45" s="1708">
        <v>0.63888888888888895</v>
      </c>
      <c r="BO45" s="1708" t="e">
        <v>#N/A</v>
      </c>
      <c r="BP45" s="1708">
        <v>0.65208333333333335</v>
      </c>
      <c r="BQ45" s="1447">
        <f>Daily!CP45</f>
        <v>2.0750000000000002</v>
      </c>
      <c r="BR45" s="1447">
        <f>Daily!CQ45</f>
        <v>7.05</v>
      </c>
      <c r="BS45" s="1447">
        <f>Daily!CR45</f>
        <v>4.5625</v>
      </c>
      <c r="BT45" s="1421">
        <f>Daily!CS45</f>
        <v>4.9749999999999996</v>
      </c>
      <c r="BU45" s="1277">
        <f>$BU$34+('2011'!$BX$72/DGD!$E$62*DGD!E45)</f>
        <v>78.714285714285722</v>
      </c>
      <c r="BV45" s="1277">
        <f>$BV$34+('2011'!$CF$72/DGD!$E$62*DGD!E45)</f>
        <v>75.464285714285708</v>
      </c>
      <c r="BW45" s="32">
        <f t="shared" si="5"/>
        <v>2.9041666666666668</v>
      </c>
      <c r="BX45" s="32">
        <f t="shared" si="6"/>
        <v>6.2208333333333332</v>
      </c>
    </row>
    <row r="46" spans="4:76" ht="12.75" customHeight="1" x14ac:dyDescent="0.2">
      <c r="D46" s="1881"/>
      <c r="E46" s="107">
        <v>12</v>
      </c>
      <c r="F46" s="44">
        <v>5.6</v>
      </c>
      <c r="G46" s="88">
        <v>10.5</v>
      </c>
      <c r="H46" s="88">
        <v>8.9</v>
      </c>
      <c r="I46" s="88">
        <v>4.9000000000000004</v>
      </c>
      <c r="J46" s="1408"/>
      <c r="K46" s="98">
        <v>68</v>
      </c>
      <c r="L46" s="98">
        <v>96</v>
      </c>
      <c r="M46" s="98">
        <v>85</v>
      </c>
      <c r="N46" s="98">
        <v>28</v>
      </c>
      <c r="O46" s="111"/>
      <c r="P46" s="98">
        <v>1010</v>
      </c>
      <c r="Q46" s="98">
        <v>1012</v>
      </c>
      <c r="R46" s="98">
        <v>1011</v>
      </c>
      <c r="S46" s="98">
        <v>2</v>
      </c>
      <c r="T46" s="111"/>
      <c r="U46" s="88">
        <v>4.9000000000000004</v>
      </c>
      <c r="V46" s="88">
        <v>10.7</v>
      </c>
      <c r="W46" s="88">
        <v>16.3</v>
      </c>
      <c r="X46" s="103" t="s">
        <v>154</v>
      </c>
      <c r="Y46" s="401"/>
      <c r="Z46" s="536">
        <v>1.9</v>
      </c>
      <c r="AA46" s="511">
        <v>1.4</v>
      </c>
      <c r="AB46" s="102">
        <v>0.3</v>
      </c>
      <c r="AC46" s="1319">
        <v>4.2986425339366509E-2</v>
      </c>
      <c r="AD46" s="536">
        <v>0.76</v>
      </c>
      <c r="AE46" s="511">
        <v>1.6</v>
      </c>
      <c r="AF46" s="574"/>
      <c r="AG46" s="536">
        <v>2.6</v>
      </c>
      <c r="AH46" s="536">
        <v>9.6999999999999993</v>
      </c>
      <c r="AI46" s="536">
        <v>6.5</v>
      </c>
      <c r="AJ46" s="536">
        <v>7.1</v>
      </c>
      <c r="AL46" s="103" t="s">
        <v>542</v>
      </c>
      <c r="AM46" t="e">
        <v>#N/A</v>
      </c>
      <c r="AN46" t="s">
        <v>543</v>
      </c>
      <c r="AO46" s="396"/>
      <c r="AP46" s="593">
        <v>2.5</v>
      </c>
      <c r="AQ46" s="596">
        <v>2.5</v>
      </c>
      <c r="AR46" s="576"/>
      <c r="AS46" s="44">
        <v>3.6166666666666663</v>
      </c>
      <c r="AT46" s="88">
        <v>3.3888888888888893</v>
      </c>
      <c r="AU46" s="88">
        <v>3.5027777777777778</v>
      </c>
      <c r="AV46" s="355">
        <v>-0.22777777777777697</v>
      </c>
      <c r="AW46" s="44">
        <v>3.6166666666666663</v>
      </c>
      <c r="AX46" s="44">
        <v>3.3888888888888893</v>
      </c>
      <c r="AY46" s="44">
        <v>3.5027777777777778</v>
      </c>
      <c r="AZ46" s="487">
        <v>-0.22777777777777697</v>
      </c>
      <c r="BA46" s="351"/>
      <c r="BB46" s="622">
        <v>1.3299999999999998</v>
      </c>
      <c r="BC46" s="30">
        <v>88.69999999999996</v>
      </c>
      <c r="BD46" s="67">
        <v>1.1067736185383239</v>
      </c>
      <c r="BE46" s="30">
        <v>59.100000000000009</v>
      </c>
      <c r="BF46" s="616">
        <v>0.75630712979890324</v>
      </c>
      <c r="BG46" s="1265">
        <v>1</v>
      </c>
      <c r="BH46" s="8">
        <v>0</v>
      </c>
      <c r="BI46" s="1265">
        <v>1013.25</v>
      </c>
      <c r="BJ46" s="135">
        <f>'2011'!$CA$72</f>
        <v>4.863999999999999</v>
      </c>
      <c r="BK46" s="1">
        <f t="shared" si="2"/>
        <v>2</v>
      </c>
      <c r="BL46" s="1708">
        <v>0.375</v>
      </c>
      <c r="BM46" s="1708">
        <v>0.56597222222222221</v>
      </c>
      <c r="BN46" s="1708">
        <v>0.70833333333333337</v>
      </c>
      <c r="BO46" s="1708">
        <v>0.22222222222222221</v>
      </c>
      <c r="BP46" s="1708">
        <v>0.6479166666666667</v>
      </c>
      <c r="BQ46" s="1447">
        <f>Daily!CP46</f>
        <v>1.9833333333333332</v>
      </c>
      <c r="BR46" s="1447">
        <f>Daily!CQ46</f>
        <v>7.1111111111111107</v>
      </c>
      <c r="BS46" s="1447">
        <f>Daily!CR46</f>
        <v>4.5472222222222216</v>
      </c>
      <c r="BT46" s="1421">
        <f>Daily!CS46</f>
        <v>5.1277777777777773</v>
      </c>
      <c r="BU46" s="1277">
        <f>$BU$34+('2011'!$BX$72/DGD!$E$62*DGD!E46)</f>
        <v>80.142857142857139</v>
      </c>
      <c r="BV46" s="1277">
        <f>$BV$34+('2011'!$CF$72/DGD!$E$62*DGD!E46)</f>
        <v>78.142857142857139</v>
      </c>
      <c r="BW46" s="32">
        <f t="shared" si="5"/>
        <v>2.8379629629629628</v>
      </c>
      <c r="BX46" s="32">
        <f t="shared" si="6"/>
        <v>6.2564814814814804</v>
      </c>
    </row>
    <row r="47" spans="4:76" ht="12.75" customHeight="1" x14ac:dyDescent="0.2">
      <c r="D47" s="1881"/>
      <c r="E47" s="107">
        <v>13</v>
      </c>
      <c r="F47" s="44">
        <v>5.6</v>
      </c>
      <c r="G47" s="88">
        <v>8.6</v>
      </c>
      <c r="H47" s="88">
        <v>7.4</v>
      </c>
      <c r="I47" s="88">
        <v>3</v>
      </c>
      <c r="J47" s="1408"/>
      <c r="K47" s="98">
        <v>82</v>
      </c>
      <c r="L47" s="98">
        <v>95</v>
      </c>
      <c r="M47" s="98">
        <v>87</v>
      </c>
      <c r="N47" s="98">
        <v>13</v>
      </c>
      <c r="O47" s="111"/>
      <c r="P47" s="98">
        <v>997</v>
      </c>
      <c r="Q47" s="98">
        <v>1009</v>
      </c>
      <c r="R47" s="98">
        <v>1003</v>
      </c>
      <c r="S47" s="98">
        <v>12</v>
      </c>
      <c r="T47" s="111"/>
      <c r="U47" s="88">
        <v>7.6</v>
      </c>
      <c r="V47" s="88">
        <v>17.5</v>
      </c>
      <c r="W47" s="88">
        <v>24.4</v>
      </c>
      <c r="X47" s="103" t="s">
        <v>179</v>
      </c>
      <c r="Y47" s="401"/>
      <c r="Z47" s="536">
        <v>3</v>
      </c>
      <c r="AA47" s="511">
        <v>1.1000000000000001</v>
      </c>
      <c r="AB47" s="102">
        <v>0.3</v>
      </c>
      <c r="AC47" s="1319">
        <v>6.7873303167420809E-2</v>
      </c>
      <c r="AD47" s="536">
        <v>0.42857142857142855</v>
      </c>
      <c r="AE47" s="511">
        <v>2.1</v>
      </c>
      <c r="AF47" s="574"/>
      <c r="AG47" s="536">
        <v>3.3</v>
      </c>
      <c r="AH47" s="536">
        <v>7.1</v>
      </c>
      <c r="AI47" s="536">
        <v>5.4</v>
      </c>
      <c r="AJ47" s="536">
        <v>3.8</v>
      </c>
      <c r="AL47" s="103" t="s">
        <v>464</v>
      </c>
      <c r="AM47" t="e">
        <v>#N/A</v>
      </c>
      <c r="AN47" t="s">
        <v>544</v>
      </c>
      <c r="AO47" s="396"/>
      <c r="AP47" s="593">
        <v>0</v>
      </c>
      <c r="AQ47" s="596">
        <v>7</v>
      </c>
      <c r="AR47" s="576"/>
      <c r="AS47" s="44">
        <v>3.708333333333333</v>
      </c>
      <c r="AT47" s="88">
        <v>1.427777777777778</v>
      </c>
      <c r="AU47" s="88">
        <v>2.5680555555555555</v>
      </c>
      <c r="AV47" s="355">
        <v>-2.280555555555555</v>
      </c>
      <c r="AW47" s="44">
        <v>3.708333333333333</v>
      </c>
      <c r="AX47" s="44">
        <v>1.427777777777778</v>
      </c>
      <c r="AY47" s="44">
        <v>2.5680555555555555</v>
      </c>
      <c r="AZ47" s="487">
        <v>-2.280555555555555</v>
      </c>
      <c r="BA47" s="351"/>
      <c r="BB47" s="622">
        <v>2.1</v>
      </c>
      <c r="BC47" s="30">
        <v>91.69999999999996</v>
      </c>
      <c r="BD47" s="67">
        <v>1.1241681260945704</v>
      </c>
      <c r="BE47" s="30">
        <v>59.100000000000009</v>
      </c>
      <c r="BF47" s="616">
        <v>0.73124171453822373</v>
      </c>
      <c r="BG47" s="1265">
        <v>1</v>
      </c>
      <c r="BH47" s="8">
        <v>0</v>
      </c>
      <c r="BI47" s="1265">
        <v>1013.25</v>
      </c>
      <c r="BJ47" s="135">
        <f>'2011'!$CA$72</f>
        <v>4.863999999999999</v>
      </c>
      <c r="BK47" s="1">
        <f t="shared" si="2"/>
        <v>2</v>
      </c>
      <c r="BL47" s="1708">
        <v>0.31944444444444448</v>
      </c>
      <c r="BM47" s="1708">
        <v>0.56944444444444442</v>
      </c>
      <c r="BN47" s="1708">
        <v>0.625</v>
      </c>
      <c r="BO47" s="1708">
        <v>0.23958333333333334</v>
      </c>
      <c r="BP47" s="1708">
        <v>0.65069444444444446</v>
      </c>
      <c r="BQ47" s="1447">
        <f>Daily!CP47</f>
        <v>1.8916666666666666</v>
      </c>
      <c r="BR47" s="1447">
        <f>Daily!CQ47</f>
        <v>7.1722222222222216</v>
      </c>
      <c r="BS47" s="1447">
        <f>Daily!CR47</f>
        <v>4.5319444444444441</v>
      </c>
      <c r="BT47" s="1421">
        <f>Daily!CS47</f>
        <v>5.280555555555555</v>
      </c>
      <c r="BU47" s="1277">
        <f>$BU$34+('2011'!$BX$72/DGD!$E$62*DGD!E47)</f>
        <v>81.571428571428569</v>
      </c>
      <c r="BV47" s="1277">
        <f>$BV$34+('2011'!$CF$72/DGD!$E$62*DGD!E47)</f>
        <v>80.821428571428569</v>
      </c>
      <c r="BW47" s="32">
        <f t="shared" si="5"/>
        <v>2.7717592592592588</v>
      </c>
      <c r="BX47" s="32">
        <f t="shared" si="6"/>
        <v>6.2921296296296294</v>
      </c>
    </row>
    <row r="48" spans="4:76" ht="12.75" customHeight="1" x14ac:dyDescent="0.2">
      <c r="D48" s="1881"/>
      <c r="E48" s="107">
        <v>14</v>
      </c>
      <c r="F48" s="44">
        <v>4.7</v>
      </c>
      <c r="G48" s="88">
        <v>9.3000000000000007</v>
      </c>
      <c r="H48" s="88">
        <v>6.8</v>
      </c>
      <c r="I48" s="88">
        <v>4.6000000000000005</v>
      </c>
      <c r="J48" s="1408"/>
      <c r="K48" s="98">
        <v>58</v>
      </c>
      <c r="L48" s="98">
        <v>94</v>
      </c>
      <c r="M48" s="98">
        <v>80</v>
      </c>
      <c r="N48" s="98">
        <v>36</v>
      </c>
      <c r="O48" s="111"/>
      <c r="P48" s="98">
        <v>998</v>
      </c>
      <c r="Q48" s="98">
        <v>1002</v>
      </c>
      <c r="R48" s="98">
        <v>1000</v>
      </c>
      <c r="S48" s="98">
        <v>4</v>
      </c>
      <c r="T48" s="111"/>
      <c r="U48" s="88">
        <v>5.4</v>
      </c>
      <c r="V48" s="88">
        <v>13</v>
      </c>
      <c r="W48" s="88">
        <v>20.8</v>
      </c>
      <c r="X48" s="103" t="s">
        <v>154</v>
      </c>
      <c r="Y48" s="401"/>
      <c r="Z48" s="536">
        <v>0</v>
      </c>
      <c r="AA48" s="511" t="e">
        <v>#N/A</v>
      </c>
      <c r="AB48" s="102" t="e">
        <v>#N/A</v>
      </c>
      <c r="AC48" s="1319" t="s">
        <v>459</v>
      </c>
      <c r="AD48" s="536" t="s">
        <v>459</v>
      </c>
      <c r="AE48" s="511" t="e">
        <v>#N/A</v>
      </c>
      <c r="AF48" s="574"/>
      <c r="AG48" s="536">
        <v>0.9</v>
      </c>
      <c r="AH48" s="536">
        <v>5.9</v>
      </c>
      <c r="AI48" s="536">
        <v>3.5</v>
      </c>
      <c r="AJ48" s="536">
        <v>5</v>
      </c>
      <c r="AL48" s="103" t="s">
        <v>545</v>
      </c>
      <c r="AM48">
        <v>1013.25</v>
      </c>
      <c r="AN48" t="s">
        <v>112</v>
      </c>
      <c r="AO48" s="396"/>
      <c r="AP48" s="593">
        <v>5.5</v>
      </c>
      <c r="AQ48" s="596">
        <v>0</v>
      </c>
      <c r="AR48" s="576"/>
      <c r="AS48" s="44">
        <v>2.9000000000000004</v>
      </c>
      <c r="AT48" s="88">
        <v>2.0666666666666682</v>
      </c>
      <c r="AU48" s="88">
        <v>2.4833333333333343</v>
      </c>
      <c r="AV48" s="355">
        <v>-0.83333333333333215</v>
      </c>
      <c r="AW48" s="44">
        <v>2.9000000000000004</v>
      </c>
      <c r="AX48" s="44">
        <v>2.0666666666666682</v>
      </c>
      <c r="AY48" s="44">
        <v>2.4833333333333343</v>
      </c>
      <c r="AZ48" s="487">
        <v>-0.83333333333333215</v>
      </c>
      <c r="BA48" s="351"/>
      <c r="BB48" s="622">
        <v>0</v>
      </c>
      <c r="BC48" s="30">
        <v>91.69999999999996</v>
      </c>
      <c r="BD48" s="67">
        <v>1.1048192771084333</v>
      </c>
      <c r="BE48" s="30">
        <v>64.600000000000009</v>
      </c>
      <c r="BF48" s="616">
        <v>0.77365269461077857</v>
      </c>
      <c r="BG48" s="1265">
        <v>1</v>
      </c>
      <c r="BH48" s="8">
        <v>0</v>
      </c>
      <c r="BI48" s="1265">
        <v>1013.25</v>
      </c>
      <c r="BJ48" s="135">
        <f>'2011'!$CA$72</f>
        <v>4.863999999999999</v>
      </c>
      <c r="BK48" s="1">
        <f t="shared" si="2"/>
        <v>0</v>
      </c>
      <c r="BL48" s="1708">
        <v>0</v>
      </c>
      <c r="BM48" s="1708">
        <v>0.55902777777777779</v>
      </c>
      <c r="BN48" s="1708">
        <v>0.57986111111111105</v>
      </c>
      <c r="BO48" s="1708" t="e">
        <v>#N/A</v>
      </c>
      <c r="BP48" s="1708">
        <v>0.60347222222222219</v>
      </c>
      <c r="BQ48" s="1447">
        <f>Daily!CP48</f>
        <v>1.8</v>
      </c>
      <c r="BR48" s="1447">
        <f>Daily!CQ48</f>
        <v>7.2333333333333325</v>
      </c>
      <c r="BS48" s="1447">
        <f>Daily!CR48</f>
        <v>4.5166666666666666</v>
      </c>
      <c r="BT48" s="1421">
        <f>Daily!CS48</f>
        <v>5.4333333333333327</v>
      </c>
      <c r="BU48" s="1277">
        <f>$BU$34+('2011'!$BX$72/DGD!$E$62*DGD!E48)</f>
        <v>83</v>
      </c>
      <c r="BV48" s="1277">
        <f>$BV$34+('2011'!$CF$72/DGD!$E$62*DGD!E48)</f>
        <v>83.5</v>
      </c>
      <c r="BW48" s="32">
        <f t="shared" si="5"/>
        <v>2.7055555555555557</v>
      </c>
      <c r="BX48" s="32">
        <f t="shared" si="6"/>
        <v>6.3277777777777775</v>
      </c>
    </row>
    <row r="49" spans="4:76" ht="12.75" customHeight="1" x14ac:dyDescent="0.2">
      <c r="D49" s="1881"/>
      <c r="E49" s="107">
        <v>15</v>
      </c>
      <c r="F49" s="44">
        <v>4.9000000000000004</v>
      </c>
      <c r="G49" s="88">
        <v>6.8</v>
      </c>
      <c r="H49" s="88">
        <v>6.1</v>
      </c>
      <c r="I49" s="88">
        <v>1.8999999999999995</v>
      </c>
      <c r="J49" s="1408"/>
      <c r="K49" s="98">
        <v>77</v>
      </c>
      <c r="L49" s="98">
        <v>92</v>
      </c>
      <c r="M49" s="98">
        <v>86</v>
      </c>
      <c r="N49" s="98">
        <v>15</v>
      </c>
      <c r="O49" s="111"/>
      <c r="P49" s="98">
        <v>989</v>
      </c>
      <c r="Q49" s="98">
        <v>998</v>
      </c>
      <c r="R49" s="98">
        <v>993.5</v>
      </c>
      <c r="S49" s="98">
        <v>9</v>
      </c>
      <c r="T49" s="111"/>
      <c r="U49" s="88">
        <v>5.9</v>
      </c>
      <c r="V49" s="88">
        <v>14</v>
      </c>
      <c r="W49" s="88">
        <v>22.1</v>
      </c>
      <c r="X49" s="103" t="s">
        <v>179</v>
      </c>
      <c r="Y49" s="401"/>
      <c r="Z49" s="536">
        <v>2.2000000000000002</v>
      </c>
      <c r="AA49" s="511">
        <v>0.8</v>
      </c>
      <c r="AB49" s="102">
        <v>0.5</v>
      </c>
      <c r="AC49" s="1319">
        <v>4.9773755656108601E-2</v>
      </c>
      <c r="AD49" s="536">
        <v>0.73333333333333339</v>
      </c>
      <c r="AE49" s="511">
        <v>3</v>
      </c>
      <c r="AF49" s="574"/>
      <c r="AG49" s="536">
        <v>2</v>
      </c>
      <c r="AH49" s="536">
        <v>5.9</v>
      </c>
      <c r="AI49" s="536">
        <v>3.9</v>
      </c>
      <c r="AJ49" s="536">
        <v>3.9000000000000004</v>
      </c>
      <c r="AL49" s="103" t="s">
        <v>464</v>
      </c>
      <c r="AM49">
        <v>1013.25</v>
      </c>
      <c r="AN49" t="s">
        <v>546</v>
      </c>
      <c r="AO49" s="396"/>
      <c r="AP49" s="593">
        <v>0</v>
      </c>
      <c r="AQ49" s="596">
        <v>3</v>
      </c>
      <c r="AR49" s="576"/>
      <c r="AS49" s="44">
        <v>3.1000000000000005</v>
      </c>
      <c r="AT49" s="88">
        <v>-0.49444444444444358</v>
      </c>
      <c r="AU49" s="88">
        <v>1.3027777777777785</v>
      </c>
      <c r="AV49" s="355">
        <v>-3.5944444444444441</v>
      </c>
      <c r="AW49" s="44">
        <v>3.1000000000000005</v>
      </c>
      <c r="AX49" s="44">
        <v>-0.49444444444444358</v>
      </c>
      <c r="AY49" s="44">
        <v>1.3027777777777785</v>
      </c>
      <c r="AZ49" s="487">
        <v>-3.5944444444444441</v>
      </c>
      <c r="BA49" s="351"/>
      <c r="BB49" s="622">
        <v>1.54</v>
      </c>
      <c r="BC49" s="30">
        <v>93.899999999999963</v>
      </c>
      <c r="BD49" s="67">
        <v>1.1121827411167509</v>
      </c>
      <c r="BE49" s="30">
        <v>64.600000000000009</v>
      </c>
      <c r="BF49" s="616">
        <v>0.74960629921259858</v>
      </c>
      <c r="BG49" s="1265">
        <v>1</v>
      </c>
      <c r="BH49" s="8">
        <v>0</v>
      </c>
      <c r="BI49" s="1265">
        <v>1013.25</v>
      </c>
      <c r="BJ49" s="135">
        <f>'2011'!$CA$72</f>
        <v>4.863999999999999</v>
      </c>
      <c r="BK49" s="1">
        <f t="shared" si="2"/>
        <v>2</v>
      </c>
      <c r="BL49" s="1708">
        <v>0.26041666666666669</v>
      </c>
      <c r="BM49" s="1708">
        <v>0.5</v>
      </c>
      <c r="BN49" s="1708">
        <v>0.48958333333333331</v>
      </c>
      <c r="BO49" s="1708" t="e">
        <v>#N/A</v>
      </c>
      <c r="BP49" s="1708">
        <v>0.52847222222222223</v>
      </c>
      <c r="BQ49" s="1447">
        <f>Daily!CP49</f>
        <v>1.8</v>
      </c>
      <c r="BR49" s="1447">
        <f>Daily!CQ49</f>
        <v>7.2944444444444434</v>
      </c>
      <c r="BS49" s="1447">
        <f>Daily!CR49</f>
        <v>4.5472222222222216</v>
      </c>
      <c r="BT49" s="1421">
        <f>Daily!CS49</f>
        <v>5.4944444444444436</v>
      </c>
      <c r="BU49" s="1277">
        <f>$BU$34+('2011'!$BX$72/DGD!$E$62*DGD!E49)</f>
        <v>84.428571428571431</v>
      </c>
      <c r="BV49" s="1277">
        <f>$BV$34+('2011'!$CF$72/DGD!$E$62*DGD!E49)</f>
        <v>86.178571428571416</v>
      </c>
      <c r="BW49" s="32">
        <f t="shared" si="5"/>
        <v>2.7157407407407401</v>
      </c>
      <c r="BX49" s="32">
        <f t="shared" si="6"/>
        <v>6.3787037037037031</v>
      </c>
    </row>
    <row r="50" spans="4:76" ht="12.75" customHeight="1" x14ac:dyDescent="0.2">
      <c r="D50" s="1881"/>
      <c r="E50" s="107">
        <v>16</v>
      </c>
      <c r="F50" s="44">
        <v>4</v>
      </c>
      <c r="G50" s="88">
        <v>10.4</v>
      </c>
      <c r="H50" s="88">
        <v>6.9</v>
      </c>
      <c r="I50" s="88">
        <v>6.4</v>
      </c>
      <c r="J50" s="1408"/>
      <c r="K50" s="98">
        <v>61</v>
      </c>
      <c r="L50" s="98">
        <v>96</v>
      </c>
      <c r="M50" s="98">
        <v>82</v>
      </c>
      <c r="N50" s="98">
        <v>35</v>
      </c>
      <c r="O50" s="111"/>
      <c r="P50" s="98">
        <v>991</v>
      </c>
      <c r="Q50" s="98">
        <v>1000</v>
      </c>
      <c r="R50" s="98">
        <v>995.5</v>
      </c>
      <c r="S50" s="98">
        <v>9</v>
      </c>
      <c r="T50" s="111"/>
      <c r="U50" s="88">
        <v>4.5</v>
      </c>
      <c r="V50" s="88">
        <v>11.4</v>
      </c>
      <c r="W50" s="88">
        <v>15.2</v>
      </c>
      <c r="X50" s="103" t="s">
        <v>179</v>
      </c>
      <c r="Y50" s="401"/>
      <c r="Z50" s="536">
        <v>0</v>
      </c>
      <c r="AA50" s="511" t="e">
        <v>#N/A</v>
      </c>
      <c r="AB50" s="102" t="e">
        <v>#N/A</v>
      </c>
      <c r="AC50" s="1319" t="s">
        <v>459</v>
      </c>
      <c r="AD50" s="536" t="s">
        <v>459</v>
      </c>
      <c r="AE50" s="511" t="e">
        <v>#N/A</v>
      </c>
      <c r="AF50" s="574"/>
      <c r="AG50" s="536">
        <v>2.4</v>
      </c>
      <c r="AH50" s="536">
        <v>5.8</v>
      </c>
      <c r="AI50" s="536">
        <v>4</v>
      </c>
      <c r="AJ50" s="536">
        <v>3.4</v>
      </c>
      <c r="AL50" s="103" t="s">
        <v>547</v>
      </c>
      <c r="AM50">
        <v>1013.25</v>
      </c>
      <c r="AN50" t="s">
        <v>112</v>
      </c>
      <c r="AO50" s="396"/>
      <c r="AP50" s="593">
        <v>2</v>
      </c>
      <c r="AQ50" s="596">
        <v>0</v>
      </c>
      <c r="AR50" s="576"/>
      <c r="AS50" s="44">
        <v>2.2000000000000002</v>
      </c>
      <c r="AT50" s="88">
        <v>3.0444444444444461</v>
      </c>
      <c r="AU50" s="88">
        <v>2.6222222222222231</v>
      </c>
      <c r="AV50" s="355">
        <v>0.84444444444444589</v>
      </c>
      <c r="AW50" s="44">
        <v>2.2000000000000002</v>
      </c>
      <c r="AX50" s="44">
        <v>3.0444444444444461</v>
      </c>
      <c r="AY50" s="44">
        <v>2.6222222222222231</v>
      </c>
      <c r="AZ50" s="487">
        <v>0.84444444444444589</v>
      </c>
      <c r="BA50" s="351"/>
      <c r="BB50" s="622">
        <v>0</v>
      </c>
      <c r="BC50" s="30">
        <v>93.899999999999963</v>
      </c>
      <c r="BD50" s="67">
        <v>1.0936772046589014</v>
      </c>
      <c r="BE50" s="30">
        <v>66.600000000000009</v>
      </c>
      <c r="BF50" s="616">
        <v>0.74951768488745985</v>
      </c>
      <c r="BG50" s="1265">
        <v>1</v>
      </c>
      <c r="BH50" s="8">
        <v>0</v>
      </c>
      <c r="BI50" s="1265">
        <v>1013.25</v>
      </c>
      <c r="BJ50" s="135">
        <f>'2011'!$CA$72</f>
        <v>4.863999999999999</v>
      </c>
      <c r="BK50" s="1">
        <f t="shared" si="2"/>
        <v>0</v>
      </c>
      <c r="BL50" s="1708">
        <v>0.17708333333333334</v>
      </c>
      <c r="BM50" s="1708">
        <v>0.62847222222222221</v>
      </c>
      <c r="BN50" s="1708">
        <v>0.64930555555555558</v>
      </c>
      <c r="BO50" s="1708">
        <v>0.3125</v>
      </c>
      <c r="BP50" s="1708">
        <v>0.55694444444444446</v>
      </c>
      <c r="BQ50" s="1447">
        <f>Daily!CP50</f>
        <v>1.8</v>
      </c>
      <c r="BR50" s="1447">
        <f>Daily!CQ50</f>
        <v>7.3555555555555543</v>
      </c>
      <c r="BS50" s="1447">
        <f>Daily!CR50</f>
        <v>4.5777777777777775</v>
      </c>
      <c r="BT50" s="1421">
        <f>Daily!CS50</f>
        <v>5.5555555555555545</v>
      </c>
      <c r="BU50" s="1277">
        <f>$BU$34+('2011'!$BX$72/DGD!$E$62*DGD!E50)</f>
        <v>85.857142857142861</v>
      </c>
      <c r="BV50" s="1277">
        <f>$BV$34+('2011'!$CF$72/DGD!$E$62*DGD!E50)</f>
        <v>88.857142857142861</v>
      </c>
      <c r="BW50" s="32">
        <f t="shared" si="5"/>
        <v>2.7259259259259263</v>
      </c>
      <c r="BX50" s="32">
        <f t="shared" si="6"/>
        <v>6.4296296296296287</v>
      </c>
    </row>
    <row r="51" spans="4:76" ht="12.75" customHeight="1" x14ac:dyDescent="0.2">
      <c r="D51" s="1881"/>
      <c r="E51" s="107">
        <v>17</v>
      </c>
      <c r="F51" s="44">
        <v>4</v>
      </c>
      <c r="G51" s="88">
        <v>8.5</v>
      </c>
      <c r="H51" s="88">
        <v>6</v>
      </c>
      <c r="I51" s="88">
        <v>4.5</v>
      </c>
      <c r="J51" s="1408"/>
      <c r="K51" s="98">
        <v>80</v>
      </c>
      <c r="L51" s="98">
        <v>97</v>
      </c>
      <c r="M51" s="98">
        <v>89</v>
      </c>
      <c r="N51" s="98">
        <v>17</v>
      </c>
      <c r="O51" s="111"/>
      <c r="P51" s="98">
        <v>1000</v>
      </c>
      <c r="Q51" s="98">
        <v>1011</v>
      </c>
      <c r="R51" s="98">
        <v>1005.5</v>
      </c>
      <c r="S51" s="98">
        <v>11</v>
      </c>
      <c r="T51" s="111"/>
      <c r="U51" s="88">
        <v>4.8</v>
      </c>
      <c r="V51" s="88">
        <v>9.6999999999999993</v>
      </c>
      <c r="W51" s="88">
        <v>12.8</v>
      </c>
      <c r="X51" s="103" t="s">
        <v>180</v>
      </c>
      <c r="Y51" s="401"/>
      <c r="Z51" s="536">
        <v>0</v>
      </c>
      <c r="AA51" s="511" t="e">
        <v>#N/A</v>
      </c>
      <c r="AB51" s="102" t="e">
        <v>#N/A</v>
      </c>
      <c r="AC51" s="1319" t="s">
        <v>459</v>
      </c>
      <c r="AD51" s="536" t="s">
        <v>459</v>
      </c>
      <c r="AE51" s="511" t="e">
        <v>#N/A</v>
      </c>
      <c r="AF51" s="574"/>
      <c r="AG51" s="536">
        <v>2.5</v>
      </c>
      <c r="AH51" s="536">
        <v>6.2</v>
      </c>
      <c r="AI51" s="536">
        <v>4.3</v>
      </c>
      <c r="AJ51" s="536">
        <v>3.7</v>
      </c>
      <c r="AL51" s="103" t="s">
        <v>548</v>
      </c>
      <c r="AM51">
        <v>1013.25</v>
      </c>
      <c r="AN51" t="s">
        <v>112</v>
      </c>
      <c r="AO51" s="396"/>
      <c r="AP51" s="593">
        <v>1</v>
      </c>
      <c r="AQ51" s="596">
        <v>0</v>
      </c>
      <c r="AR51" s="576"/>
      <c r="AS51" s="44">
        <v>2.121428571428571</v>
      </c>
      <c r="AT51" s="88">
        <v>1.0833333333333348</v>
      </c>
      <c r="AU51" s="88">
        <v>1.6023809523809529</v>
      </c>
      <c r="AV51" s="355">
        <v>-1.0380952380952362</v>
      </c>
      <c r="AW51" s="44">
        <v>2.121428571428571</v>
      </c>
      <c r="AX51" s="44">
        <v>1.0833333333333348</v>
      </c>
      <c r="AY51" s="44">
        <v>1.6023809523809529</v>
      </c>
      <c r="AZ51" s="487">
        <v>-1.0380952380952362</v>
      </c>
      <c r="BA51" s="351"/>
      <c r="BB51" s="622">
        <v>0</v>
      </c>
      <c r="BC51" s="30">
        <v>93.899999999999963</v>
      </c>
      <c r="BD51" s="67">
        <v>1.075777414075286</v>
      </c>
      <c r="BE51" s="30">
        <v>67.600000000000009</v>
      </c>
      <c r="BF51" s="616">
        <v>0.7385095591104176</v>
      </c>
      <c r="BG51" s="1265">
        <v>1</v>
      </c>
      <c r="BH51" s="8">
        <v>0</v>
      </c>
      <c r="BI51" s="1265">
        <v>1013.25</v>
      </c>
      <c r="BJ51" s="135">
        <f>'2011'!$CA$72</f>
        <v>4.863999999999999</v>
      </c>
      <c r="BK51" s="1">
        <f t="shared" si="2"/>
        <v>0</v>
      </c>
      <c r="BL51" s="1708">
        <v>0.14583333333333334</v>
      </c>
      <c r="BM51" s="1708">
        <v>0.57986111111111105</v>
      </c>
      <c r="BN51" s="1708">
        <v>0.6875</v>
      </c>
      <c r="BO51" s="1708">
        <v>0.33333333333333331</v>
      </c>
      <c r="BP51" s="1708">
        <v>0.4909722222222222</v>
      </c>
      <c r="BQ51" s="1447">
        <f>Daily!CP51</f>
        <v>1.8785714285714288</v>
      </c>
      <c r="BR51" s="1447">
        <f>Daily!CQ51</f>
        <v>7.4166666666666652</v>
      </c>
      <c r="BS51" s="1447">
        <f>Daily!CR51</f>
        <v>4.6476190476190471</v>
      </c>
      <c r="BT51" s="1421">
        <f>Daily!CS51</f>
        <v>5.5380952380952362</v>
      </c>
      <c r="BU51" s="1277">
        <f>$BU$34+('2011'!$BX$72/DGD!$E$62*DGD!E51)</f>
        <v>87.285714285714278</v>
      </c>
      <c r="BV51" s="1277">
        <f>$BV$34+('2011'!$CF$72/DGD!$E$62*DGD!E51)</f>
        <v>91.535714285714278</v>
      </c>
      <c r="BW51" s="32">
        <f t="shared" ref="BW51:BW114" si="7">BS51-BT51/3</f>
        <v>2.8015873015873014</v>
      </c>
      <c r="BX51" s="32">
        <f t="shared" ref="BX51:BX114" si="8">BS51+BT51/3</f>
        <v>6.4936507936507928</v>
      </c>
    </row>
    <row r="52" spans="4:76" ht="13.5" customHeight="1" x14ac:dyDescent="0.2">
      <c r="D52" s="1881"/>
      <c r="E52" s="107">
        <v>18</v>
      </c>
      <c r="F52" s="44">
        <v>2.2999999999999998</v>
      </c>
      <c r="G52" s="88">
        <v>6.8</v>
      </c>
      <c r="H52" s="88">
        <v>4.5</v>
      </c>
      <c r="I52" s="88">
        <v>4.5</v>
      </c>
      <c r="J52" s="1408"/>
      <c r="K52" s="98">
        <v>77</v>
      </c>
      <c r="L52" s="98">
        <v>92</v>
      </c>
      <c r="M52" s="98">
        <v>85</v>
      </c>
      <c r="N52" s="98">
        <v>15</v>
      </c>
      <c r="O52" s="111"/>
      <c r="P52" s="98">
        <v>1011</v>
      </c>
      <c r="Q52" s="98">
        <v>1014</v>
      </c>
      <c r="R52" s="98">
        <v>1012.5</v>
      </c>
      <c r="S52" s="98">
        <v>3</v>
      </c>
      <c r="T52" s="111"/>
      <c r="U52" s="88">
        <v>5.4</v>
      </c>
      <c r="V52" s="88">
        <v>12</v>
      </c>
      <c r="W52" s="88">
        <v>17</v>
      </c>
      <c r="X52" s="1417" t="s">
        <v>183</v>
      </c>
      <c r="Y52" s="401"/>
      <c r="Z52" s="536">
        <v>0</v>
      </c>
      <c r="AA52" s="511" t="e">
        <v>#N/A</v>
      </c>
      <c r="AB52" s="102" t="e">
        <v>#N/A</v>
      </c>
      <c r="AC52" s="1319" t="s">
        <v>459</v>
      </c>
      <c r="AD52" s="536" t="s">
        <v>459</v>
      </c>
      <c r="AE52" s="511" t="e">
        <v>#N/A</v>
      </c>
      <c r="AF52" s="574"/>
      <c r="AG52" s="536">
        <v>0</v>
      </c>
      <c r="AH52" s="536">
        <v>4.2</v>
      </c>
      <c r="AI52" s="536">
        <v>2.2999999999999998</v>
      </c>
      <c r="AJ52" s="536">
        <v>4.2</v>
      </c>
      <c r="AL52" s="103" t="s">
        <v>549</v>
      </c>
      <c r="AM52">
        <v>1013.25</v>
      </c>
      <c r="AN52" t="s">
        <v>112</v>
      </c>
      <c r="AO52" s="396"/>
      <c r="AP52" s="593">
        <v>0.5</v>
      </c>
      <c r="AQ52" s="596">
        <v>0</v>
      </c>
      <c r="AR52" s="576"/>
      <c r="AS52" s="44">
        <v>0.34285714285714253</v>
      </c>
      <c r="AT52" s="88">
        <v>-0.67777777777777626</v>
      </c>
      <c r="AU52" s="88">
        <v>-0.16746031746031687</v>
      </c>
      <c r="AV52" s="355">
        <v>-1.0206349206349188</v>
      </c>
      <c r="AW52" s="44">
        <v>0.34285714285714253</v>
      </c>
      <c r="AX52" s="44">
        <v>-0.67777777777777626</v>
      </c>
      <c r="AY52" s="44">
        <v>-0.16746031746031687</v>
      </c>
      <c r="AZ52" s="487">
        <v>-1.0206349206349188</v>
      </c>
      <c r="BA52" s="351"/>
      <c r="BB52" s="622">
        <v>0</v>
      </c>
      <c r="BC52" s="30">
        <v>93.899999999999963</v>
      </c>
      <c r="BD52" s="67">
        <v>1.0584541062801927</v>
      </c>
      <c r="BE52" s="30">
        <v>68.100000000000009</v>
      </c>
      <c r="BF52" s="616">
        <v>0.72282031842304795</v>
      </c>
      <c r="BG52" s="1265">
        <v>1</v>
      </c>
      <c r="BH52" s="8">
        <v>0</v>
      </c>
      <c r="BI52" s="1265">
        <v>1013.25</v>
      </c>
      <c r="BJ52" s="135">
        <f>'2011'!$CA$72</f>
        <v>4.863999999999999</v>
      </c>
      <c r="BK52" s="1">
        <f t="shared" si="2"/>
        <v>0</v>
      </c>
      <c r="BL52" s="1708">
        <v>0.30763888888888891</v>
      </c>
      <c r="BM52" s="1708">
        <v>0.4861111111111111</v>
      </c>
      <c r="BN52" s="1708">
        <v>0.67708333333333337</v>
      </c>
      <c r="BO52" s="1708">
        <v>0.35416666666666669</v>
      </c>
      <c r="BP52" s="1708">
        <v>0.77569444444444446</v>
      </c>
      <c r="BQ52" s="1447">
        <f>Daily!CP52</f>
        <v>1.9571428571428573</v>
      </c>
      <c r="BR52" s="1447">
        <f>Daily!CQ52</f>
        <v>7.4777777777777761</v>
      </c>
      <c r="BS52" s="1447">
        <f>Daily!CR52</f>
        <v>4.7174603174603167</v>
      </c>
      <c r="BT52" s="1421">
        <f>Daily!CS52</f>
        <v>5.5206349206349188</v>
      </c>
      <c r="BU52" s="1277">
        <f>$BU$34+('2011'!$BX$72/DGD!$E$62*DGD!E52)</f>
        <v>88.714285714285722</v>
      </c>
      <c r="BV52" s="1277">
        <f>$BV$34+('2011'!$CF$72/DGD!$E$62*DGD!E52)</f>
        <v>94.214285714285708</v>
      </c>
      <c r="BW52" s="32">
        <f t="shared" si="7"/>
        <v>2.8772486772486774</v>
      </c>
      <c r="BX52" s="32">
        <f t="shared" si="8"/>
        <v>6.557671957671956</v>
      </c>
    </row>
    <row r="53" spans="4:76" ht="12.75" customHeight="1" x14ac:dyDescent="0.2">
      <c r="D53" s="1881"/>
      <c r="E53" s="107">
        <v>19</v>
      </c>
      <c r="F53" s="44">
        <v>2.7</v>
      </c>
      <c r="G53" s="88">
        <v>6</v>
      </c>
      <c r="H53" s="88">
        <v>4.5999999999999996</v>
      </c>
      <c r="I53" s="88">
        <v>3.3</v>
      </c>
      <c r="J53" s="1408"/>
      <c r="K53" s="98">
        <v>86</v>
      </c>
      <c r="L53" s="98">
        <v>98</v>
      </c>
      <c r="M53" s="98">
        <v>96</v>
      </c>
      <c r="N53" s="98">
        <v>12</v>
      </c>
      <c r="O53" s="111"/>
      <c r="P53" s="98">
        <v>1009</v>
      </c>
      <c r="Q53" s="98">
        <v>1013</v>
      </c>
      <c r="R53" s="98">
        <v>1011</v>
      </c>
      <c r="S53" s="98">
        <v>4</v>
      </c>
      <c r="T53" s="111"/>
      <c r="U53" s="88">
        <v>4.0999999999999996</v>
      </c>
      <c r="V53" s="88">
        <v>9.6999999999999993</v>
      </c>
      <c r="W53" s="88">
        <v>15.4</v>
      </c>
      <c r="X53" s="103" t="s">
        <v>183</v>
      </c>
      <c r="Y53" s="401"/>
      <c r="Z53" s="536">
        <v>11.2</v>
      </c>
      <c r="AA53" s="1290">
        <v>2.5</v>
      </c>
      <c r="AB53" s="102">
        <v>0.5</v>
      </c>
      <c r="AC53" s="1319">
        <v>0.25339366515837103</v>
      </c>
      <c r="AD53" s="536">
        <v>1.2444444444444445</v>
      </c>
      <c r="AE53" s="511">
        <v>4</v>
      </c>
      <c r="AF53" s="574"/>
      <c r="AG53" s="536">
        <v>0.7</v>
      </c>
      <c r="AH53" s="536">
        <v>5.7</v>
      </c>
      <c r="AI53" s="536">
        <v>4</v>
      </c>
      <c r="AJ53" s="536">
        <v>5</v>
      </c>
      <c r="AL53" s="103" t="s">
        <v>464</v>
      </c>
      <c r="AM53">
        <v>1013.25</v>
      </c>
      <c r="AN53" t="s">
        <v>550</v>
      </c>
      <c r="AO53" s="396"/>
      <c r="AP53" s="593">
        <v>0</v>
      </c>
      <c r="AQ53" s="596">
        <v>9</v>
      </c>
      <c r="AR53" s="576"/>
      <c r="AS53" s="44">
        <v>0.66428571428571415</v>
      </c>
      <c r="AT53" s="88">
        <v>-1.538888888888887</v>
      </c>
      <c r="AU53" s="88">
        <v>-0.43730158730158641</v>
      </c>
      <c r="AV53" s="355">
        <v>-2.2031746031746011</v>
      </c>
      <c r="AW53" s="44">
        <v>0.66428571428571415</v>
      </c>
      <c r="AX53" s="44">
        <v>-1.538888888888887</v>
      </c>
      <c r="AY53" s="44">
        <v>-0.43730158730158641</v>
      </c>
      <c r="AZ53" s="487">
        <v>-2.2031746031746016</v>
      </c>
      <c r="BA53" s="351"/>
      <c r="BB53" s="622">
        <v>7.839999999999999</v>
      </c>
      <c r="BC53" s="30">
        <v>105.09999999999997</v>
      </c>
      <c r="BD53" s="67">
        <v>1.165927099841521</v>
      </c>
      <c r="BE53" s="30">
        <v>68.100000000000009</v>
      </c>
      <c r="BF53" s="616">
        <v>0.70283818650939933</v>
      </c>
      <c r="BG53" s="1265">
        <v>1</v>
      </c>
      <c r="BH53" s="8">
        <v>0</v>
      </c>
      <c r="BI53" s="1265">
        <v>1013.25</v>
      </c>
      <c r="BJ53" s="135">
        <f>'2011'!$CA$72</f>
        <v>4.863999999999999</v>
      </c>
      <c r="BK53" s="1">
        <f t="shared" si="2"/>
        <v>2</v>
      </c>
      <c r="BL53" s="1708" t="e">
        <v>#N/A</v>
      </c>
      <c r="BM53" s="1708">
        <v>0.68055555555555547</v>
      </c>
      <c r="BN53" s="1708" t="e">
        <v>#N/A</v>
      </c>
      <c r="BO53" s="1708" t="e">
        <v>#N/A</v>
      </c>
      <c r="BP53" s="1708">
        <v>2.8472222222222222E-2</v>
      </c>
      <c r="BQ53" s="1447">
        <f>Daily!CP53</f>
        <v>2.035714285714286</v>
      </c>
      <c r="BR53" s="1447">
        <f>Daily!CQ53</f>
        <v>7.538888888888887</v>
      </c>
      <c r="BS53" s="1447">
        <f>Daily!CR53</f>
        <v>4.7873015873015863</v>
      </c>
      <c r="BT53" s="1421">
        <f>Daily!CS53</f>
        <v>5.5031746031746014</v>
      </c>
      <c r="BU53" s="1277">
        <f>$BU$34+('2011'!$BX$72/DGD!$E$62*DGD!E53)</f>
        <v>90.142857142857139</v>
      </c>
      <c r="BV53" s="1277">
        <f>$BV$34+('2011'!$CF$72/DGD!$E$62*DGD!E53)</f>
        <v>96.892857142857139</v>
      </c>
      <c r="BW53" s="32">
        <f t="shared" si="7"/>
        <v>2.9529100529100525</v>
      </c>
      <c r="BX53" s="32">
        <f t="shared" si="8"/>
        <v>6.6216931216931201</v>
      </c>
    </row>
    <row r="54" spans="4:76" ht="12.75" customHeight="1" x14ac:dyDescent="0.2">
      <c r="D54" s="1881"/>
      <c r="E54" s="107">
        <v>20</v>
      </c>
      <c r="F54" s="44">
        <v>3.6</v>
      </c>
      <c r="G54" s="88">
        <v>5.0999999999999996</v>
      </c>
      <c r="H54" s="88">
        <v>4.3</v>
      </c>
      <c r="I54" s="88">
        <v>1.4999999999999996</v>
      </c>
      <c r="J54" s="1408"/>
      <c r="K54" s="98">
        <v>93</v>
      </c>
      <c r="L54" s="98">
        <v>98</v>
      </c>
      <c r="M54" s="98">
        <v>95</v>
      </c>
      <c r="N54" s="98">
        <v>5</v>
      </c>
      <c r="O54" s="111"/>
      <c r="P54" s="98">
        <v>1013</v>
      </c>
      <c r="Q54" s="98">
        <v>1016</v>
      </c>
      <c r="R54" s="98">
        <v>1014.5</v>
      </c>
      <c r="S54" s="98">
        <v>3</v>
      </c>
      <c r="T54" s="111"/>
      <c r="U54" s="88">
        <v>4.5999999999999996</v>
      </c>
      <c r="V54" s="88">
        <v>10.5</v>
      </c>
      <c r="W54" s="88">
        <v>15.4</v>
      </c>
      <c r="X54" s="103" t="s">
        <v>180</v>
      </c>
      <c r="Y54" s="401"/>
      <c r="Z54" s="536">
        <v>0</v>
      </c>
      <c r="AA54" s="511" t="e">
        <v>#N/A</v>
      </c>
      <c r="AB54" s="102" t="e">
        <v>#N/A</v>
      </c>
      <c r="AC54" s="1319" t="s">
        <v>459</v>
      </c>
      <c r="AD54" s="536" t="s">
        <v>459</v>
      </c>
      <c r="AE54" s="511" t="e">
        <v>#N/A</v>
      </c>
      <c r="AF54" s="574"/>
      <c r="AG54" s="536">
        <v>2.6</v>
      </c>
      <c r="AH54" s="536">
        <v>4.8</v>
      </c>
      <c r="AI54" s="536">
        <v>3.6</v>
      </c>
      <c r="AJ54" s="536">
        <v>2.1999999999999997</v>
      </c>
      <c r="AL54" s="103" t="s">
        <v>464</v>
      </c>
      <c r="AM54">
        <v>1013.25</v>
      </c>
      <c r="AN54" t="s">
        <v>112</v>
      </c>
      <c r="AO54" s="396"/>
      <c r="AP54" s="593">
        <v>0</v>
      </c>
      <c r="AQ54" s="596">
        <v>0</v>
      </c>
      <c r="AR54" s="576"/>
      <c r="AS54" s="44">
        <v>1.4857142857142853</v>
      </c>
      <c r="AT54" s="88">
        <v>-2.5</v>
      </c>
      <c r="AU54" s="88">
        <v>-0.50714285714285734</v>
      </c>
      <c r="AV54" s="355">
        <v>-3.9857142857142853</v>
      </c>
      <c r="AW54" s="44">
        <v>1.4857142857142853</v>
      </c>
      <c r="AX54" s="44">
        <v>-2.5</v>
      </c>
      <c r="AY54" s="44">
        <v>-0.50714285714285734</v>
      </c>
      <c r="AZ54" s="487">
        <v>-3.9857142857142853</v>
      </c>
      <c r="BA54" s="351"/>
      <c r="BB54" s="622">
        <v>0</v>
      </c>
      <c r="BC54" s="30">
        <v>105.09999999999997</v>
      </c>
      <c r="BD54" s="67">
        <v>1.1477379095163802</v>
      </c>
      <c r="BE54" s="30">
        <v>68.100000000000009</v>
      </c>
      <c r="BF54" s="616">
        <v>0.68393113342898149</v>
      </c>
      <c r="BG54" s="1265">
        <v>1</v>
      </c>
      <c r="BH54" s="8">
        <v>0</v>
      </c>
      <c r="BI54" s="1265">
        <v>1013.25</v>
      </c>
      <c r="BJ54" s="135">
        <f>'2011'!$CA$72</f>
        <v>4.863999999999999</v>
      </c>
      <c r="BK54" s="1">
        <f t="shared" si="2"/>
        <v>0</v>
      </c>
      <c r="BL54" s="1708">
        <v>0.34375</v>
      </c>
      <c r="BM54" s="1708">
        <v>0.52083333333333337</v>
      </c>
      <c r="BN54" s="1708" t="e">
        <v>#N/A</v>
      </c>
      <c r="BO54" s="1708">
        <v>2.7777777777777776E-2</v>
      </c>
      <c r="BP54" s="1708">
        <v>0.81180555555555556</v>
      </c>
      <c r="BQ54" s="1447">
        <f>Daily!CP54</f>
        <v>2.1142857142857148</v>
      </c>
      <c r="BR54" s="1447">
        <f>Daily!CQ54</f>
        <v>7.6</v>
      </c>
      <c r="BS54" s="1447">
        <f>Daily!CR54</f>
        <v>4.8571428571428577</v>
      </c>
      <c r="BT54" s="1421">
        <f>Daily!CS54</f>
        <v>5.4857142857142849</v>
      </c>
      <c r="BU54" s="1277">
        <f>$BU$34+('2011'!$BX$72/DGD!$E$62*DGD!E54)</f>
        <v>91.571428571428569</v>
      </c>
      <c r="BV54" s="1277">
        <f>$BV$34+('2011'!$CF$72/DGD!$E$62*DGD!E54)</f>
        <v>99.571428571428569</v>
      </c>
      <c r="BW54" s="32">
        <f t="shared" si="7"/>
        <v>3.0285714285714294</v>
      </c>
      <c r="BX54" s="32">
        <f t="shared" si="8"/>
        <v>6.6857142857142859</v>
      </c>
    </row>
    <row r="55" spans="4:76" ht="12.75" customHeight="1" x14ac:dyDescent="0.2">
      <c r="D55" s="1881"/>
      <c r="E55" s="107">
        <v>21</v>
      </c>
      <c r="F55" s="44">
        <v>3.6</v>
      </c>
      <c r="G55" s="88">
        <v>6.4</v>
      </c>
      <c r="H55" s="88">
        <v>5</v>
      </c>
      <c r="I55" s="88">
        <v>2.8000000000000003</v>
      </c>
      <c r="J55" s="1408"/>
      <c r="K55" s="98">
        <v>84</v>
      </c>
      <c r="L55" s="98">
        <v>93</v>
      </c>
      <c r="M55" s="98">
        <v>89</v>
      </c>
      <c r="N55" s="98">
        <v>9</v>
      </c>
      <c r="O55" s="111"/>
      <c r="P55" s="98">
        <v>1012</v>
      </c>
      <c r="Q55" s="98">
        <v>1016</v>
      </c>
      <c r="R55" s="98">
        <v>1014</v>
      </c>
      <c r="S55" s="98">
        <v>4</v>
      </c>
      <c r="T55" s="111"/>
      <c r="U55" s="88">
        <v>4.5999999999999996</v>
      </c>
      <c r="V55" s="88">
        <v>9.4</v>
      </c>
      <c r="W55" s="88">
        <v>13.5</v>
      </c>
      <c r="X55" s="103" t="s">
        <v>183</v>
      </c>
      <c r="Y55" s="401"/>
      <c r="Z55" s="536">
        <v>0.1</v>
      </c>
      <c r="AA55" s="511" t="e">
        <v>#N/A</v>
      </c>
      <c r="AB55" s="102" t="e">
        <v>#N/A</v>
      </c>
      <c r="AC55" s="1319">
        <v>2.2624434389140269E-3</v>
      </c>
      <c r="AD55" s="536" t="s">
        <v>459</v>
      </c>
      <c r="AE55" s="511" t="e">
        <v>#N/A</v>
      </c>
      <c r="AF55" s="574"/>
      <c r="AG55" s="536">
        <v>2.4</v>
      </c>
      <c r="AH55" s="536">
        <v>4.0999999999999996</v>
      </c>
      <c r="AI55" s="536">
        <v>3.3</v>
      </c>
      <c r="AJ55" s="536">
        <v>1.6999999999999997</v>
      </c>
      <c r="AL55" s="103" t="s">
        <v>464</v>
      </c>
      <c r="AM55">
        <v>1013.25</v>
      </c>
      <c r="AN55" t="s">
        <v>551</v>
      </c>
      <c r="AO55" s="396"/>
      <c r="AP55" s="593">
        <v>0</v>
      </c>
      <c r="AQ55" s="596">
        <v>1</v>
      </c>
      <c r="AR55" s="576"/>
      <c r="AS55" s="44">
        <v>1.4071428571428566</v>
      </c>
      <c r="AT55" s="88">
        <v>-1.3499999999999996</v>
      </c>
      <c r="AU55" s="88">
        <v>2.857142857142847E-2</v>
      </c>
      <c r="AV55" s="355">
        <v>-2.7571428571428562</v>
      </c>
      <c r="AW55" s="44">
        <v>1.4071428571428566</v>
      </c>
      <c r="AX55" s="44">
        <v>-1.3499999999999996</v>
      </c>
      <c r="AY55" s="44">
        <v>2.857142857142847E-2</v>
      </c>
      <c r="AZ55" s="487">
        <v>-2.7571428571428567</v>
      </c>
      <c r="BA55" s="351"/>
      <c r="BB55" s="622">
        <v>7.0000000000000007E-2</v>
      </c>
      <c r="BC55" s="30">
        <v>105.19999999999996</v>
      </c>
      <c r="BD55" s="67">
        <v>1.1311827956989242</v>
      </c>
      <c r="BE55" s="30">
        <v>68.100000000000009</v>
      </c>
      <c r="BF55" s="616">
        <v>0.66601466992665048</v>
      </c>
      <c r="BG55" s="1265">
        <v>1</v>
      </c>
      <c r="BH55" s="8">
        <v>0</v>
      </c>
      <c r="BI55" s="1265">
        <v>1013.25</v>
      </c>
      <c r="BJ55" s="135">
        <f>'2011'!$CA$72</f>
        <v>4.863999999999999</v>
      </c>
      <c r="BK55" s="1">
        <f t="shared" si="2"/>
        <v>1</v>
      </c>
      <c r="BL55" s="1708">
        <v>1.0416666666666666E-2</v>
      </c>
      <c r="BM55" s="1708">
        <v>0.60069444444444442</v>
      </c>
      <c r="BN55" s="1708">
        <v>0.61111111111111105</v>
      </c>
      <c r="BO55" s="1708">
        <v>0.30208333333333331</v>
      </c>
      <c r="BP55" s="1708">
        <v>0.62291666666666667</v>
      </c>
      <c r="BQ55" s="1447">
        <f>Daily!CP55</f>
        <v>2.1928571428571435</v>
      </c>
      <c r="BR55" s="1447">
        <f>Daily!CQ55</f>
        <v>7.75</v>
      </c>
      <c r="BS55" s="1447">
        <f>Daily!CR55</f>
        <v>4.9714285714285715</v>
      </c>
      <c r="BT55" s="1421">
        <f>Daily!CS55</f>
        <v>5.5571428571428569</v>
      </c>
      <c r="BU55" s="1277">
        <f>$BU$34+('2011'!$BX$72/DGD!$E$62*DGD!E55)</f>
        <v>93</v>
      </c>
      <c r="BV55" s="1277">
        <f>$BV$34+('2011'!$CF$72/DGD!$E$62*DGD!E55)</f>
        <v>102.25</v>
      </c>
      <c r="BW55" s="32">
        <f t="shared" si="7"/>
        <v>3.1190476190476195</v>
      </c>
      <c r="BX55" s="32">
        <f t="shared" si="8"/>
        <v>6.8238095238095235</v>
      </c>
    </row>
    <row r="56" spans="4:76" ht="12.75" customHeight="1" x14ac:dyDescent="0.2">
      <c r="D56" s="1881"/>
      <c r="E56" s="107">
        <v>22</v>
      </c>
      <c r="F56" s="44">
        <v>4.3</v>
      </c>
      <c r="G56" s="88">
        <v>7.3</v>
      </c>
      <c r="H56" s="88">
        <v>5.9</v>
      </c>
      <c r="I56" s="88">
        <v>3</v>
      </c>
      <c r="J56" s="1408"/>
      <c r="K56" s="98">
        <v>86</v>
      </c>
      <c r="L56" s="98">
        <v>94</v>
      </c>
      <c r="M56" s="98">
        <v>90</v>
      </c>
      <c r="N56" s="98">
        <v>8</v>
      </c>
      <c r="O56" s="111"/>
      <c r="P56" s="98">
        <v>1014</v>
      </c>
      <c r="Q56" s="98">
        <v>1019</v>
      </c>
      <c r="R56" s="98">
        <v>1016.5</v>
      </c>
      <c r="S56" s="98">
        <v>5</v>
      </c>
      <c r="T56" s="111"/>
      <c r="U56" s="88">
        <v>2.8</v>
      </c>
      <c r="V56" s="88">
        <v>8.6999999999999993</v>
      </c>
      <c r="W56" s="88">
        <v>10.5</v>
      </c>
      <c r="X56" s="103" t="s">
        <v>179</v>
      </c>
      <c r="Y56" s="401"/>
      <c r="Z56" s="536">
        <v>0.5</v>
      </c>
      <c r="AA56" s="511">
        <v>0.5</v>
      </c>
      <c r="AB56" s="102" t="s">
        <v>112</v>
      </c>
      <c r="AC56" s="1319">
        <v>1.1312217194570135E-2</v>
      </c>
      <c r="AD56" s="536">
        <v>0.5</v>
      </c>
      <c r="AE56" s="511" t="s">
        <v>112</v>
      </c>
      <c r="AF56" s="574"/>
      <c r="AG56" s="536">
        <v>3.3</v>
      </c>
      <c r="AH56" s="536">
        <v>5.5</v>
      </c>
      <c r="AI56" s="536">
        <v>4.3</v>
      </c>
      <c r="AJ56" s="536">
        <v>2.2000000000000002</v>
      </c>
      <c r="AL56" s="103" t="s">
        <v>464</v>
      </c>
      <c r="AM56">
        <v>1013.25</v>
      </c>
      <c r="AN56" t="s">
        <v>552</v>
      </c>
      <c r="AO56" s="396"/>
      <c r="AP56" s="593">
        <v>0</v>
      </c>
      <c r="AQ56" s="596">
        <v>1</v>
      </c>
      <c r="AR56" s="576"/>
      <c r="AS56" s="44">
        <v>2.0285714285714276</v>
      </c>
      <c r="AT56" s="88">
        <v>-0.60000000000000053</v>
      </c>
      <c r="AU56" s="88">
        <v>0.71428571428571352</v>
      </c>
      <c r="AV56" s="355">
        <v>-2.6285714285714281</v>
      </c>
      <c r="AW56" s="44">
        <v>2.0285714285714276</v>
      </c>
      <c r="AX56" s="44">
        <v>-0.60000000000000053</v>
      </c>
      <c r="AY56" s="44">
        <v>0.71428571428571352</v>
      </c>
      <c r="AZ56" s="487">
        <v>-2.6285714285714281</v>
      </c>
      <c r="BA56" s="351"/>
      <c r="BB56" s="622">
        <v>0.35</v>
      </c>
      <c r="BC56" s="30">
        <v>105.69999999999996</v>
      </c>
      <c r="BD56" s="67">
        <v>1.119364599092284</v>
      </c>
      <c r="BE56" s="30">
        <v>68.100000000000009</v>
      </c>
      <c r="BF56" s="616">
        <v>0.64901293396868631</v>
      </c>
      <c r="BG56" s="1265">
        <v>1</v>
      </c>
      <c r="BH56" s="8">
        <v>0</v>
      </c>
      <c r="BI56" s="1265">
        <v>1013.25</v>
      </c>
      <c r="BJ56" s="135">
        <f>'2011'!$CA$72</f>
        <v>4.863999999999999</v>
      </c>
      <c r="BK56" s="1">
        <f t="shared" si="2"/>
        <v>1</v>
      </c>
      <c r="BL56" s="1708">
        <v>0.29166666666666669</v>
      </c>
      <c r="BM56" s="1708" t="e">
        <v>#N/A</v>
      </c>
      <c r="BN56" s="1708">
        <v>0.60416666666666663</v>
      </c>
      <c r="BO56" s="1708">
        <v>0.22916666666666666</v>
      </c>
      <c r="BP56" s="1708">
        <v>0.96388888888888891</v>
      </c>
      <c r="BQ56" s="1447">
        <f>Daily!CP56</f>
        <v>2.2714285714285722</v>
      </c>
      <c r="BR56" s="1447">
        <f>Daily!CQ56</f>
        <v>7.9</v>
      </c>
      <c r="BS56" s="1447">
        <f>Daily!CR56</f>
        <v>5.0857142857142863</v>
      </c>
      <c r="BT56" s="1421">
        <f>Daily!CS56</f>
        <v>5.6285714285714281</v>
      </c>
      <c r="BU56" s="1277">
        <f>$BU$34+('2011'!$BX$72/DGD!$E$62*DGD!E56)</f>
        <v>94.428571428571431</v>
      </c>
      <c r="BV56" s="1277">
        <f>$BV$34+('2011'!$CF$72/DGD!$E$62*DGD!E56)</f>
        <v>104.92857142857142</v>
      </c>
      <c r="BW56" s="32">
        <f t="shared" si="7"/>
        <v>3.2095238095238106</v>
      </c>
      <c r="BX56" s="32">
        <f t="shared" si="8"/>
        <v>6.961904761904762</v>
      </c>
    </row>
    <row r="57" spans="4:76" ht="12.75" customHeight="1" x14ac:dyDescent="0.2">
      <c r="D57" s="1881"/>
      <c r="E57" s="107">
        <v>23</v>
      </c>
      <c r="F57" s="44">
        <v>6.4</v>
      </c>
      <c r="G57" s="88">
        <v>10.4</v>
      </c>
      <c r="H57" s="88">
        <v>8.1999999999999993</v>
      </c>
      <c r="I57" s="88">
        <v>4</v>
      </c>
      <c r="J57" s="1408"/>
      <c r="K57" s="98">
        <v>81</v>
      </c>
      <c r="L57" s="98">
        <v>97</v>
      </c>
      <c r="M57" s="98">
        <v>93</v>
      </c>
      <c r="N57" s="98">
        <v>16</v>
      </c>
      <c r="O57" s="111"/>
      <c r="P57" s="98">
        <v>1014</v>
      </c>
      <c r="Q57" s="98">
        <v>1019</v>
      </c>
      <c r="R57" s="98">
        <v>1016.5</v>
      </c>
      <c r="S57" s="98">
        <v>5</v>
      </c>
      <c r="T57" s="111"/>
      <c r="U57" s="88">
        <v>5.6</v>
      </c>
      <c r="V57" s="88">
        <v>12.1</v>
      </c>
      <c r="W57" s="88">
        <v>16.100000000000001</v>
      </c>
      <c r="X57" s="103" t="s">
        <v>154</v>
      </c>
      <c r="Y57" s="401"/>
      <c r="Z57" s="536">
        <v>3.5</v>
      </c>
      <c r="AA57" s="511">
        <v>1.4</v>
      </c>
      <c r="AB57" s="102">
        <v>0.3</v>
      </c>
      <c r="AC57" s="1319">
        <v>7.9185520361990946E-2</v>
      </c>
      <c r="AD57" s="536">
        <v>0.7</v>
      </c>
      <c r="AE57" s="511">
        <v>2.1</v>
      </c>
      <c r="AF57" s="574"/>
      <c r="AG57" s="536">
        <v>3.4</v>
      </c>
      <c r="AH57" s="536">
        <v>9.9</v>
      </c>
      <c r="AI57" s="536">
        <v>7.1</v>
      </c>
      <c r="AJ57" s="536">
        <v>6.5</v>
      </c>
      <c r="AL57" s="103" t="s">
        <v>464</v>
      </c>
      <c r="AM57">
        <v>1013.25</v>
      </c>
      <c r="AN57" t="s">
        <v>553</v>
      </c>
      <c r="AO57" s="396"/>
      <c r="AP57" s="593">
        <v>0</v>
      </c>
      <c r="AQ57" s="596">
        <v>5</v>
      </c>
      <c r="AR57" s="576"/>
      <c r="AS57" s="44">
        <v>4</v>
      </c>
      <c r="AT57" s="88">
        <v>2.3499999999999996</v>
      </c>
      <c r="AU57" s="88">
        <v>3.1749999999999998</v>
      </c>
      <c r="AV57" s="355">
        <v>-1.6500000000000004</v>
      </c>
      <c r="AW57" s="44">
        <v>4</v>
      </c>
      <c r="AX57" s="44">
        <v>2.3499999999999996</v>
      </c>
      <c r="AY57" s="44">
        <v>3.1749999999999998</v>
      </c>
      <c r="AZ57" s="487">
        <v>-1.6500000000000004</v>
      </c>
      <c r="BA57" s="351"/>
      <c r="BB57" s="622">
        <v>2.4499999999999997</v>
      </c>
      <c r="BC57" s="30">
        <v>109.19999999999996</v>
      </c>
      <c r="BD57" s="67">
        <v>1.1391952309985092</v>
      </c>
      <c r="BE57" s="30">
        <v>68.100000000000009</v>
      </c>
      <c r="BF57" s="616">
        <v>0.63285761699303023</v>
      </c>
      <c r="BG57" s="1265">
        <v>1</v>
      </c>
      <c r="BH57" s="8">
        <v>0</v>
      </c>
      <c r="BI57" s="1265">
        <v>1013.25</v>
      </c>
      <c r="BJ57" s="135">
        <f>'2011'!$CA$72</f>
        <v>4.863999999999999</v>
      </c>
      <c r="BK57" s="1">
        <f t="shared" si="2"/>
        <v>2</v>
      </c>
      <c r="BL57" s="1708">
        <v>0.24652777777777779</v>
      </c>
      <c r="BM57" s="1708" t="e">
        <v>#N/A</v>
      </c>
      <c r="BN57" s="1708" t="e">
        <v>#N/A</v>
      </c>
      <c r="BO57" s="1708" t="e">
        <v>#N/A</v>
      </c>
      <c r="BP57" s="1708">
        <v>0.42708333333333331</v>
      </c>
      <c r="BQ57" s="1447">
        <f>Daily!CP57</f>
        <v>2.4</v>
      </c>
      <c r="BR57" s="1447">
        <f>Daily!CQ57</f>
        <v>8.0500000000000007</v>
      </c>
      <c r="BS57" s="1447">
        <f>Daily!CR57</f>
        <v>5.2250000000000005</v>
      </c>
      <c r="BT57" s="1421">
        <f>Daily!CS57</f>
        <v>5.65</v>
      </c>
      <c r="BU57" s="1277">
        <f>$BU$34+('2011'!$BX$72/DGD!$E$62*DGD!E57)</f>
        <v>95.857142857142861</v>
      </c>
      <c r="BV57" s="1277">
        <f>$BV$34+('2011'!$CF$72/DGD!$E$62*DGD!E57)</f>
        <v>107.60714285714286</v>
      </c>
      <c r="BW57" s="32">
        <f t="shared" si="7"/>
        <v>3.3416666666666668</v>
      </c>
      <c r="BX57" s="32">
        <f t="shared" si="8"/>
        <v>7.1083333333333343</v>
      </c>
    </row>
    <row r="58" spans="4:76" ht="12.75" customHeight="1" x14ac:dyDescent="0.2">
      <c r="D58" s="1881"/>
      <c r="E58" s="107">
        <v>24</v>
      </c>
      <c r="F58" s="44">
        <v>8.3000000000000007</v>
      </c>
      <c r="G58" s="88">
        <v>13.7</v>
      </c>
      <c r="H58" s="88">
        <v>10.6</v>
      </c>
      <c r="I58" s="88">
        <v>5.3999999999999986</v>
      </c>
      <c r="J58" s="1408"/>
      <c r="K58" s="98">
        <v>69</v>
      </c>
      <c r="L58" s="98">
        <v>96</v>
      </c>
      <c r="M58" s="98">
        <v>85</v>
      </c>
      <c r="N58" s="98">
        <v>27</v>
      </c>
      <c r="O58" s="111"/>
      <c r="P58" s="98">
        <v>1016</v>
      </c>
      <c r="Q58" s="98">
        <v>1025</v>
      </c>
      <c r="R58" s="98">
        <v>1020.5</v>
      </c>
      <c r="S58" s="98">
        <v>9</v>
      </c>
      <c r="T58" s="111"/>
      <c r="U58" s="88">
        <v>4.7</v>
      </c>
      <c r="V58" s="88">
        <v>9.6999999999999993</v>
      </c>
      <c r="W58" s="88">
        <v>15.6</v>
      </c>
      <c r="X58" s="1417" t="s">
        <v>181</v>
      </c>
      <c r="Y58" s="401"/>
      <c r="Z58" s="536">
        <v>0</v>
      </c>
      <c r="AA58" s="511" t="e">
        <v>#N/A</v>
      </c>
      <c r="AB58" s="102" t="e">
        <v>#N/A</v>
      </c>
      <c r="AC58" s="1319" t="s">
        <v>459</v>
      </c>
      <c r="AD58" s="536" t="s">
        <v>459</v>
      </c>
      <c r="AE58" s="511" t="e">
        <v>#N/A</v>
      </c>
      <c r="AF58" s="574"/>
      <c r="AG58" s="536">
        <v>6</v>
      </c>
      <c r="AH58" s="536">
        <v>10.199999999999999</v>
      </c>
      <c r="AI58" s="536">
        <v>8.1999999999999993</v>
      </c>
      <c r="AJ58" s="536">
        <v>4.1999999999999993</v>
      </c>
      <c r="AL58" s="103" t="s">
        <v>554</v>
      </c>
      <c r="AM58">
        <v>1013.25</v>
      </c>
      <c r="AN58" t="s">
        <v>112</v>
      </c>
      <c r="AO58" s="396"/>
      <c r="AP58" s="593">
        <v>5</v>
      </c>
      <c r="AQ58" s="596">
        <v>0</v>
      </c>
      <c r="AR58" s="576"/>
      <c r="AS58" s="44">
        <v>5.8600000000000012</v>
      </c>
      <c r="AT58" s="88">
        <v>5.5</v>
      </c>
      <c r="AU58" s="88">
        <v>5.6800000000000006</v>
      </c>
      <c r="AV58" s="355">
        <v>-0.36000000000000121</v>
      </c>
      <c r="AW58" s="44">
        <v>5.8600000000000012</v>
      </c>
      <c r="AX58" s="44">
        <v>5.5</v>
      </c>
      <c r="AY58" s="44">
        <v>5.6800000000000006</v>
      </c>
      <c r="AZ58" s="487">
        <v>-0.36000000000000121</v>
      </c>
      <c r="BA58" s="351"/>
      <c r="BB58" s="622">
        <v>0</v>
      </c>
      <c r="BC58" s="30">
        <v>109.19999999999996</v>
      </c>
      <c r="BD58" s="67">
        <v>1.1224669603524227</v>
      </c>
      <c r="BE58" s="30">
        <v>73.100000000000009</v>
      </c>
      <c r="BF58" s="616">
        <v>0.66282383419689128</v>
      </c>
      <c r="BG58" s="1265">
        <v>1</v>
      </c>
      <c r="BH58" s="8">
        <v>0</v>
      </c>
      <c r="BI58" s="1265">
        <v>1013.25</v>
      </c>
      <c r="BJ58" s="135">
        <f>'2011'!$CA$72</f>
        <v>4.863999999999999</v>
      </c>
      <c r="BK58" s="1">
        <f t="shared" si="2"/>
        <v>0</v>
      </c>
      <c r="BL58" s="1708">
        <v>0.30555555555555552</v>
      </c>
      <c r="BM58" s="1708">
        <v>0.59027777777777779</v>
      </c>
      <c r="BN58" s="1708">
        <v>0.63541666666666663</v>
      </c>
      <c r="BO58" s="1708">
        <v>0.34722222222222227</v>
      </c>
      <c r="BP58" s="1708">
        <v>3.0555555555555555E-2</v>
      </c>
      <c r="BQ58" s="1447">
        <f>Daily!CP58</f>
        <v>2.44</v>
      </c>
      <c r="BR58" s="1447">
        <f>Daily!CQ58</f>
        <v>8.1999999999999993</v>
      </c>
      <c r="BS58" s="1447">
        <f>Daily!CR58</f>
        <v>5.3199999999999994</v>
      </c>
      <c r="BT58" s="1421">
        <f>Daily!CS58</f>
        <v>5.76</v>
      </c>
      <c r="BU58" s="1277">
        <f>$BU$34+('2011'!$BX$72/DGD!$E$62*DGD!E58)</f>
        <v>97.285714285714278</v>
      </c>
      <c r="BV58" s="1277">
        <f>$BV$34+('2011'!$CF$72/DGD!$E$62*DGD!E58)</f>
        <v>110.28571428571428</v>
      </c>
      <c r="BW58" s="32">
        <f t="shared" si="7"/>
        <v>3.3999999999999995</v>
      </c>
      <c r="BX58" s="32">
        <f t="shared" si="8"/>
        <v>7.2399999999999993</v>
      </c>
    </row>
    <row r="59" spans="4:76" ht="12.75" customHeight="1" x14ac:dyDescent="0.2">
      <c r="D59" s="1881"/>
      <c r="E59" s="107">
        <v>25</v>
      </c>
      <c r="F59" s="44">
        <v>8.1</v>
      </c>
      <c r="G59" s="88">
        <v>14.2</v>
      </c>
      <c r="H59" s="88">
        <v>11.1</v>
      </c>
      <c r="I59" s="88">
        <v>6.1</v>
      </c>
      <c r="J59" s="1408"/>
      <c r="K59" s="156">
        <v>72</v>
      </c>
      <c r="L59" s="156">
        <v>95</v>
      </c>
      <c r="M59" s="98">
        <v>84</v>
      </c>
      <c r="N59" s="156">
        <v>23</v>
      </c>
      <c r="O59" s="154"/>
      <c r="P59" s="156">
        <v>1018</v>
      </c>
      <c r="Q59" s="156">
        <v>1025</v>
      </c>
      <c r="R59" s="98">
        <v>1021.5</v>
      </c>
      <c r="S59" s="156">
        <v>7</v>
      </c>
      <c r="T59" s="154"/>
      <c r="U59" s="88">
        <v>5.9</v>
      </c>
      <c r="V59" s="88">
        <v>14.5</v>
      </c>
      <c r="W59" s="88">
        <v>20.6</v>
      </c>
      <c r="X59" s="1417" t="s">
        <v>154</v>
      </c>
      <c r="Y59" s="401"/>
      <c r="Z59" s="536">
        <v>0</v>
      </c>
      <c r="AA59" s="511" t="e">
        <v>#N/A</v>
      </c>
      <c r="AB59" s="102" t="e">
        <v>#N/A</v>
      </c>
      <c r="AC59" s="1319" t="s">
        <v>459</v>
      </c>
      <c r="AD59" s="536" t="s">
        <v>459</v>
      </c>
      <c r="AE59" s="511" t="e">
        <v>#N/A</v>
      </c>
      <c r="AF59" s="574"/>
      <c r="AG59" s="536">
        <v>6</v>
      </c>
      <c r="AH59" s="536">
        <v>10.6</v>
      </c>
      <c r="AI59" s="536">
        <v>8.3000000000000007</v>
      </c>
      <c r="AJ59" s="536">
        <v>4.5999999999999996</v>
      </c>
      <c r="AL59" s="103" t="s">
        <v>555</v>
      </c>
      <c r="AM59">
        <v>1013.25</v>
      </c>
      <c r="AN59" t="s">
        <v>112</v>
      </c>
      <c r="AO59" s="396"/>
      <c r="AP59" s="593">
        <v>2</v>
      </c>
      <c r="AQ59" s="596">
        <v>0</v>
      </c>
      <c r="AR59" s="576"/>
      <c r="AS59" s="44">
        <v>5.6199999999999992</v>
      </c>
      <c r="AT59" s="88">
        <v>5.85</v>
      </c>
      <c r="AU59" s="88">
        <v>5.7349999999999994</v>
      </c>
      <c r="AV59" s="355">
        <v>0.23000000000000043</v>
      </c>
      <c r="AW59" s="44">
        <v>5.6199999999999992</v>
      </c>
      <c r="AX59" s="44">
        <v>5.85</v>
      </c>
      <c r="AY59" s="44">
        <v>5.7349999999999994</v>
      </c>
      <c r="AZ59" s="487">
        <v>0.23000000000000043</v>
      </c>
      <c r="BA59" s="351"/>
      <c r="BB59" s="622">
        <v>0</v>
      </c>
      <c r="BC59" s="30">
        <v>109.19999999999996</v>
      </c>
      <c r="BD59" s="67">
        <v>1.1062228654124453</v>
      </c>
      <c r="BE59" s="30">
        <v>75.100000000000009</v>
      </c>
      <c r="BF59" s="616">
        <v>0.66481188744862485</v>
      </c>
      <c r="BG59" s="1265">
        <v>1</v>
      </c>
      <c r="BH59" s="8">
        <v>0</v>
      </c>
      <c r="BI59" s="1265">
        <v>1013.25</v>
      </c>
      <c r="BJ59" s="135">
        <f>'2011'!$CA$72</f>
        <v>4.863999999999999</v>
      </c>
      <c r="BK59" s="1">
        <f t="shared" si="2"/>
        <v>0</v>
      </c>
      <c r="BL59" s="1708">
        <v>5.2083333333333336E-2</v>
      </c>
      <c r="BM59" s="1708">
        <v>0.51388888888888895</v>
      </c>
      <c r="BN59" s="1708">
        <v>0.56597222222222221</v>
      </c>
      <c r="BO59" s="1708">
        <v>0.33680555555555558</v>
      </c>
      <c r="BP59" s="1708">
        <v>0.4694444444444445</v>
      </c>
      <c r="BQ59" s="1447">
        <f>Daily!CP59</f>
        <v>2.48</v>
      </c>
      <c r="BR59" s="1447">
        <f>Daily!CQ59</f>
        <v>8.35</v>
      </c>
      <c r="BS59" s="1447">
        <f>Daily!CR59</f>
        <v>5.415</v>
      </c>
      <c r="BT59" s="1421">
        <f>Daily!CS59</f>
        <v>5.8699999999999992</v>
      </c>
      <c r="BU59" s="1277">
        <f>$BU$34+('2011'!$BX$72/DGD!$E$62*DGD!E59)</f>
        <v>98.714285714285722</v>
      </c>
      <c r="BV59" s="1277">
        <f>$BV$34+('2011'!$CF$72/DGD!$E$62*DGD!E59)</f>
        <v>112.96428571428571</v>
      </c>
      <c r="BW59" s="32">
        <f t="shared" si="7"/>
        <v>3.4583333333333339</v>
      </c>
      <c r="BX59" s="32">
        <f t="shared" si="8"/>
        <v>7.3716666666666661</v>
      </c>
    </row>
    <row r="60" spans="4:76" ht="12.75" customHeight="1" x14ac:dyDescent="0.2">
      <c r="D60" s="1881"/>
      <c r="E60" s="107">
        <v>26</v>
      </c>
      <c r="F60" s="44">
        <v>5</v>
      </c>
      <c r="G60" s="44">
        <v>10.9</v>
      </c>
      <c r="H60" s="44">
        <v>8.5</v>
      </c>
      <c r="I60" s="44">
        <v>5.9</v>
      </c>
      <c r="J60" s="1408"/>
      <c r="K60" s="78">
        <v>67</v>
      </c>
      <c r="L60" s="78">
        <v>95</v>
      </c>
      <c r="M60" s="85">
        <v>84</v>
      </c>
      <c r="N60" s="78">
        <v>28</v>
      </c>
      <c r="O60" s="127"/>
      <c r="P60" s="78">
        <v>1010</v>
      </c>
      <c r="Q60" s="78">
        <v>1017</v>
      </c>
      <c r="R60" s="85">
        <v>1013.5</v>
      </c>
      <c r="S60" s="78">
        <v>7</v>
      </c>
      <c r="T60" s="127"/>
      <c r="U60" s="44">
        <v>7</v>
      </c>
      <c r="V60" s="44">
        <v>18.5</v>
      </c>
      <c r="W60" s="44">
        <v>25.9</v>
      </c>
      <c r="X60" s="103" t="s">
        <v>181</v>
      </c>
      <c r="Y60" s="401"/>
      <c r="Z60" s="536">
        <v>5.2</v>
      </c>
      <c r="AA60" s="511">
        <v>1.6</v>
      </c>
      <c r="AB60" s="102">
        <v>0.5</v>
      </c>
      <c r="AC60" s="1319">
        <v>0.11764705882352941</v>
      </c>
      <c r="AD60" s="536">
        <v>0.8666666666666667</v>
      </c>
      <c r="AE60" s="511">
        <v>6</v>
      </c>
      <c r="AF60" s="574"/>
      <c r="AG60" s="536">
        <v>1.2</v>
      </c>
      <c r="AH60" s="536">
        <v>9.1</v>
      </c>
      <c r="AI60" s="536">
        <v>5.9</v>
      </c>
      <c r="AJ60" s="536">
        <v>7.8999999999999995</v>
      </c>
      <c r="AL60" s="103" t="s">
        <v>556</v>
      </c>
      <c r="AM60">
        <v>1013.25</v>
      </c>
      <c r="AN60" t="s">
        <v>557</v>
      </c>
      <c r="AO60" s="396"/>
      <c r="AP60" s="511">
        <v>0.3</v>
      </c>
      <c r="AQ60" s="597">
        <v>6</v>
      </c>
      <c r="AR60" s="576"/>
      <c r="AS60" s="44">
        <v>2.48</v>
      </c>
      <c r="AT60" s="44">
        <v>2.4000000000000004</v>
      </c>
      <c r="AU60" s="44">
        <v>2.4400000000000004</v>
      </c>
      <c r="AV60" s="487">
        <v>-7.9999999999999627E-2</v>
      </c>
      <c r="AW60" s="44">
        <v>2.48</v>
      </c>
      <c r="AX60" s="44">
        <v>2.4000000000000004</v>
      </c>
      <c r="AY60" s="44">
        <v>2.4400000000000004</v>
      </c>
      <c r="AZ60" s="487">
        <v>-8.0000000000000071E-2</v>
      </c>
      <c r="BA60" s="351"/>
      <c r="BB60" s="622">
        <v>3.64</v>
      </c>
      <c r="BC60" s="9">
        <v>114.39999999999996</v>
      </c>
      <c r="BD60" s="67">
        <v>1.1423680456490724</v>
      </c>
      <c r="BE60" s="9">
        <v>75.400000000000006</v>
      </c>
      <c r="BF60" s="616">
        <v>0.6520074119827054</v>
      </c>
      <c r="BG60" s="1265">
        <v>1</v>
      </c>
      <c r="BH60" s="8">
        <v>0</v>
      </c>
      <c r="BI60" s="1265">
        <v>1013.25</v>
      </c>
      <c r="BJ60" s="135">
        <f>'2011'!$CA$72</f>
        <v>4.863999999999999</v>
      </c>
      <c r="BK60" s="1">
        <f t="shared" si="2"/>
        <v>2</v>
      </c>
      <c r="BL60" s="1708">
        <v>0.22916666666666666</v>
      </c>
      <c r="BM60" s="1708">
        <v>0.61458333333333337</v>
      </c>
      <c r="BN60" s="1708" t="e">
        <v>#N/A</v>
      </c>
      <c r="BO60" s="1708">
        <v>0.3125</v>
      </c>
      <c r="BP60" s="1708">
        <v>8.2638888888888887E-2</v>
      </c>
      <c r="BQ60" s="1447">
        <f>Daily!CP60</f>
        <v>2.52</v>
      </c>
      <c r="BR60" s="1447">
        <f>Daily!CQ60</f>
        <v>8.5</v>
      </c>
      <c r="BS60" s="1447">
        <f>Daily!CR60</f>
        <v>5.51</v>
      </c>
      <c r="BT60" s="1421">
        <f>Daily!CS60</f>
        <v>5.98</v>
      </c>
      <c r="BU60" s="1277">
        <f>$BU$34+('2011'!$BX$72/DGD!$E$62*DGD!E60)</f>
        <v>100.14285714285714</v>
      </c>
      <c r="BV60" s="1277">
        <f>$BV$34+('2011'!$CF$72/DGD!$E$62*DGD!E60)</f>
        <v>115.64285714285714</v>
      </c>
      <c r="BW60" s="32">
        <f t="shared" si="7"/>
        <v>3.5166666666666666</v>
      </c>
      <c r="BX60" s="32">
        <f t="shared" si="8"/>
        <v>7.503333333333333</v>
      </c>
    </row>
    <row r="61" spans="4:76" ht="12.75" customHeight="1" x14ac:dyDescent="0.2">
      <c r="D61" s="1881"/>
      <c r="E61" s="107">
        <v>27</v>
      </c>
      <c r="F61" s="44">
        <v>3.8</v>
      </c>
      <c r="G61" s="44">
        <v>9.1</v>
      </c>
      <c r="H61" s="44">
        <v>5.2</v>
      </c>
      <c r="I61" s="44">
        <v>5.3</v>
      </c>
      <c r="J61" s="1408"/>
      <c r="K61" s="78">
        <v>59</v>
      </c>
      <c r="L61" s="78">
        <v>92</v>
      </c>
      <c r="M61" s="85">
        <v>81</v>
      </c>
      <c r="N61" s="78">
        <v>33</v>
      </c>
      <c r="O61" s="127"/>
      <c r="P61" s="78">
        <v>1018</v>
      </c>
      <c r="Q61" s="78">
        <v>1025</v>
      </c>
      <c r="R61" s="85">
        <v>1021.5</v>
      </c>
      <c r="S61" s="78">
        <v>7</v>
      </c>
      <c r="T61" s="127"/>
      <c r="U61" s="44">
        <v>4.5999999999999996</v>
      </c>
      <c r="V61" s="44">
        <v>12.5</v>
      </c>
      <c r="W61" s="44">
        <v>17.600000000000001</v>
      </c>
      <c r="X61" s="103" t="s">
        <v>182</v>
      </c>
      <c r="Y61" s="401"/>
      <c r="Z61" s="536">
        <v>2.5</v>
      </c>
      <c r="AA61" s="511">
        <v>1.9</v>
      </c>
      <c r="AB61" s="102">
        <v>0.5</v>
      </c>
      <c r="AC61" s="1319">
        <v>5.6561085972850672E-2</v>
      </c>
      <c r="AD61" s="536">
        <v>1</v>
      </c>
      <c r="AE61" s="511">
        <v>3.5</v>
      </c>
      <c r="AF61" s="574"/>
      <c r="AG61" s="536">
        <v>1.1000000000000001</v>
      </c>
      <c r="AH61" s="536">
        <v>3.5</v>
      </c>
      <c r="AI61" s="536">
        <v>2.1</v>
      </c>
      <c r="AJ61" s="536">
        <v>2.4</v>
      </c>
      <c r="AL61" s="103" t="s">
        <v>558</v>
      </c>
      <c r="AM61">
        <v>1013.25</v>
      </c>
      <c r="AN61" t="s">
        <v>559</v>
      </c>
      <c r="AO61" s="396"/>
      <c r="AP61" s="511">
        <v>4</v>
      </c>
      <c r="AQ61" s="597">
        <v>2.5</v>
      </c>
      <c r="AR61" s="576"/>
      <c r="AS61" s="44">
        <v>1.2399999999999998</v>
      </c>
      <c r="AT61" s="44">
        <v>0.44999999999999929</v>
      </c>
      <c r="AU61" s="44">
        <v>0.84499999999999953</v>
      </c>
      <c r="AV61" s="487">
        <v>-0.79000000000000048</v>
      </c>
      <c r="AW61" s="44">
        <v>1.2399999999999998</v>
      </c>
      <c r="AX61" s="44">
        <v>0.44999999999999929</v>
      </c>
      <c r="AY61" s="44">
        <v>0.84499999999999953</v>
      </c>
      <c r="AZ61" s="487">
        <v>-0.79</v>
      </c>
      <c r="BA61" s="351"/>
      <c r="BB61" s="622">
        <v>1.75</v>
      </c>
      <c r="BC61" s="9">
        <v>116.89999999999996</v>
      </c>
      <c r="BD61" s="67">
        <v>1.1509142053445847</v>
      </c>
      <c r="BE61" s="9">
        <v>79.400000000000006</v>
      </c>
      <c r="BF61" s="616">
        <v>0.67105342589797767</v>
      </c>
      <c r="BG61" s="1265">
        <v>1</v>
      </c>
      <c r="BH61" s="8">
        <v>0</v>
      </c>
      <c r="BI61" s="1265">
        <v>1013.25</v>
      </c>
      <c r="BJ61" s="135">
        <f>'2011'!$CA$72</f>
        <v>4.863999999999999</v>
      </c>
      <c r="BK61" s="1">
        <f t="shared" si="2"/>
        <v>2</v>
      </c>
      <c r="BL61" s="1708">
        <v>0.29166666666666669</v>
      </c>
      <c r="BM61" s="1708">
        <v>0.52777777777777779</v>
      </c>
      <c r="BN61" s="1708">
        <v>0.53125</v>
      </c>
      <c r="BO61" s="1708" t="e">
        <v>#N/A</v>
      </c>
      <c r="BP61" s="1708">
        <v>0.50416666666666665</v>
      </c>
      <c r="BQ61" s="1447">
        <f>Daily!CP61</f>
        <v>2.56</v>
      </c>
      <c r="BR61" s="1447">
        <f>Daily!CQ61</f>
        <v>8.65</v>
      </c>
      <c r="BS61" s="1447">
        <f>Daily!CR61</f>
        <v>5.6050000000000004</v>
      </c>
      <c r="BT61" s="1421">
        <f>Daily!CS61</f>
        <v>6.09</v>
      </c>
      <c r="BU61" s="1277">
        <f>$BU$34+('2011'!$BX$72/DGD!$E$62*DGD!E61)</f>
        <v>101.57142857142857</v>
      </c>
      <c r="BV61" s="1277">
        <f>$BV$34+('2011'!$CF$72/DGD!$E$62*DGD!E61)</f>
        <v>118.32142857142857</v>
      </c>
      <c r="BW61" s="32">
        <f t="shared" si="7"/>
        <v>3.5750000000000006</v>
      </c>
      <c r="BX61" s="32">
        <f t="shared" si="8"/>
        <v>7.6349999999999998</v>
      </c>
    </row>
    <row r="62" spans="4:76" ht="12.75" customHeight="1" x14ac:dyDescent="0.2">
      <c r="D62" s="1882"/>
      <c r="E62" s="514">
        <v>28</v>
      </c>
      <c r="F62" s="1419">
        <v>3</v>
      </c>
      <c r="G62" s="137">
        <v>4.7</v>
      </c>
      <c r="H62" s="137">
        <v>3.5</v>
      </c>
      <c r="I62" s="137">
        <v>1.7000000000000002</v>
      </c>
      <c r="J62" s="1409"/>
      <c r="K62" s="149">
        <v>84</v>
      </c>
      <c r="L62" s="149">
        <v>90</v>
      </c>
      <c r="M62" s="150">
        <v>87</v>
      </c>
      <c r="N62" s="149">
        <v>6</v>
      </c>
      <c r="O62" s="515"/>
      <c r="P62" s="149">
        <v>1025</v>
      </c>
      <c r="Q62" s="149">
        <v>1035</v>
      </c>
      <c r="R62" s="150">
        <v>1030</v>
      </c>
      <c r="S62" s="149">
        <v>10</v>
      </c>
      <c r="T62" s="515"/>
      <c r="U62" s="137">
        <v>5.7</v>
      </c>
      <c r="V62" s="137">
        <v>14.5</v>
      </c>
      <c r="W62" s="137">
        <v>20.6</v>
      </c>
      <c r="X62" s="187" t="s">
        <v>178</v>
      </c>
      <c r="Y62" s="590"/>
      <c r="Z62" s="663">
        <v>0.3</v>
      </c>
      <c r="AA62" s="1311" t="s">
        <v>112</v>
      </c>
      <c r="AB62" s="1283" t="s">
        <v>112</v>
      </c>
      <c r="AC62" s="1420">
        <v>6.7873303167420808E-3</v>
      </c>
      <c r="AD62" s="663">
        <v>0.15</v>
      </c>
      <c r="AE62" s="1311" t="s">
        <v>112</v>
      </c>
      <c r="AF62" s="575"/>
      <c r="AG62" s="663">
        <v>1</v>
      </c>
      <c r="AH62" s="663">
        <v>2.6</v>
      </c>
      <c r="AI62" s="663">
        <v>1.5</v>
      </c>
      <c r="AJ62" s="663">
        <v>1.6</v>
      </c>
      <c r="AK62" s="579"/>
      <c r="AL62" s="187" t="s">
        <v>464</v>
      </c>
      <c r="AM62" s="1114">
        <v>1013.25</v>
      </c>
      <c r="AN62" s="1114" t="s">
        <v>560</v>
      </c>
      <c r="AO62" s="1422"/>
      <c r="AP62" s="1311">
        <v>0</v>
      </c>
      <c r="AQ62" s="598">
        <v>2</v>
      </c>
      <c r="AR62" s="577"/>
      <c r="AS62" s="137">
        <v>0.39999999999999991</v>
      </c>
      <c r="AT62" s="137">
        <v>-4.1000000000000005</v>
      </c>
      <c r="AU62" s="137">
        <v>-1.8500000000000003</v>
      </c>
      <c r="AV62" s="485">
        <v>-4.5</v>
      </c>
      <c r="AW62" s="137">
        <v>0.39999999999999991</v>
      </c>
      <c r="AX62" s="137">
        <v>-4.1000000000000005</v>
      </c>
      <c r="AY62" s="137">
        <v>-1.8500000000000003</v>
      </c>
      <c r="AZ62" s="485">
        <v>-4.5000000000000009</v>
      </c>
      <c r="BA62" s="587"/>
      <c r="BB62" s="641">
        <v>0.21</v>
      </c>
      <c r="BC62" s="138">
        <v>117.19999999999996</v>
      </c>
      <c r="BD62" s="531">
        <v>1.1378640776699025</v>
      </c>
      <c r="BE62" s="138">
        <v>79.400000000000006</v>
      </c>
      <c r="BF62" s="617">
        <v>0.65619834710743807</v>
      </c>
      <c r="BG62" s="1448">
        <v>1</v>
      </c>
      <c r="BH62" s="187">
        <v>0</v>
      </c>
      <c r="BI62" s="1449">
        <v>1013.25</v>
      </c>
      <c r="BJ62" s="663">
        <f>'2011'!CA72</f>
        <v>4.863999999999999</v>
      </c>
      <c r="BK62" s="1">
        <f t="shared" si="2"/>
        <v>1</v>
      </c>
      <c r="BL62" s="1712">
        <v>0.35416666666666669</v>
      </c>
      <c r="BM62" s="1712">
        <v>0.54513888888888895</v>
      </c>
      <c r="BN62" s="1712">
        <v>0.63541666666666663</v>
      </c>
      <c r="BO62" s="1712">
        <v>0.34722222222222227</v>
      </c>
      <c r="BP62" s="1712">
        <v>0.54791666666666672</v>
      </c>
      <c r="BQ62" s="1451">
        <f>Daily!CP62</f>
        <v>2.6</v>
      </c>
      <c r="BR62" s="1451">
        <f>Daily!CQ62</f>
        <v>8.8000000000000007</v>
      </c>
      <c r="BS62" s="1451">
        <f>Daily!CR62</f>
        <v>5.7</v>
      </c>
      <c r="BT62" s="1451">
        <f>Daily!CS62</f>
        <v>6.2000000000000011</v>
      </c>
      <c r="BU62" s="1450">
        <f>BU34+'2011'!BX72</f>
        <v>103</v>
      </c>
      <c r="BV62" s="1450">
        <f>BV34+'2011'!CF72</f>
        <v>121</v>
      </c>
      <c r="BW62" s="32">
        <f t="shared" si="7"/>
        <v>3.6333333333333333</v>
      </c>
      <c r="BX62" s="32">
        <f t="shared" si="8"/>
        <v>7.7666666666666675</v>
      </c>
    </row>
    <row r="63" spans="4:76" ht="12.75" customHeight="1" x14ac:dyDescent="0.2">
      <c r="D63" s="1877" t="s">
        <v>3</v>
      </c>
      <c r="E63" s="547">
        <v>1</v>
      </c>
      <c r="F63" s="44">
        <v>2.5</v>
      </c>
      <c r="G63" s="44">
        <v>4.4000000000000004</v>
      </c>
      <c r="H63" s="44">
        <v>3.4</v>
      </c>
      <c r="I63" s="44">
        <v>1.9000000000000004</v>
      </c>
      <c r="J63" s="480"/>
      <c r="K63" s="85">
        <v>75</v>
      </c>
      <c r="L63" s="85">
        <v>88</v>
      </c>
      <c r="M63" s="85">
        <v>82</v>
      </c>
      <c r="N63" s="85">
        <v>13</v>
      </c>
      <c r="O63" s="112"/>
      <c r="P63" s="85">
        <v>1035</v>
      </c>
      <c r="Q63" s="85">
        <v>1039</v>
      </c>
      <c r="R63" s="85">
        <v>1037</v>
      </c>
      <c r="S63" s="85">
        <v>4</v>
      </c>
      <c r="T63" s="112"/>
      <c r="U63" s="44">
        <v>6.5</v>
      </c>
      <c r="V63" s="44">
        <v>16.600000000000001</v>
      </c>
      <c r="W63" s="44">
        <v>25.5</v>
      </c>
      <c r="X63" s="103" t="s">
        <v>180</v>
      </c>
      <c r="Y63" s="401"/>
      <c r="Z63" s="536">
        <v>0</v>
      </c>
      <c r="AA63" s="511" t="e">
        <v>#N/A</v>
      </c>
      <c r="AB63" s="102" t="e">
        <v>#N/A</v>
      </c>
      <c r="AC63" s="1319" t="s">
        <v>459</v>
      </c>
      <c r="AD63" s="536" t="s">
        <v>459</v>
      </c>
      <c r="AE63" s="511" t="e">
        <v>#N/A</v>
      </c>
      <c r="AF63" s="574"/>
      <c r="AG63" s="536">
        <v>-0.5</v>
      </c>
      <c r="AH63" s="536">
        <v>1.3</v>
      </c>
      <c r="AI63" s="536">
        <v>0.6</v>
      </c>
      <c r="AJ63" s="536">
        <v>1.8</v>
      </c>
      <c r="AL63" s="103" t="s">
        <v>464</v>
      </c>
      <c r="AM63" t="e">
        <v>#N/A</v>
      </c>
      <c r="AN63" t="s">
        <v>112</v>
      </c>
      <c r="AO63" s="396"/>
      <c r="AP63" s="593">
        <v>0</v>
      </c>
      <c r="AQ63" s="596">
        <v>0</v>
      </c>
      <c r="AR63" s="576"/>
      <c r="AS63" s="44">
        <v>-0.12500000000000044</v>
      </c>
      <c r="AT63" s="44">
        <v>-4.4937500000000004</v>
      </c>
      <c r="AU63" s="44">
        <v>-2.3093750000000002</v>
      </c>
      <c r="AV63" s="1358">
        <v>-4.3687500000000004</v>
      </c>
      <c r="AW63" s="44">
        <v>-0.125</v>
      </c>
      <c r="AX63" s="44">
        <v>-4.4937500000000004</v>
      </c>
      <c r="AY63" s="44">
        <v>-2.3093750000000002</v>
      </c>
      <c r="AZ63" s="1358">
        <v>-4.3687500000000004</v>
      </c>
      <c r="BA63" s="112"/>
      <c r="BB63" s="622">
        <v>0</v>
      </c>
      <c r="BC63" s="30">
        <v>117.19999999999996</v>
      </c>
      <c r="BD63" s="67">
        <v>1.119975339087546</v>
      </c>
      <c r="BE63" s="30">
        <v>79.400000000000006</v>
      </c>
      <c r="BF63" s="616">
        <v>0.63832987551867226</v>
      </c>
      <c r="BG63" s="1265">
        <v>1</v>
      </c>
      <c r="BH63" s="8">
        <v>0</v>
      </c>
      <c r="BI63" s="1265">
        <v>1013.25</v>
      </c>
      <c r="BJ63" s="135">
        <f>'2011'!$CA$73</f>
        <v>4.9279999999999999</v>
      </c>
      <c r="BK63" s="1">
        <f t="shared" si="2"/>
        <v>0</v>
      </c>
      <c r="BL63" s="1708">
        <v>0.20833333333333334</v>
      </c>
      <c r="BM63" s="1708">
        <v>0.57291666666666663</v>
      </c>
      <c r="BN63" s="1708">
        <v>0.63541666666666663</v>
      </c>
      <c r="BO63" s="1708">
        <v>0.2638888888888889</v>
      </c>
      <c r="BP63" s="1708">
        <v>0.81805555555555554</v>
      </c>
      <c r="BQ63" s="1447">
        <f>Daily!CP63</f>
        <v>2.625</v>
      </c>
      <c r="BR63" s="1447">
        <f>Daily!CQ63</f>
        <v>8.8937500000000007</v>
      </c>
      <c r="BS63" s="1447">
        <f>Daily!CR63</f>
        <v>5.7593750000000004</v>
      </c>
      <c r="BT63" s="1421">
        <f>Daily!CS63</f>
        <v>6.2687500000000007</v>
      </c>
      <c r="BU63" s="1277">
        <f>$BU$62+('2011'!$BX$73/DGD!$E$93*DGD!E63)</f>
        <v>104.64516129032258</v>
      </c>
      <c r="BV63" s="1277">
        <f>$BV$62+('2011'!$CF$73/DGD!$E$93*DGD!E63)</f>
        <v>124.38709677419355</v>
      </c>
      <c r="BW63" s="32">
        <f t="shared" si="7"/>
        <v>3.6697916666666668</v>
      </c>
      <c r="BX63" s="32">
        <f t="shared" si="8"/>
        <v>7.8489583333333339</v>
      </c>
    </row>
    <row r="64" spans="4:76" ht="12.75" customHeight="1" x14ac:dyDescent="0.2">
      <c r="D64" s="1878"/>
      <c r="E64" s="107">
        <v>2</v>
      </c>
      <c r="F64" s="88">
        <v>0.1</v>
      </c>
      <c r="G64" s="44">
        <v>6.6</v>
      </c>
      <c r="H64" s="44">
        <v>3.4</v>
      </c>
      <c r="I64" s="44">
        <v>6.5</v>
      </c>
      <c r="J64" s="480"/>
      <c r="K64" s="85">
        <v>69</v>
      </c>
      <c r="L64" s="85">
        <v>87</v>
      </c>
      <c r="M64" s="85">
        <v>80</v>
      </c>
      <c r="N64" s="85">
        <v>18</v>
      </c>
      <c r="O64" s="112"/>
      <c r="P64" s="85">
        <v>1035</v>
      </c>
      <c r="Q64" s="85">
        <v>1038</v>
      </c>
      <c r="R64" s="85">
        <v>1036.5</v>
      </c>
      <c r="S64" s="85">
        <v>3</v>
      </c>
      <c r="T64" s="112"/>
      <c r="U64" s="44">
        <v>7.2</v>
      </c>
      <c r="V64" s="44">
        <v>14.7</v>
      </c>
      <c r="W64" s="44">
        <v>19.7</v>
      </c>
      <c r="X64" s="103" t="s">
        <v>180</v>
      </c>
      <c r="Y64" s="401"/>
      <c r="Z64" s="536">
        <v>0</v>
      </c>
      <c r="AA64" s="511" t="e">
        <v>#N/A</v>
      </c>
      <c r="AB64" s="102" t="e">
        <v>#N/A</v>
      </c>
      <c r="AC64" s="1319" t="s">
        <v>459</v>
      </c>
      <c r="AD64" s="536" t="s">
        <v>459</v>
      </c>
      <c r="AE64" s="511" t="e">
        <v>#N/A</v>
      </c>
      <c r="AF64" s="574"/>
      <c r="AG64" s="536">
        <v>-1.9</v>
      </c>
      <c r="AH64" s="536">
        <v>1.7</v>
      </c>
      <c r="AI64" s="536">
        <v>0.2</v>
      </c>
      <c r="AJ64" s="536">
        <v>3.5999999999999996</v>
      </c>
      <c r="AL64" s="103" t="s">
        <v>573</v>
      </c>
      <c r="AM64" t="e">
        <v>#N/A</v>
      </c>
      <c r="AN64" t="s">
        <v>112</v>
      </c>
      <c r="AO64" s="396"/>
      <c r="AP64" s="593">
        <v>4</v>
      </c>
      <c r="AQ64" s="596">
        <v>0</v>
      </c>
      <c r="AR64" s="576"/>
      <c r="AS64" s="88">
        <v>-2.5500000000000003</v>
      </c>
      <c r="AT64" s="44">
        <v>-2.3875000000000011</v>
      </c>
      <c r="AU64" s="44">
        <v>-2.4687500000000009</v>
      </c>
      <c r="AV64" s="487">
        <v>0.1624999999999992</v>
      </c>
      <c r="AW64" s="88">
        <v>-2.5499999999999998</v>
      </c>
      <c r="AX64" s="88">
        <v>-2.3875000000000011</v>
      </c>
      <c r="AY64" s="88">
        <v>-2.4687500000000004</v>
      </c>
      <c r="AZ64" s="355">
        <v>0.16249999999999964</v>
      </c>
      <c r="BA64" s="112"/>
      <c r="BB64" s="622">
        <v>0</v>
      </c>
      <c r="BC64" s="30">
        <v>117.19999999999996</v>
      </c>
      <c r="BD64" s="67">
        <v>1.1026403641881635</v>
      </c>
      <c r="BE64" s="30">
        <v>83.4</v>
      </c>
      <c r="BF64" s="616">
        <v>0.65271396112092905</v>
      </c>
      <c r="BG64" s="1265">
        <v>1</v>
      </c>
      <c r="BH64" s="8">
        <v>0</v>
      </c>
      <c r="BI64" s="1265">
        <v>1013.25</v>
      </c>
      <c r="BJ64" s="135">
        <f>'2011'!$CA$73</f>
        <v>4.9279999999999999</v>
      </c>
      <c r="BK64" s="1">
        <f t="shared" si="2"/>
        <v>0</v>
      </c>
      <c r="BL64" s="1709">
        <v>0.16666666666666666</v>
      </c>
      <c r="BM64" s="1709">
        <v>0.66666666666666663</v>
      </c>
      <c r="BN64" s="1709">
        <v>0.64930555555555558</v>
      </c>
      <c r="BO64" s="1709">
        <v>0.33333333333333331</v>
      </c>
      <c r="BP64" s="1710">
        <v>0.10277777777777779</v>
      </c>
      <c r="BQ64" s="1447">
        <f>Daily!CP64</f>
        <v>2.65</v>
      </c>
      <c r="BR64" s="1447">
        <f>Daily!CQ64</f>
        <v>8.9875000000000007</v>
      </c>
      <c r="BS64" s="1447">
        <f>Daily!CR64</f>
        <v>5.8187500000000005</v>
      </c>
      <c r="BT64" s="1421">
        <f>Daily!CS64</f>
        <v>6.3375000000000004</v>
      </c>
      <c r="BU64" s="1277">
        <f>$BU$62+('2011'!$BX$73/DGD!$E$93*DGD!E64)</f>
        <v>106.29032258064517</v>
      </c>
      <c r="BV64" s="1277">
        <f>$BV$62+('2011'!$CF$73/DGD!$E$93*DGD!E64)</f>
        <v>127.7741935483871</v>
      </c>
      <c r="BW64" s="32">
        <f t="shared" si="7"/>
        <v>3.7062500000000003</v>
      </c>
      <c r="BX64" s="32">
        <f t="shared" si="8"/>
        <v>7.9312500000000004</v>
      </c>
    </row>
    <row r="65" spans="4:76" ht="13.5" customHeight="1" x14ac:dyDescent="0.2">
      <c r="D65" s="1878"/>
      <c r="E65" s="107">
        <v>3</v>
      </c>
      <c r="F65" s="44">
        <v>-0.1</v>
      </c>
      <c r="G65" s="44">
        <v>4</v>
      </c>
      <c r="H65" s="44">
        <v>1.8</v>
      </c>
      <c r="I65" s="44">
        <v>4.0999999999999996</v>
      </c>
      <c r="J65" s="480"/>
      <c r="K65" s="85">
        <v>73</v>
      </c>
      <c r="L65" s="85">
        <v>91</v>
      </c>
      <c r="M65" s="85">
        <v>83</v>
      </c>
      <c r="N65" s="85">
        <v>18</v>
      </c>
      <c r="O65" s="112"/>
      <c r="P65" s="85">
        <v>1034</v>
      </c>
      <c r="Q65" s="85">
        <v>1035</v>
      </c>
      <c r="R65" s="85">
        <v>1034.5</v>
      </c>
      <c r="S65" s="85">
        <v>1</v>
      </c>
      <c r="T65" s="112"/>
      <c r="U65" s="44">
        <v>7</v>
      </c>
      <c r="V65" s="44">
        <v>14.7</v>
      </c>
      <c r="W65" s="44">
        <v>23.7</v>
      </c>
      <c r="X65" s="103" t="s">
        <v>180</v>
      </c>
      <c r="Y65" s="401"/>
      <c r="Z65" s="536">
        <v>0</v>
      </c>
      <c r="AA65" s="511" t="e">
        <v>#N/A</v>
      </c>
      <c r="AB65" s="102" t="e">
        <v>#N/A</v>
      </c>
      <c r="AC65" s="1319" t="s">
        <v>459</v>
      </c>
      <c r="AD65" s="536" t="s">
        <v>459</v>
      </c>
      <c r="AE65" s="511" t="e">
        <v>#N/A</v>
      </c>
      <c r="AF65" s="574"/>
      <c r="AG65" s="536">
        <v>-2</v>
      </c>
      <c r="AH65" s="536">
        <v>0.9</v>
      </c>
      <c r="AI65" s="536">
        <v>-0.8</v>
      </c>
      <c r="AJ65" s="536">
        <v>2.9</v>
      </c>
      <c r="AL65" s="103" t="s">
        <v>473</v>
      </c>
      <c r="AM65" t="e">
        <v>#N/A</v>
      </c>
      <c r="AN65" t="s">
        <v>290</v>
      </c>
      <c r="AO65" s="396"/>
      <c r="AP65" s="593">
        <v>2</v>
      </c>
      <c r="AQ65" s="596">
        <v>0</v>
      </c>
      <c r="AR65" s="576"/>
      <c r="AS65" s="44">
        <v>-2.7750000000000004</v>
      </c>
      <c r="AT65" s="44">
        <v>-5.0812500000000007</v>
      </c>
      <c r="AU65" s="44">
        <v>-3.9281250000000005</v>
      </c>
      <c r="AV65" s="487">
        <v>-2.3062500000000004</v>
      </c>
      <c r="AW65" s="44">
        <v>-2.7749999999999999</v>
      </c>
      <c r="AX65" s="44">
        <v>-5.0812500000000007</v>
      </c>
      <c r="AY65" s="44">
        <v>-3.9281250000000005</v>
      </c>
      <c r="AZ65" s="487">
        <v>-2.3062500000000012</v>
      </c>
      <c r="BA65" s="112"/>
      <c r="BB65" s="622">
        <v>0</v>
      </c>
      <c r="BC65" s="30">
        <v>117.19999999999996</v>
      </c>
      <c r="BD65" s="67">
        <v>1.0858338314405256</v>
      </c>
      <c r="BE65" s="30">
        <v>85.4</v>
      </c>
      <c r="BF65" s="616">
        <v>0.65110673880964098</v>
      </c>
      <c r="BG65" s="1265">
        <v>1</v>
      </c>
      <c r="BH65" s="8">
        <v>0</v>
      </c>
      <c r="BI65" s="1265">
        <v>1013.25</v>
      </c>
      <c r="BJ65" s="135">
        <f>'2011'!$CA$73</f>
        <v>4.9279999999999999</v>
      </c>
      <c r="BK65" s="1">
        <f t="shared" si="2"/>
        <v>0</v>
      </c>
      <c r="BL65" s="1709">
        <v>2.0833333333333332E-2</v>
      </c>
      <c r="BM65" s="1709">
        <v>0.62847222222222221</v>
      </c>
      <c r="BN65" s="1709">
        <v>0.70833333333333337</v>
      </c>
      <c r="BO65" s="1709">
        <v>0.40972222222222227</v>
      </c>
      <c r="BP65" s="1710">
        <v>0.93125000000000002</v>
      </c>
      <c r="BQ65" s="1447">
        <f>Daily!CP65</f>
        <v>2.6749999999999998</v>
      </c>
      <c r="BR65" s="1447">
        <f>Daily!CQ65</f>
        <v>9.0812500000000007</v>
      </c>
      <c r="BS65" s="1447">
        <f>Daily!CR65</f>
        <v>5.8781250000000007</v>
      </c>
      <c r="BT65" s="1421">
        <f>Daily!CS65</f>
        <v>6.4062500000000009</v>
      </c>
      <c r="BU65" s="1277">
        <f>$BU$62+('2011'!$BX$73/DGD!$E$93*DGD!E65)</f>
        <v>107.93548387096774</v>
      </c>
      <c r="BV65" s="1277">
        <f>$BV$62+('2011'!$CF$73/DGD!$E$93*DGD!E65)</f>
        <v>131.16129032258064</v>
      </c>
      <c r="BW65" s="32">
        <f t="shared" si="7"/>
        <v>3.7427083333333337</v>
      </c>
      <c r="BX65" s="32">
        <f t="shared" si="8"/>
        <v>8.0135416666666686</v>
      </c>
    </row>
    <row r="66" spans="4:76" ht="12.75" customHeight="1" x14ac:dyDescent="0.2">
      <c r="D66" s="1878"/>
      <c r="E66" s="107">
        <v>4</v>
      </c>
      <c r="F66" s="44">
        <v>0.6</v>
      </c>
      <c r="G66" s="44">
        <v>6.5</v>
      </c>
      <c r="H66" s="44">
        <v>2.9</v>
      </c>
      <c r="I66" s="44">
        <v>5.9</v>
      </c>
      <c r="J66" s="1408"/>
      <c r="K66" s="85">
        <v>64</v>
      </c>
      <c r="L66" s="85">
        <v>82</v>
      </c>
      <c r="M66" s="85">
        <v>76</v>
      </c>
      <c r="N66" s="85">
        <v>18</v>
      </c>
      <c r="O66" s="112"/>
      <c r="P66" s="85">
        <v>1031</v>
      </c>
      <c r="Q66" s="85">
        <v>1035</v>
      </c>
      <c r="R66" s="85">
        <v>1033</v>
      </c>
      <c r="S66" s="85">
        <v>4</v>
      </c>
      <c r="T66" s="112"/>
      <c r="U66" s="44">
        <v>4.4000000000000004</v>
      </c>
      <c r="V66" s="44">
        <v>12.3</v>
      </c>
      <c r="W66" s="44">
        <v>16.8</v>
      </c>
      <c r="X66" s="103" t="s">
        <v>180</v>
      </c>
      <c r="Y66" s="401"/>
      <c r="Z66" s="536">
        <v>0</v>
      </c>
      <c r="AA66" s="511" t="e">
        <v>#N/A</v>
      </c>
      <c r="AB66" s="102" t="e">
        <v>#N/A</v>
      </c>
      <c r="AC66" s="1319" t="s">
        <v>459</v>
      </c>
      <c r="AD66" s="536" t="s">
        <v>459</v>
      </c>
      <c r="AE66" s="511" t="e">
        <v>#N/A</v>
      </c>
      <c r="AF66" s="574"/>
      <c r="AG66" s="536">
        <v>-2.4</v>
      </c>
      <c r="AH66" s="536">
        <v>0.6</v>
      </c>
      <c r="AI66" s="536">
        <v>-1.1000000000000001</v>
      </c>
      <c r="AJ66" s="536">
        <v>3</v>
      </c>
      <c r="AL66" s="103" t="s">
        <v>504</v>
      </c>
      <c r="AM66" t="e">
        <v>#N/A</v>
      </c>
      <c r="AN66" t="s">
        <v>112</v>
      </c>
      <c r="AO66" s="396"/>
      <c r="AP66" s="593">
        <v>5.5</v>
      </c>
      <c r="AQ66" s="596">
        <v>0</v>
      </c>
      <c r="AR66" s="576"/>
      <c r="AS66" s="44">
        <v>-2.1</v>
      </c>
      <c r="AT66" s="44">
        <v>-2.6750000000000007</v>
      </c>
      <c r="AU66" s="44">
        <v>-2.3875000000000002</v>
      </c>
      <c r="AV66" s="487">
        <v>-0.57500000000000062</v>
      </c>
      <c r="AW66" s="44">
        <v>-2.1</v>
      </c>
      <c r="AX66" s="44">
        <v>-2.6750000000000007</v>
      </c>
      <c r="AY66" s="44">
        <v>-2.3875000000000002</v>
      </c>
      <c r="AZ66" s="487">
        <v>-0.57500000000000018</v>
      </c>
      <c r="BA66" s="112"/>
      <c r="BB66" s="622">
        <v>0</v>
      </c>
      <c r="BC66" s="30">
        <v>117.19999999999996</v>
      </c>
      <c r="BD66" s="67">
        <v>1.0695319399470118</v>
      </c>
      <c r="BE66" s="30">
        <v>90.9</v>
      </c>
      <c r="BF66" s="616">
        <v>0.67559338288180293</v>
      </c>
      <c r="BG66" s="1265">
        <v>1</v>
      </c>
      <c r="BH66" s="8">
        <v>0</v>
      </c>
      <c r="BI66" s="1265">
        <v>1013.25</v>
      </c>
      <c r="BJ66" s="135">
        <f>'2011'!$CA$73</f>
        <v>4.9279999999999999</v>
      </c>
      <c r="BK66" s="1">
        <f t="shared" si="2"/>
        <v>0</v>
      </c>
      <c r="BL66" s="1709">
        <v>0.28125</v>
      </c>
      <c r="BM66" s="1709">
        <v>0.66666666666666663</v>
      </c>
      <c r="BN66" s="1709">
        <v>0.67708333333333337</v>
      </c>
      <c r="BO66" s="1709">
        <v>0.15625</v>
      </c>
      <c r="BP66" s="1710">
        <v>2.5000000000000001E-2</v>
      </c>
      <c r="BQ66" s="1447">
        <f>Daily!CP66</f>
        <v>2.7</v>
      </c>
      <c r="BR66" s="1447">
        <f>Daily!CQ66</f>
        <v>9.1750000000000007</v>
      </c>
      <c r="BS66" s="1447">
        <f>Daily!CR66</f>
        <v>5.9375</v>
      </c>
      <c r="BT66" s="1421">
        <f>Daily!CS66</f>
        <v>6.4750000000000005</v>
      </c>
      <c r="BU66" s="1277">
        <f>$BU$62+('2011'!$BX$73/DGD!$E$93*DGD!E66)</f>
        <v>109.58064516129032</v>
      </c>
      <c r="BV66" s="1277">
        <f>$BV$62+('2011'!$CF$73/DGD!$E$93*DGD!E66)</f>
        <v>134.54838709677421</v>
      </c>
      <c r="BW66" s="32">
        <f t="shared" si="7"/>
        <v>3.7791666666666663</v>
      </c>
      <c r="BX66" s="32">
        <f t="shared" si="8"/>
        <v>8.0958333333333332</v>
      </c>
    </row>
    <row r="67" spans="4:76" ht="12.75" customHeight="1" x14ac:dyDescent="0.2">
      <c r="D67" s="1878"/>
      <c r="E67" s="107">
        <v>5</v>
      </c>
      <c r="F67" s="44">
        <v>0.7</v>
      </c>
      <c r="G67" s="44">
        <v>7.3</v>
      </c>
      <c r="H67" s="44">
        <v>3.8</v>
      </c>
      <c r="I67" s="44">
        <v>6.6</v>
      </c>
      <c r="J67" s="1408"/>
      <c r="K67" s="85">
        <v>69</v>
      </c>
      <c r="L67" s="85">
        <v>90</v>
      </c>
      <c r="M67" s="85">
        <v>81</v>
      </c>
      <c r="N67" s="85">
        <v>21</v>
      </c>
      <c r="O67" s="112"/>
      <c r="P67" s="85">
        <v>1029</v>
      </c>
      <c r="Q67" s="85">
        <v>1032</v>
      </c>
      <c r="R67" s="85">
        <v>1030.5</v>
      </c>
      <c r="S67" s="85">
        <v>3</v>
      </c>
      <c r="T67" s="112"/>
      <c r="U67" s="44">
        <v>5.2</v>
      </c>
      <c r="V67" s="44">
        <v>13.8</v>
      </c>
      <c r="W67" s="44">
        <v>20.399999999999999</v>
      </c>
      <c r="X67" s="103" t="s">
        <v>180</v>
      </c>
      <c r="Y67" s="401"/>
      <c r="Z67" s="536">
        <v>0.1</v>
      </c>
      <c r="AA67" s="511" t="e">
        <v>#N/A</v>
      </c>
      <c r="AB67" s="102" t="e">
        <v>#N/A</v>
      </c>
      <c r="AC67" s="1319">
        <v>9.0090090090090089E-3</v>
      </c>
      <c r="AD67" s="536" t="s">
        <v>459</v>
      </c>
      <c r="AE67" s="511" t="e">
        <v>#N/A</v>
      </c>
      <c r="AF67" s="574"/>
      <c r="AG67" s="536">
        <v>-1.4</v>
      </c>
      <c r="AH67" s="536">
        <v>4.0999999999999996</v>
      </c>
      <c r="AI67" s="536">
        <v>0.9</v>
      </c>
      <c r="AJ67" s="536">
        <v>5.5</v>
      </c>
      <c r="AL67" s="103" t="s">
        <v>574</v>
      </c>
      <c r="AM67" t="e">
        <v>#N/A</v>
      </c>
      <c r="AN67" t="s">
        <v>575</v>
      </c>
      <c r="AO67" s="396"/>
      <c r="AP67" s="593">
        <v>1</v>
      </c>
      <c r="AQ67" s="596">
        <v>0.3</v>
      </c>
      <c r="AR67" s="576"/>
      <c r="AS67" s="44">
        <v>-2.0500000000000007</v>
      </c>
      <c r="AT67" s="44">
        <v>-2.0625000000000009</v>
      </c>
      <c r="AU67" s="44">
        <v>-2.0562500000000008</v>
      </c>
      <c r="AV67" s="487">
        <v>-1.2500000000000178E-2</v>
      </c>
      <c r="AW67" s="44">
        <v>-2.0499999999999998</v>
      </c>
      <c r="AX67" s="44">
        <v>-2.0625000000000009</v>
      </c>
      <c r="AY67" s="44">
        <v>-2.0562500000000004</v>
      </c>
      <c r="AZ67" s="487">
        <v>-1.2500000000001066E-2</v>
      </c>
      <c r="BA67" s="112"/>
      <c r="BB67" s="622">
        <v>6.0784313725490195E-2</v>
      </c>
      <c r="BC67" s="30">
        <v>117.29999999999995</v>
      </c>
      <c r="BD67" s="67">
        <v>1.0546113689095125</v>
      </c>
      <c r="BE67" s="30">
        <v>91.9</v>
      </c>
      <c r="BF67" s="616">
        <v>0.66625350795135641</v>
      </c>
      <c r="BG67" s="1265">
        <v>1</v>
      </c>
      <c r="BH67" s="8">
        <v>0</v>
      </c>
      <c r="BI67" s="1265">
        <v>1013.25</v>
      </c>
      <c r="BJ67" s="135">
        <f>'2011'!$CA$73</f>
        <v>4.9279999999999999</v>
      </c>
      <c r="BK67" s="1">
        <f t="shared" si="2"/>
        <v>1</v>
      </c>
      <c r="BL67" s="1709">
        <v>0.28125</v>
      </c>
      <c r="BM67" s="1709">
        <v>0.61458333333333337</v>
      </c>
      <c r="BN67" s="1709">
        <v>0.625</v>
      </c>
      <c r="BO67" s="1709" t="e">
        <v>#N/A</v>
      </c>
      <c r="BP67" s="1710">
        <v>0.8666666666666667</v>
      </c>
      <c r="BQ67" s="1447">
        <f>Daily!CP67</f>
        <v>2.75</v>
      </c>
      <c r="BR67" s="1447">
        <f>Daily!CQ67</f>
        <v>9.3625000000000007</v>
      </c>
      <c r="BS67" s="1447">
        <f>Daily!CR67</f>
        <v>6.0562500000000004</v>
      </c>
      <c r="BT67" s="1421">
        <f>Daily!CS67</f>
        <v>6.6125000000000007</v>
      </c>
      <c r="BU67" s="1277">
        <f>$BU$62+('2011'!$BX$73/DGD!$E$93*DGD!E67)</f>
        <v>111.2258064516129</v>
      </c>
      <c r="BV67" s="1277">
        <f>$BV$62+('2011'!$CF$73/DGD!$E$93*DGD!E67)</f>
        <v>137.93548387096774</v>
      </c>
      <c r="BW67" s="32">
        <f t="shared" si="7"/>
        <v>3.8520833333333333</v>
      </c>
      <c r="BX67" s="32">
        <f t="shared" si="8"/>
        <v>8.2604166666666679</v>
      </c>
    </row>
    <row r="68" spans="4:76" ht="12.75" customHeight="1" x14ac:dyDescent="0.2">
      <c r="D68" s="1878"/>
      <c r="E68" s="107">
        <v>6</v>
      </c>
      <c r="F68" s="44">
        <v>2.8</v>
      </c>
      <c r="G68" s="44">
        <v>6</v>
      </c>
      <c r="H68" s="44">
        <v>4.0999999999999996</v>
      </c>
      <c r="I68" s="44">
        <v>3.2</v>
      </c>
      <c r="J68" s="1408"/>
      <c r="K68" s="98">
        <v>59</v>
      </c>
      <c r="L68" s="98">
        <v>79</v>
      </c>
      <c r="M68" s="98">
        <v>68</v>
      </c>
      <c r="N68" s="98">
        <v>20</v>
      </c>
      <c r="O68" s="111"/>
      <c r="P68" s="98">
        <v>1031</v>
      </c>
      <c r="Q68" s="98">
        <v>1033</v>
      </c>
      <c r="R68" s="98">
        <v>1032</v>
      </c>
      <c r="S68" s="98">
        <v>2</v>
      </c>
      <c r="T68" s="111"/>
      <c r="U68" s="88">
        <v>7.7</v>
      </c>
      <c r="V68" s="88">
        <v>14.5</v>
      </c>
      <c r="W68" s="88">
        <v>20.6</v>
      </c>
      <c r="X68" s="103" t="s">
        <v>183</v>
      </c>
      <c r="Y68" s="401"/>
      <c r="Z68" s="536">
        <v>0</v>
      </c>
      <c r="AA68" s="511" t="e">
        <v>#N/A</v>
      </c>
      <c r="AB68" s="102" t="e">
        <v>#N/A</v>
      </c>
      <c r="AC68" s="1319" t="s">
        <v>459</v>
      </c>
      <c r="AD68" s="536" t="s">
        <v>459</v>
      </c>
      <c r="AE68" s="511" t="e">
        <v>#N/A</v>
      </c>
      <c r="AF68" s="574"/>
      <c r="AG68" s="536">
        <v>-2.8</v>
      </c>
      <c r="AH68" s="536">
        <v>0.8</v>
      </c>
      <c r="AI68" s="536">
        <v>-1.3</v>
      </c>
      <c r="AJ68" s="536">
        <v>3.5999999999999996</v>
      </c>
      <c r="AL68" s="103" t="s">
        <v>576</v>
      </c>
      <c r="AM68" t="e">
        <v>#N/A</v>
      </c>
      <c r="AN68" t="s">
        <v>112</v>
      </c>
      <c r="AO68" s="396"/>
      <c r="AP68" s="593">
        <v>1.5</v>
      </c>
      <c r="AQ68" s="596">
        <v>0</v>
      </c>
      <c r="AR68" s="576"/>
      <c r="AS68" s="44">
        <v>-3.8461538461539213E-2</v>
      </c>
      <c r="AT68" s="44">
        <v>-3.4576923076923087</v>
      </c>
      <c r="AU68" s="44">
        <v>-1.748076923076924</v>
      </c>
      <c r="AV68" s="487">
        <v>-3.4192307692307695</v>
      </c>
      <c r="AW68" s="44">
        <v>-3.8461538461539213E-2</v>
      </c>
      <c r="AX68" s="44">
        <v>-3.4576923076923087</v>
      </c>
      <c r="AY68" s="44">
        <v>-1.748076923076924</v>
      </c>
      <c r="AZ68" s="487">
        <v>-3.4192307692307695</v>
      </c>
      <c r="BA68" s="112"/>
      <c r="BB68" s="622">
        <v>0</v>
      </c>
      <c r="BC68" s="30">
        <v>117.29999999999995</v>
      </c>
      <c r="BD68" s="67">
        <v>1.0392397827950839</v>
      </c>
      <c r="BE68" s="30">
        <v>93.4</v>
      </c>
      <c r="BF68" s="616">
        <v>0.66089933805067347</v>
      </c>
      <c r="BG68" s="1265">
        <v>1</v>
      </c>
      <c r="BH68" s="8">
        <v>0</v>
      </c>
      <c r="BI68" s="1265">
        <v>1013.25</v>
      </c>
      <c r="BJ68" s="135">
        <f>'2011'!$CA$73</f>
        <v>4.9279999999999999</v>
      </c>
      <c r="BK68" s="1">
        <f t="shared" si="2"/>
        <v>0</v>
      </c>
      <c r="BL68" s="1709">
        <v>0.30555555555555552</v>
      </c>
      <c r="BM68" s="1709">
        <v>0.54513888888888895</v>
      </c>
      <c r="BN68" s="1709">
        <v>0.66319444444444442</v>
      </c>
      <c r="BO68" s="1709">
        <v>3.4722222222222224E-2</v>
      </c>
      <c r="BP68" s="1710">
        <v>0.39166666666666666</v>
      </c>
      <c r="BQ68" s="1447">
        <f>Daily!CP68</f>
        <v>2.838461538461539</v>
      </c>
      <c r="BR68" s="1447">
        <f>Daily!CQ68</f>
        <v>9.4576923076923087</v>
      </c>
      <c r="BS68" s="1447">
        <f>Daily!CR68</f>
        <v>6.1480769230769239</v>
      </c>
      <c r="BT68" s="1421">
        <f>Daily!CS68</f>
        <v>6.6192307692307697</v>
      </c>
      <c r="BU68" s="1277">
        <f>$BU$62+('2011'!$BX$73/DGD!$E$93*DGD!E68)</f>
        <v>112.87096774193549</v>
      </c>
      <c r="BV68" s="1277">
        <f>$BV$62+('2011'!$CF$73/DGD!$E$93*DGD!E68)</f>
        <v>141.32258064516128</v>
      </c>
      <c r="BW68" s="32">
        <f t="shared" si="7"/>
        <v>3.9416666666666673</v>
      </c>
      <c r="BX68" s="32">
        <f t="shared" si="8"/>
        <v>8.3544871794871796</v>
      </c>
    </row>
    <row r="69" spans="4:76" ht="12.75" customHeight="1" x14ac:dyDescent="0.2">
      <c r="D69" s="1878"/>
      <c r="E69" s="107">
        <v>7</v>
      </c>
      <c r="F69" s="88">
        <v>0.7</v>
      </c>
      <c r="G69" s="88">
        <v>8.6</v>
      </c>
      <c r="H69" s="88">
        <v>4.3</v>
      </c>
      <c r="I69" s="88">
        <v>7.8999999999999995</v>
      </c>
      <c r="J69" s="1408"/>
      <c r="K69" s="98">
        <v>41</v>
      </c>
      <c r="L69" s="98">
        <v>85</v>
      </c>
      <c r="M69" s="98">
        <v>63</v>
      </c>
      <c r="N69" s="98">
        <v>44</v>
      </c>
      <c r="O69" s="111"/>
      <c r="P69" s="98">
        <v>1025</v>
      </c>
      <c r="Q69" s="98">
        <v>1032</v>
      </c>
      <c r="R69" s="98">
        <v>1028.5</v>
      </c>
      <c r="S69" s="98">
        <v>7</v>
      </c>
      <c r="T69" s="111"/>
      <c r="U69" s="88">
        <v>4.5999999999999996</v>
      </c>
      <c r="V69" s="88">
        <v>11.4</v>
      </c>
      <c r="W69" s="88">
        <v>14.3</v>
      </c>
      <c r="X69" s="103" t="s">
        <v>183</v>
      </c>
      <c r="Y69" s="401"/>
      <c r="Z69" s="536">
        <v>0</v>
      </c>
      <c r="AA69" s="511" t="e">
        <v>#N/A</v>
      </c>
      <c r="AB69" s="102" t="e">
        <v>#N/A</v>
      </c>
      <c r="AC69" s="1319" t="s">
        <v>459</v>
      </c>
      <c r="AD69" s="536" t="s">
        <v>459</v>
      </c>
      <c r="AE69" s="511" t="e">
        <v>#N/A</v>
      </c>
      <c r="AF69" s="574"/>
      <c r="AG69" s="536">
        <v>-5.9</v>
      </c>
      <c r="AH69" s="536">
        <v>1.2</v>
      </c>
      <c r="AI69" s="536">
        <v>-2.5</v>
      </c>
      <c r="AJ69" s="536">
        <v>7.1000000000000005</v>
      </c>
      <c r="AL69" s="103" t="s">
        <v>468</v>
      </c>
      <c r="AM69" t="e">
        <v>#N/A</v>
      </c>
      <c r="AN69" t="s">
        <v>332</v>
      </c>
      <c r="AO69" s="396"/>
      <c r="AP69" s="593">
        <v>10.1</v>
      </c>
      <c r="AQ69" s="596">
        <v>0</v>
      </c>
      <c r="AR69" s="576"/>
      <c r="AS69" s="88">
        <v>-2.2269230769230779</v>
      </c>
      <c r="AT69" s="88">
        <v>-0.95288461538461711</v>
      </c>
      <c r="AU69" s="88">
        <v>-1.5899038461538475</v>
      </c>
      <c r="AV69" s="355">
        <v>1.2740384615384608</v>
      </c>
      <c r="AW69" s="88">
        <v>-2.2269230769230779</v>
      </c>
      <c r="AX69" s="88">
        <v>-0.95288461538461711</v>
      </c>
      <c r="AY69" s="88">
        <v>-1.5899038461538475</v>
      </c>
      <c r="AZ69" s="355">
        <v>1.2740384615384608</v>
      </c>
      <c r="BA69" s="112"/>
      <c r="BB69" s="622">
        <v>0</v>
      </c>
      <c r="BC69" s="30">
        <v>117.29999999999995</v>
      </c>
      <c r="BD69" s="67">
        <v>1.0243098591549291</v>
      </c>
      <c r="BE69" s="30">
        <v>103.5</v>
      </c>
      <c r="BF69" s="616">
        <v>0.71522514489522959</v>
      </c>
      <c r="BG69" s="1265">
        <v>1</v>
      </c>
      <c r="BH69" s="8">
        <v>0</v>
      </c>
      <c r="BI69" s="1265">
        <v>1013.25</v>
      </c>
      <c r="BJ69" s="135">
        <f>'2011'!$CA$73</f>
        <v>4.9279999999999999</v>
      </c>
      <c r="BK69" s="1">
        <f t="shared" ref="BK69:BK132" si="9">IF(Z69="",NA(),IF(Z69=0,0,IF(Z69&gt;1,2,1)))</f>
        <v>0</v>
      </c>
      <c r="BL69" s="1709">
        <v>0.27083333333333331</v>
      </c>
      <c r="BM69" s="1709">
        <v>0.59722222222222221</v>
      </c>
      <c r="BN69" s="1709">
        <v>0.6875</v>
      </c>
      <c r="BO69" s="1709">
        <v>0.31597222222222221</v>
      </c>
      <c r="BP69" s="1710">
        <v>0.48055555555555557</v>
      </c>
      <c r="BQ69" s="1447">
        <f>Daily!CP69</f>
        <v>2.9269230769230776</v>
      </c>
      <c r="BR69" s="1447">
        <f>Daily!CQ69</f>
        <v>9.5528846153846168</v>
      </c>
      <c r="BS69" s="1447">
        <f>Daily!CR69</f>
        <v>6.2399038461538474</v>
      </c>
      <c r="BT69" s="1421">
        <f>Daily!CS69</f>
        <v>6.6259615384615387</v>
      </c>
      <c r="BU69" s="1277">
        <f>$BU$62+('2011'!$BX$73/DGD!$E$93*DGD!E69)</f>
        <v>114.51612903225806</v>
      </c>
      <c r="BV69" s="1277">
        <f>$BV$62+('2011'!$CF$73/DGD!$E$93*DGD!E69)</f>
        <v>144.70967741935485</v>
      </c>
      <c r="BW69" s="32">
        <f t="shared" si="7"/>
        <v>4.0312500000000018</v>
      </c>
      <c r="BX69" s="32">
        <f t="shared" si="8"/>
        <v>8.448557692307693</v>
      </c>
    </row>
    <row r="70" spans="4:76" ht="12.75" customHeight="1" x14ac:dyDescent="0.2">
      <c r="D70" s="1878"/>
      <c r="E70" s="107">
        <v>8</v>
      </c>
      <c r="F70" s="44">
        <v>-2.6</v>
      </c>
      <c r="G70" s="88">
        <v>11.4</v>
      </c>
      <c r="H70" s="88">
        <v>4.9000000000000004</v>
      </c>
      <c r="I70" s="88">
        <v>14</v>
      </c>
      <c r="J70" s="1408"/>
      <c r="K70" s="98">
        <v>47</v>
      </c>
      <c r="L70" s="98">
        <v>89</v>
      </c>
      <c r="M70" s="98">
        <v>68</v>
      </c>
      <c r="N70" s="98">
        <v>42</v>
      </c>
      <c r="O70" s="111"/>
      <c r="P70" s="98">
        <v>1015</v>
      </c>
      <c r="Q70" s="98">
        <v>1025</v>
      </c>
      <c r="R70" s="98">
        <v>1020</v>
      </c>
      <c r="S70" s="98">
        <v>10</v>
      </c>
      <c r="T70" s="111"/>
      <c r="U70" s="88">
        <v>4.4000000000000004</v>
      </c>
      <c r="V70" s="88">
        <v>13.2</v>
      </c>
      <c r="W70" s="88">
        <v>19</v>
      </c>
      <c r="X70" s="103" t="s">
        <v>154</v>
      </c>
      <c r="Y70" s="401"/>
      <c r="Z70" s="536">
        <v>0</v>
      </c>
      <c r="AA70" s="511" t="e">
        <v>#N/A</v>
      </c>
      <c r="AB70" s="102" t="e">
        <v>#N/A</v>
      </c>
      <c r="AC70" s="1319" t="s">
        <v>459</v>
      </c>
      <c r="AD70" s="536" t="s">
        <v>459</v>
      </c>
      <c r="AE70" s="511" t="e">
        <v>#N/A</v>
      </c>
      <c r="AF70" s="574"/>
      <c r="AG70" s="536">
        <v>-4.8</v>
      </c>
      <c r="AH70" s="536">
        <v>2.5</v>
      </c>
      <c r="AI70" s="536">
        <v>-0.8</v>
      </c>
      <c r="AJ70" s="536">
        <v>7.3</v>
      </c>
      <c r="AL70" s="103" t="s">
        <v>468</v>
      </c>
      <c r="AM70" t="e">
        <v>#N/A</v>
      </c>
      <c r="AN70" t="s">
        <v>577</v>
      </c>
      <c r="AO70" s="396"/>
      <c r="AP70" s="593">
        <v>10</v>
      </c>
      <c r="AQ70" s="596">
        <v>0</v>
      </c>
      <c r="AR70" s="576"/>
      <c r="AS70" s="44">
        <v>-5.6153846153846168</v>
      </c>
      <c r="AT70" s="88">
        <v>1.7519230769230756</v>
      </c>
      <c r="AU70" s="88">
        <v>-1.9317307692307706</v>
      </c>
      <c r="AV70" s="355">
        <v>7.3673076923076923</v>
      </c>
      <c r="AW70" s="44">
        <v>-5.6153846153846168</v>
      </c>
      <c r="AX70" s="44">
        <v>1.7519230769230756</v>
      </c>
      <c r="AY70" s="44">
        <v>-1.9317307692307706</v>
      </c>
      <c r="AZ70" s="487">
        <v>7.3673076923076914</v>
      </c>
      <c r="BA70" s="112"/>
      <c r="BB70" s="622">
        <v>0</v>
      </c>
      <c r="BC70" s="26">
        <v>117.29999999999995</v>
      </c>
      <c r="BD70" s="67">
        <v>1.0098028325465145</v>
      </c>
      <c r="BE70" s="30">
        <v>113.5</v>
      </c>
      <c r="BF70" s="616">
        <v>0.76639076453931609</v>
      </c>
      <c r="BG70" s="1265">
        <v>1</v>
      </c>
      <c r="BH70" s="8">
        <v>0</v>
      </c>
      <c r="BI70" s="1265">
        <v>1013.25</v>
      </c>
      <c r="BJ70" s="135">
        <f>'2011'!$CA$73</f>
        <v>4.9279999999999999</v>
      </c>
      <c r="BK70" s="1">
        <f t="shared" si="9"/>
        <v>0</v>
      </c>
      <c r="BL70" s="1709">
        <v>0.27777777777777779</v>
      </c>
      <c r="BM70" s="1709">
        <v>0.62847222222222221</v>
      </c>
      <c r="BN70" s="1709">
        <v>0.63888888888888895</v>
      </c>
      <c r="BO70" s="1709">
        <v>0.34722222222222227</v>
      </c>
      <c r="BP70" s="1708">
        <v>0.66597222222222219</v>
      </c>
      <c r="BQ70" s="1447">
        <f>Daily!CP70</f>
        <v>3.0153846153846162</v>
      </c>
      <c r="BR70" s="1447">
        <f>Daily!CQ70</f>
        <v>9.6480769230769248</v>
      </c>
      <c r="BS70" s="1447">
        <f>Daily!CR70</f>
        <v>6.3317307692307701</v>
      </c>
      <c r="BT70" s="1421">
        <f>Daily!CS70</f>
        <v>6.6326923076923086</v>
      </c>
      <c r="BU70" s="1277">
        <f>$BU$62+('2011'!$BX$73/DGD!$E$93*DGD!E70)</f>
        <v>116.16129032258064</v>
      </c>
      <c r="BV70" s="1277">
        <f>$BV$62+('2011'!$CF$73/DGD!$E$93*DGD!E70)</f>
        <v>148.09677419354838</v>
      </c>
      <c r="BW70" s="32">
        <f t="shared" si="7"/>
        <v>4.1208333333333336</v>
      </c>
      <c r="BX70" s="32">
        <f t="shared" si="8"/>
        <v>8.5426282051282065</v>
      </c>
    </row>
    <row r="71" spans="4:76" ht="12.75" customHeight="1" x14ac:dyDescent="0.2">
      <c r="D71" s="1878"/>
      <c r="E71" s="107">
        <v>9</v>
      </c>
      <c r="F71" s="44">
        <v>4.4000000000000004</v>
      </c>
      <c r="G71" s="88">
        <v>10.5</v>
      </c>
      <c r="H71" s="88">
        <v>7.7</v>
      </c>
      <c r="I71" s="88">
        <v>6.1</v>
      </c>
      <c r="J71" s="1408"/>
      <c r="K71" s="98">
        <v>48</v>
      </c>
      <c r="L71" s="98">
        <v>81</v>
      </c>
      <c r="M71" s="98">
        <v>66</v>
      </c>
      <c r="N71" s="98">
        <v>33</v>
      </c>
      <c r="O71" s="111"/>
      <c r="P71" s="98">
        <v>1014</v>
      </c>
      <c r="Q71" s="98">
        <v>1017</v>
      </c>
      <c r="R71" s="98">
        <v>1015.5</v>
      </c>
      <c r="S71" s="98">
        <v>3</v>
      </c>
      <c r="T71" s="111"/>
      <c r="U71" s="88">
        <v>6.8</v>
      </c>
      <c r="V71" s="88">
        <v>14.5</v>
      </c>
      <c r="W71" s="88">
        <v>19.899999999999999</v>
      </c>
      <c r="X71" s="103" t="s">
        <v>181</v>
      </c>
      <c r="Y71" s="401"/>
      <c r="Z71" s="536">
        <v>0</v>
      </c>
      <c r="AA71" s="511" t="e">
        <v>#N/A</v>
      </c>
      <c r="AB71" s="102" t="e">
        <v>#N/A</v>
      </c>
      <c r="AC71" s="1319" t="s">
        <v>459</v>
      </c>
      <c r="AD71" s="536" t="s">
        <v>459</v>
      </c>
      <c r="AE71" s="511" t="e">
        <v>#N/A</v>
      </c>
      <c r="AF71" s="574"/>
      <c r="AG71" s="536">
        <v>-0.7</v>
      </c>
      <c r="AH71" s="536">
        <v>4.7</v>
      </c>
      <c r="AI71" s="536">
        <v>1.4</v>
      </c>
      <c r="AJ71" s="536">
        <v>5.4</v>
      </c>
      <c r="AL71" s="103" t="s">
        <v>578</v>
      </c>
      <c r="AM71" t="e">
        <v>#N/A</v>
      </c>
      <c r="AN71" t="s">
        <v>112</v>
      </c>
      <c r="AO71" s="396"/>
      <c r="AP71" s="593">
        <v>3</v>
      </c>
      <c r="AQ71" s="596">
        <v>0</v>
      </c>
      <c r="AR71" s="576"/>
      <c r="AS71" s="44">
        <v>1.2961538461538455</v>
      </c>
      <c r="AT71" s="88">
        <v>0.75673076923076721</v>
      </c>
      <c r="AU71" s="88">
        <v>1.0264423076923064</v>
      </c>
      <c r="AV71" s="355">
        <v>-0.53942307692307834</v>
      </c>
      <c r="AW71" s="44">
        <v>1.2961538461538455</v>
      </c>
      <c r="AX71" s="44">
        <v>0.75673076923076721</v>
      </c>
      <c r="AY71" s="44">
        <v>1.0264423076923064</v>
      </c>
      <c r="AZ71" s="487">
        <v>-0.53942307692307878</v>
      </c>
      <c r="BA71" s="112"/>
      <c r="BB71" s="622">
        <v>0</v>
      </c>
      <c r="BC71" s="26">
        <v>117.29999999999995</v>
      </c>
      <c r="BD71" s="67">
        <v>0.99570098576122634</v>
      </c>
      <c r="BE71" s="30">
        <v>116.5</v>
      </c>
      <c r="BF71" s="616">
        <v>0.76905877342419071</v>
      </c>
      <c r="BG71" s="1265">
        <v>1</v>
      </c>
      <c r="BH71" s="8">
        <v>0</v>
      </c>
      <c r="BI71" s="1265">
        <v>1013.25</v>
      </c>
      <c r="BJ71" s="135">
        <f>'2011'!$CA$73</f>
        <v>4.9279999999999999</v>
      </c>
      <c r="BK71" s="1">
        <f t="shared" si="9"/>
        <v>0</v>
      </c>
      <c r="BL71" s="1709">
        <v>9.7222222222222224E-2</v>
      </c>
      <c r="BM71" s="1709">
        <v>0.59722222222222221</v>
      </c>
      <c r="BN71" s="1709">
        <v>0.54166666666666663</v>
      </c>
      <c r="BO71" s="1709">
        <v>0.30208333333333331</v>
      </c>
      <c r="BP71" s="1708">
        <v>0.3840277777777778</v>
      </c>
      <c r="BQ71" s="1447">
        <f>Daily!CP71</f>
        <v>3.1038461538461548</v>
      </c>
      <c r="BR71" s="1447">
        <f>Daily!CQ71</f>
        <v>9.7432692307692328</v>
      </c>
      <c r="BS71" s="1447">
        <f>Daily!CR71</f>
        <v>6.4235576923076936</v>
      </c>
      <c r="BT71" s="1421">
        <f>Daily!CS71</f>
        <v>6.6394230769230784</v>
      </c>
      <c r="BU71" s="1277">
        <f>$BU$62+('2011'!$BX$73/DGD!$E$93*DGD!E71)</f>
        <v>117.80645161290323</v>
      </c>
      <c r="BV71" s="1277">
        <f>$BV$62+('2011'!$CF$73/DGD!$E$93*DGD!E71)</f>
        <v>151.48387096774195</v>
      </c>
      <c r="BW71" s="32">
        <f t="shared" si="7"/>
        <v>4.2104166666666671</v>
      </c>
      <c r="BX71" s="32">
        <f t="shared" si="8"/>
        <v>8.63669871794872</v>
      </c>
    </row>
    <row r="72" spans="4:76" ht="12.75" customHeight="1" x14ac:dyDescent="0.2">
      <c r="D72" s="1878"/>
      <c r="E72" s="107">
        <v>10</v>
      </c>
      <c r="F72" s="44">
        <v>5.7</v>
      </c>
      <c r="G72" s="88">
        <v>12.7</v>
      </c>
      <c r="H72" s="88">
        <v>9.3000000000000007</v>
      </c>
      <c r="I72" s="88">
        <v>6.9999999999999991</v>
      </c>
      <c r="J72" s="1408"/>
      <c r="K72" s="98">
        <v>52</v>
      </c>
      <c r="L72" s="98">
        <v>78</v>
      </c>
      <c r="M72" s="98">
        <v>68</v>
      </c>
      <c r="N72" s="98">
        <v>26</v>
      </c>
      <c r="O72" s="111"/>
      <c r="P72" s="98">
        <v>1009</v>
      </c>
      <c r="Q72" s="98">
        <v>1015</v>
      </c>
      <c r="R72" s="98">
        <v>1012</v>
      </c>
      <c r="S72" s="98">
        <v>6</v>
      </c>
      <c r="T72" s="111"/>
      <c r="U72" s="88">
        <v>9.3000000000000007</v>
      </c>
      <c r="V72" s="88">
        <v>21.9</v>
      </c>
      <c r="W72" s="88">
        <v>33.4</v>
      </c>
      <c r="X72" s="103" t="s">
        <v>181</v>
      </c>
      <c r="Y72" s="401"/>
      <c r="Z72" s="536">
        <v>0</v>
      </c>
      <c r="AA72" s="511" t="e">
        <v>#N/A</v>
      </c>
      <c r="AB72" s="102" t="e">
        <v>#N/A</v>
      </c>
      <c r="AC72" s="1319" t="s">
        <v>459</v>
      </c>
      <c r="AD72" s="536" t="s">
        <v>459</v>
      </c>
      <c r="AE72" s="511" t="e">
        <v>#N/A</v>
      </c>
      <c r="AF72" s="574"/>
      <c r="AG72" s="536">
        <v>0.8</v>
      </c>
      <c r="AH72" s="536">
        <v>6</v>
      </c>
      <c r="AI72" s="536">
        <v>3.6</v>
      </c>
      <c r="AJ72" s="536">
        <v>5.2</v>
      </c>
      <c r="AL72" s="103" t="s">
        <v>549</v>
      </c>
      <c r="AM72" t="e">
        <v>#N/A</v>
      </c>
      <c r="AN72" t="s">
        <v>112</v>
      </c>
      <c r="AO72" s="396"/>
      <c r="AP72" s="593">
        <v>1.5</v>
      </c>
      <c r="AQ72" s="596">
        <v>0</v>
      </c>
      <c r="AR72" s="576"/>
      <c r="AS72" s="44">
        <v>2.5076923076923068</v>
      </c>
      <c r="AT72" s="88">
        <v>2.8615384615384585</v>
      </c>
      <c r="AU72" s="88">
        <v>2.6846153846153826</v>
      </c>
      <c r="AV72" s="355">
        <v>0.3538461538461517</v>
      </c>
      <c r="AW72" s="44">
        <v>2.5076923076923068</v>
      </c>
      <c r="AX72" s="44">
        <v>2.8615384615384585</v>
      </c>
      <c r="AY72" s="44">
        <v>2.6846153846153826</v>
      </c>
      <c r="AZ72" s="487">
        <v>0.3538461538461517</v>
      </c>
      <c r="BA72" s="112"/>
      <c r="BB72" s="622">
        <v>0</v>
      </c>
      <c r="BC72" s="26">
        <v>117.29999999999995</v>
      </c>
      <c r="BD72" s="67">
        <v>0.9819875776397512</v>
      </c>
      <c r="BE72" s="30">
        <v>118</v>
      </c>
      <c r="BF72" s="616">
        <v>0.76192459904186627</v>
      </c>
      <c r="BG72" s="1265">
        <v>1</v>
      </c>
      <c r="BH72" s="8">
        <v>0</v>
      </c>
      <c r="BI72" s="1265">
        <v>1013.25</v>
      </c>
      <c r="BJ72" s="135">
        <f>'2011'!$CA$73</f>
        <v>4.9279999999999999</v>
      </c>
      <c r="BK72" s="1">
        <f t="shared" si="9"/>
        <v>0</v>
      </c>
      <c r="BL72" s="1709">
        <v>4.1666666666666664E-2</v>
      </c>
      <c r="BM72" s="1709">
        <v>0.67361111111111116</v>
      </c>
      <c r="BN72" s="1709">
        <v>0.70833333333333337</v>
      </c>
      <c r="BO72" s="1709">
        <v>0.16666666666666666</v>
      </c>
      <c r="BP72" s="1708">
        <v>0.62777777777777777</v>
      </c>
      <c r="BQ72" s="1447">
        <f>Daily!CP72</f>
        <v>3.1923076923076934</v>
      </c>
      <c r="BR72" s="1447">
        <f>Daily!CQ72</f>
        <v>9.8384615384615408</v>
      </c>
      <c r="BS72" s="1447">
        <f>Daily!CR72</f>
        <v>6.5153846153846171</v>
      </c>
      <c r="BT72" s="1421">
        <f>Daily!CS72</f>
        <v>6.6461538461538474</v>
      </c>
      <c r="BU72" s="1277">
        <f>$BU$62+('2011'!$BX$73/DGD!$E$93*DGD!E72)</f>
        <v>119.45161290322581</v>
      </c>
      <c r="BV72" s="1277">
        <f>$BV$62+('2011'!$CF$73/DGD!$E$93*DGD!E72)</f>
        <v>154.87096774193549</v>
      </c>
      <c r="BW72" s="32">
        <f t="shared" si="7"/>
        <v>4.3000000000000007</v>
      </c>
      <c r="BX72" s="32">
        <f t="shared" si="8"/>
        <v>8.7307692307692335</v>
      </c>
    </row>
    <row r="73" spans="4:76" ht="12.75" customHeight="1" x14ac:dyDescent="0.2">
      <c r="D73" s="1878"/>
      <c r="E73" s="107">
        <v>11</v>
      </c>
      <c r="F73" s="44">
        <v>4.5999999999999996</v>
      </c>
      <c r="G73" s="88">
        <v>11.6</v>
      </c>
      <c r="H73" s="88">
        <v>8.3000000000000007</v>
      </c>
      <c r="I73" s="88">
        <v>7</v>
      </c>
      <c r="J73" s="1408"/>
      <c r="K73" s="98">
        <v>52</v>
      </c>
      <c r="L73" s="98">
        <v>84</v>
      </c>
      <c r="M73" s="98">
        <v>69</v>
      </c>
      <c r="N73" s="98">
        <v>32</v>
      </c>
      <c r="O73" s="111"/>
      <c r="P73" s="98">
        <v>1010</v>
      </c>
      <c r="Q73" s="98">
        <v>1016</v>
      </c>
      <c r="R73" s="98">
        <v>1013</v>
      </c>
      <c r="S73" s="98">
        <v>6</v>
      </c>
      <c r="T73" s="111"/>
      <c r="U73" s="88">
        <v>6.1</v>
      </c>
      <c r="V73" s="88">
        <v>14</v>
      </c>
      <c r="W73" s="88">
        <v>19.7</v>
      </c>
      <c r="X73" s="103" t="s">
        <v>154</v>
      </c>
      <c r="Y73" s="401"/>
      <c r="Z73" s="536">
        <v>0</v>
      </c>
      <c r="AA73" s="511" t="e">
        <v>#N/A</v>
      </c>
      <c r="AB73" s="102" t="e">
        <v>#N/A</v>
      </c>
      <c r="AC73" s="1319" t="s">
        <v>459</v>
      </c>
      <c r="AD73" s="536" t="s">
        <v>459</v>
      </c>
      <c r="AE73" s="511" t="e">
        <v>#N/A</v>
      </c>
      <c r="AF73" s="574"/>
      <c r="AG73" s="536">
        <v>1.8</v>
      </c>
      <c r="AH73" s="536">
        <v>4.2</v>
      </c>
      <c r="AI73" s="536">
        <v>2.8</v>
      </c>
      <c r="AJ73" s="536">
        <v>2.4000000000000004</v>
      </c>
      <c r="AL73" s="103" t="s">
        <v>579</v>
      </c>
      <c r="AM73" t="e">
        <v>#N/A</v>
      </c>
      <c r="AN73" t="s">
        <v>112</v>
      </c>
      <c r="AO73" s="396"/>
      <c r="AP73" s="593">
        <v>2.5</v>
      </c>
      <c r="AQ73" s="596">
        <v>0</v>
      </c>
      <c r="AR73" s="576"/>
      <c r="AS73" s="44">
        <v>1.3192307692307677</v>
      </c>
      <c r="AT73" s="88">
        <v>1.6663461538461508</v>
      </c>
      <c r="AU73" s="88">
        <v>1.4927884615384592</v>
      </c>
      <c r="AV73" s="355">
        <v>0.34711538461538316</v>
      </c>
      <c r="AW73" s="44">
        <v>1.3192307692307677</v>
      </c>
      <c r="AX73" s="44">
        <v>1.6663461538461508</v>
      </c>
      <c r="AY73" s="44">
        <v>1.4927884615384592</v>
      </c>
      <c r="AZ73" s="487">
        <v>0.3471153846153836</v>
      </c>
      <c r="BA73" s="112"/>
      <c r="BB73" s="622">
        <v>0</v>
      </c>
      <c r="BC73" s="26">
        <v>117.29999999999995</v>
      </c>
      <c r="BD73" s="67">
        <v>0.9686467767714434</v>
      </c>
      <c r="BE73" s="30">
        <v>120.5</v>
      </c>
      <c r="BF73" s="616">
        <v>0.76141459437423564</v>
      </c>
      <c r="BG73" s="1265">
        <v>1</v>
      </c>
      <c r="BH73" s="8">
        <v>0</v>
      </c>
      <c r="BI73" s="1265">
        <v>1013.25</v>
      </c>
      <c r="BJ73" s="135">
        <f>'2011'!$CA$73</f>
        <v>4.9279999999999999</v>
      </c>
      <c r="BK73" s="1">
        <f t="shared" si="9"/>
        <v>0</v>
      </c>
      <c r="BL73" s="1709">
        <v>0.28472222222222221</v>
      </c>
      <c r="BM73" s="1709">
        <v>0.625</v>
      </c>
      <c r="BN73" s="1709">
        <v>0.64236111111111105</v>
      </c>
      <c r="BO73" s="1709">
        <v>0.26041666666666669</v>
      </c>
      <c r="BP73" s="1708">
        <v>0.49791666666666662</v>
      </c>
      <c r="BQ73" s="1447">
        <f>Daily!CP73</f>
        <v>3.280769230769232</v>
      </c>
      <c r="BR73" s="1447">
        <f>Daily!CQ73</f>
        <v>9.9336538461538488</v>
      </c>
      <c r="BS73" s="1447">
        <f>Daily!CR73</f>
        <v>6.6072115384615406</v>
      </c>
      <c r="BT73" s="1421">
        <f>Daily!CS73</f>
        <v>6.6528846153846164</v>
      </c>
      <c r="BU73" s="1277">
        <f>$BU$62+('2011'!$BX$73/DGD!$E$93*DGD!E73)</f>
        <v>121.09677419354838</v>
      </c>
      <c r="BV73" s="1277">
        <f>$BV$62+('2011'!$CF$73/DGD!$E$93*DGD!E73)</f>
        <v>158.25806451612902</v>
      </c>
      <c r="BW73" s="32">
        <f t="shared" si="7"/>
        <v>4.3895833333333352</v>
      </c>
      <c r="BX73" s="32">
        <f t="shared" si="8"/>
        <v>8.8248397435897452</v>
      </c>
    </row>
    <row r="74" spans="4:76" ht="12.75" customHeight="1" x14ac:dyDescent="0.2">
      <c r="D74" s="1878"/>
      <c r="E74" s="107">
        <v>12</v>
      </c>
      <c r="F74" s="44">
        <v>7.9</v>
      </c>
      <c r="G74" s="88">
        <v>13.9</v>
      </c>
      <c r="H74" s="88">
        <v>10.3</v>
      </c>
      <c r="I74" s="88">
        <v>6</v>
      </c>
      <c r="J74" s="1408"/>
      <c r="K74" s="98">
        <v>51</v>
      </c>
      <c r="L74" s="98">
        <v>84</v>
      </c>
      <c r="M74" s="98">
        <v>66</v>
      </c>
      <c r="N74" s="98">
        <v>33</v>
      </c>
      <c r="O74" s="111"/>
      <c r="P74" s="98">
        <v>998</v>
      </c>
      <c r="Q74" s="98">
        <v>1010</v>
      </c>
      <c r="R74" s="98">
        <v>1004</v>
      </c>
      <c r="S74" s="98">
        <v>12</v>
      </c>
      <c r="T74" s="111"/>
      <c r="U74" s="88">
        <v>5</v>
      </c>
      <c r="V74" s="88">
        <v>11.8</v>
      </c>
      <c r="W74" s="88">
        <v>19.2</v>
      </c>
      <c r="X74" s="103" t="s">
        <v>179</v>
      </c>
      <c r="Y74" s="401"/>
      <c r="Z74" s="536">
        <v>0.1</v>
      </c>
      <c r="AA74" s="511" t="e">
        <v>#N/A</v>
      </c>
      <c r="AB74" s="102" t="e">
        <v>#N/A</v>
      </c>
      <c r="AC74" s="1319">
        <v>9.0090090090090089E-3</v>
      </c>
      <c r="AD74" s="536" t="s">
        <v>459</v>
      </c>
      <c r="AE74" s="511" t="e">
        <v>#N/A</v>
      </c>
      <c r="AF74" s="574"/>
      <c r="AG74" s="536">
        <v>2.9</v>
      </c>
      <c r="AH74" s="536">
        <v>6.8</v>
      </c>
      <c r="AI74" s="536">
        <v>4.0999999999999996</v>
      </c>
      <c r="AJ74" s="536">
        <v>3.9</v>
      </c>
      <c r="AL74" s="103" t="s">
        <v>580</v>
      </c>
      <c r="AM74" t="e">
        <v>#N/A</v>
      </c>
      <c r="AN74" t="s">
        <v>581</v>
      </c>
      <c r="AO74" s="396"/>
      <c r="AP74" s="593">
        <v>4</v>
      </c>
      <c r="AQ74" s="596">
        <v>0.3</v>
      </c>
      <c r="AR74" s="576"/>
      <c r="AS74" s="44">
        <v>4.5307692307692298</v>
      </c>
      <c r="AT74" s="88">
        <v>3.8711538461538435</v>
      </c>
      <c r="AU74" s="88">
        <v>4.2009615384615362</v>
      </c>
      <c r="AV74" s="355">
        <v>-0.65961538461538627</v>
      </c>
      <c r="AW74" s="44">
        <v>4.5307692307692298</v>
      </c>
      <c r="AX74" s="44">
        <v>3.8711538461538435</v>
      </c>
      <c r="AY74" s="44">
        <v>4.2009615384615362</v>
      </c>
      <c r="AZ74" s="487">
        <v>-0.65961538461538627</v>
      </c>
      <c r="BA74" s="112"/>
      <c r="BB74" s="622">
        <v>6.0784313725490195E-2</v>
      </c>
      <c r="BC74" s="26">
        <v>117.39999999999995</v>
      </c>
      <c r="BD74" s="67">
        <v>0.95647831800262761</v>
      </c>
      <c r="BE74" s="30">
        <v>124.5</v>
      </c>
      <c r="BF74" s="616">
        <v>0.77020554779485129</v>
      </c>
      <c r="BG74" s="1265">
        <v>1</v>
      </c>
      <c r="BH74" s="8">
        <v>0</v>
      </c>
      <c r="BI74" s="1265">
        <v>1013.25</v>
      </c>
      <c r="BJ74" s="135">
        <f>'2011'!$CA$73</f>
        <v>4.9279999999999999</v>
      </c>
      <c r="BK74" s="1">
        <f t="shared" si="9"/>
        <v>1</v>
      </c>
      <c r="BL74" s="1709">
        <v>0.10416666666666667</v>
      </c>
      <c r="BM74" s="1709">
        <v>0.625</v>
      </c>
      <c r="BN74" s="1709">
        <v>0.53472222222222221</v>
      </c>
      <c r="BO74" s="1709" t="e">
        <v>#N/A</v>
      </c>
      <c r="BP74" s="1708">
        <v>0.65138888888888891</v>
      </c>
      <c r="BQ74" s="1447">
        <f>Daily!CP74</f>
        <v>3.3692307692307706</v>
      </c>
      <c r="BR74" s="1447">
        <f>Daily!CQ74</f>
        <v>10.028846153846157</v>
      </c>
      <c r="BS74" s="1447">
        <f>Daily!CR74</f>
        <v>6.6990384615384642</v>
      </c>
      <c r="BT74" s="1421">
        <f>Daily!CS74</f>
        <v>6.6596153846153863</v>
      </c>
      <c r="BU74" s="1277">
        <f>$BU$62+('2011'!$BX$73/DGD!$E$93*DGD!E74)</f>
        <v>122.74193548387098</v>
      </c>
      <c r="BV74" s="1277">
        <f>$BV$62+('2011'!$CF$73/DGD!$E$93*DGD!E74)</f>
        <v>161.64516129032259</v>
      </c>
      <c r="BW74" s="32">
        <f t="shared" si="7"/>
        <v>4.4791666666666687</v>
      </c>
      <c r="BX74" s="32">
        <f t="shared" si="8"/>
        <v>8.9189102564102605</v>
      </c>
    </row>
    <row r="75" spans="4:76" ht="12.75" customHeight="1" x14ac:dyDescent="0.2">
      <c r="D75" s="1878"/>
      <c r="E75" s="107">
        <v>13</v>
      </c>
      <c r="F75" s="44">
        <v>1.9</v>
      </c>
      <c r="G75" s="88">
        <v>10.6</v>
      </c>
      <c r="H75" s="88">
        <v>8.6</v>
      </c>
      <c r="I75" s="88">
        <v>8.6999999999999993</v>
      </c>
      <c r="J75" s="1408"/>
      <c r="K75" s="98">
        <v>73</v>
      </c>
      <c r="L75" s="98">
        <v>89</v>
      </c>
      <c r="M75" s="98">
        <v>83</v>
      </c>
      <c r="N75" s="98">
        <v>16</v>
      </c>
      <c r="O75" s="111"/>
      <c r="P75" s="98">
        <v>997</v>
      </c>
      <c r="Q75" s="98">
        <v>1010</v>
      </c>
      <c r="R75" s="98">
        <v>1003.5</v>
      </c>
      <c r="S75" s="98">
        <v>13</v>
      </c>
      <c r="T75" s="111"/>
      <c r="U75" s="88">
        <v>2.7</v>
      </c>
      <c r="V75" s="88">
        <v>9.8000000000000007</v>
      </c>
      <c r="W75" s="88">
        <v>13.2</v>
      </c>
      <c r="X75" s="103" t="s">
        <v>179</v>
      </c>
      <c r="Y75" s="401"/>
      <c r="Z75" s="536">
        <v>0.8</v>
      </c>
      <c r="AA75" s="511">
        <v>0.8</v>
      </c>
      <c r="AB75" s="102">
        <v>0.3</v>
      </c>
      <c r="AC75" s="1319">
        <v>7.2072072072072071E-2</v>
      </c>
      <c r="AD75" s="536">
        <v>0.8</v>
      </c>
      <c r="AE75" s="511">
        <v>2.5</v>
      </c>
      <c r="AF75" s="574"/>
      <c r="AG75" s="536">
        <v>-0.4</v>
      </c>
      <c r="AH75" s="536">
        <v>8.6</v>
      </c>
      <c r="AI75" s="536">
        <v>5.8</v>
      </c>
      <c r="AJ75" s="536">
        <v>9</v>
      </c>
      <c r="AL75" s="103" t="s">
        <v>556</v>
      </c>
      <c r="AM75" t="e">
        <v>#N/A</v>
      </c>
      <c r="AN75" t="s">
        <v>582</v>
      </c>
      <c r="AO75" s="396"/>
      <c r="AP75" s="593">
        <v>1</v>
      </c>
      <c r="AQ75" s="596">
        <v>1</v>
      </c>
      <c r="AR75" s="576"/>
      <c r="AS75" s="44">
        <v>-1.5576923076923093</v>
      </c>
      <c r="AT75" s="88">
        <v>0.47596153846153477</v>
      </c>
      <c r="AU75" s="88">
        <v>-0.54086538461538725</v>
      </c>
      <c r="AV75" s="355">
        <v>2.033653846153844</v>
      </c>
      <c r="AW75" s="44">
        <v>-1.5576923076923093</v>
      </c>
      <c r="AX75" s="44">
        <v>0.47596153846153477</v>
      </c>
      <c r="AY75" s="44">
        <v>-0.54086538461538725</v>
      </c>
      <c r="AZ75" s="487">
        <v>2.0336538461538431</v>
      </c>
      <c r="BA75" s="112"/>
      <c r="BB75" s="622">
        <v>0.48627450980392156</v>
      </c>
      <c r="BC75" s="26">
        <v>118.19999999999995</v>
      </c>
      <c r="BD75" s="67">
        <v>0.95025933609958457</v>
      </c>
      <c r="BE75" s="30">
        <v>125.5</v>
      </c>
      <c r="BF75" s="616">
        <v>0.76045738858483192</v>
      </c>
      <c r="BG75" s="1265">
        <v>1</v>
      </c>
      <c r="BH75" s="8">
        <v>0</v>
      </c>
      <c r="BI75" s="1265">
        <v>1013.25</v>
      </c>
      <c r="BJ75" s="135">
        <f>'2011'!$CA$73</f>
        <v>4.9279999999999999</v>
      </c>
      <c r="BK75" s="1">
        <f t="shared" si="9"/>
        <v>1</v>
      </c>
      <c r="BL75" s="1709" t="e">
        <v>#N/A</v>
      </c>
      <c r="BM75" s="1709" t="e">
        <v>#N/A</v>
      </c>
      <c r="BN75" s="1709">
        <v>0.77083333333333337</v>
      </c>
      <c r="BO75" s="1709" t="e">
        <v>#N/A</v>
      </c>
      <c r="BP75" s="1708">
        <v>0.30763888888888891</v>
      </c>
      <c r="BQ75" s="1447">
        <f>Daily!CP75</f>
        <v>3.4576923076923092</v>
      </c>
      <c r="BR75" s="1447">
        <f>Daily!CQ75</f>
        <v>10.124038461538465</v>
      </c>
      <c r="BS75" s="1447">
        <f>Daily!CR75</f>
        <v>6.7908653846153868</v>
      </c>
      <c r="BT75" s="1421">
        <f>Daily!CS75</f>
        <v>6.6663461538461561</v>
      </c>
      <c r="BU75" s="1277">
        <f>$BU$62+('2011'!$BX$73/DGD!$E$93*DGD!E75)</f>
        <v>124.38709677419355</v>
      </c>
      <c r="BV75" s="1277">
        <f>$BV$62+('2011'!$CF$73/DGD!$E$93*DGD!E75)</f>
        <v>165.03225806451613</v>
      </c>
      <c r="BW75" s="32">
        <f t="shared" si="7"/>
        <v>4.5687500000000014</v>
      </c>
      <c r="BX75" s="32">
        <f t="shared" si="8"/>
        <v>9.0129807692307722</v>
      </c>
    </row>
    <row r="76" spans="4:76" ht="12.75" customHeight="1" x14ac:dyDescent="0.2">
      <c r="D76" s="1878"/>
      <c r="E76" s="107">
        <v>14</v>
      </c>
      <c r="F76" s="44">
        <v>0.8</v>
      </c>
      <c r="G76" s="88">
        <v>11.6</v>
      </c>
      <c r="H76" s="88">
        <v>6.4</v>
      </c>
      <c r="I76" s="88">
        <v>10.799999999999999</v>
      </c>
      <c r="J76" s="1408"/>
      <c r="K76" s="98">
        <v>49</v>
      </c>
      <c r="L76" s="98">
        <v>92</v>
      </c>
      <c r="M76" s="98">
        <v>77</v>
      </c>
      <c r="N76" s="98">
        <v>43</v>
      </c>
      <c r="O76" s="111"/>
      <c r="P76" s="98">
        <v>1010</v>
      </c>
      <c r="Q76" s="98">
        <v>1017</v>
      </c>
      <c r="R76" s="98">
        <v>1013.5</v>
      </c>
      <c r="S76" s="98">
        <v>7</v>
      </c>
      <c r="T76" s="111"/>
      <c r="U76" s="88">
        <v>5.0999999999999996</v>
      </c>
      <c r="V76" s="88">
        <v>13</v>
      </c>
      <c r="W76" s="88">
        <v>19.399999999999999</v>
      </c>
      <c r="X76" s="103" t="s">
        <v>183</v>
      </c>
      <c r="Y76" s="401"/>
      <c r="Z76" s="536">
        <v>0</v>
      </c>
      <c r="AA76" s="511" t="e">
        <v>#N/A</v>
      </c>
      <c r="AB76" s="102" t="e">
        <v>#N/A</v>
      </c>
      <c r="AC76" s="1319" t="s">
        <v>459</v>
      </c>
      <c r="AD76" s="536" t="s">
        <v>459</v>
      </c>
      <c r="AE76" s="511" t="e">
        <v>#N/A</v>
      </c>
      <c r="AF76" s="574"/>
      <c r="AG76" s="536">
        <v>-2.2000000000000002</v>
      </c>
      <c r="AH76" s="536">
        <v>5.5</v>
      </c>
      <c r="AI76" s="536">
        <v>2.2999999999999998</v>
      </c>
      <c r="AJ76" s="536">
        <v>7.7</v>
      </c>
      <c r="AL76" s="103" t="s">
        <v>583</v>
      </c>
      <c r="AM76">
        <v>1013.25</v>
      </c>
      <c r="AN76" t="s">
        <v>112</v>
      </c>
      <c r="AO76" s="396"/>
      <c r="AP76" s="593">
        <v>6</v>
      </c>
      <c r="AQ76" s="596">
        <v>0</v>
      </c>
      <c r="AR76" s="576"/>
      <c r="AS76" s="44">
        <v>-2.7461538461538479</v>
      </c>
      <c r="AT76" s="88">
        <v>1.3807692307692268</v>
      </c>
      <c r="AU76" s="88">
        <v>-0.6826923076923106</v>
      </c>
      <c r="AV76" s="355">
        <v>4.1269230769230747</v>
      </c>
      <c r="AW76" s="44">
        <v>-2.7461538461538479</v>
      </c>
      <c r="AX76" s="44">
        <v>1.3807692307692268</v>
      </c>
      <c r="AY76" s="44">
        <v>-0.6826923076923106</v>
      </c>
      <c r="AZ76" s="487">
        <v>4.1269230769230738</v>
      </c>
      <c r="BA76" s="112"/>
      <c r="BB76" s="622">
        <v>0</v>
      </c>
      <c r="BC76" s="26">
        <v>118.19999999999995</v>
      </c>
      <c r="BD76" s="67">
        <v>0.93785513181469116</v>
      </c>
      <c r="BE76" s="30">
        <v>131.5</v>
      </c>
      <c r="BF76" s="616">
        <v>0.78078912085807306</v>
      </c>
      <c r="BG76" s="1265">
        <v>1</v>
      </c>
      <c r="BH76" s="8">
        <v>0</v>
      </c>
      <c r="BI76" s="1265">
        <v>1013.25</v>
      </c>
      <c r="BJ76" s="135">
        <f>'2011'!$CA$73</f>
        <v>4.9279999999999999</v>
      </c>
      <c r="BK76" s="1">
        <f t="shared" si="9"/>
        <v>0</v>
      </c>
      <c r="BL76" s="1709">
        <v>0.26041666666666669</v>
      </c>
      <c r="BM76" s="1709">
        <v>0.55555555555555558</v>
      </c>
      <c r="BN76" s="1709">
        <v>0.51180555555555551</v>
      </c>
      <c r="BO76" s="1709" t="e">
        <v>#N/A</v>
      </c>
      <c r="BP76" s="1710">
        <v>0.4548611111111111</v>
      </c>
      <c r="BQ76" s="1447">
        <f>Daily!CP76</f>
        <v>3.5461538461538478</v>
      </c>
      <c r="BR76" s="1447">
        <f>Daily!CQ76</f>
        <v>10.219230769230773</v>
      </c>
      <c r="BS76" s="1447">
        <f>Daily!CR76</f>
        <v>6.8826923076923103</v>
      </c>
      <c r="BT76" s="1421">
        <f>Daily!CS76</f>
        <v>6.6730769230769251</v>
      </c>
      <c r="BU76" s="1277">
        <f>$BU$62+('2011'!$BX$73/DGD!$E$93*DGD!E76)</f>
        <v>126.03225806451613</v>
      </c>
      <c r="BV76" s="1277">
        <f>$BV$62+('2011'!$CF$73/DGD!$E$93*DGD!E76)</f>
        <v>168.41935483870969</v>
      </c>
      <c r="BW76" s="32">
        <f t="shared" si="7"/>
        <v>4.658333333333335</v>
      </c>
      <c r="BX76" s="32">
        <f t="shared" si="8"/>
        <v>9.1070512820512857</v>
      </c>
    </row>
    <row r="77" spans="4:76" ht="12.75" customHeight="1" x14ac:dyDescent="0.2">
      <c r="D77" s="1878"/>
      <c r="E77" s="107">
        <v>15</v>
      </c>
      <c r="F77" s="44">
        <v>6.2</v>
      </c>
      <c r="G77" s="88">
        <v>11.7</v>
      </c>
      <c r="H77" s="88">
        <v>8.6</v>
      </c>
      <c r="I77" s="88">
        <v>5.4999999999999991</v>
      </c>
      <c r="J77" s="1408"/>
      <c r="K77" s="98">
        <v>77</v>
      </c>
      <c r="L77" s="98">
        <v>98</v>
      </c>
      <c r="M77" s="98">
        <v>91</v>
      </c>
      <c r="N77" s="98">
        <v>21</v>
      </c>
      <c r="O77" s="111"/>
      <c r="P77" s="98">
        <v>1013</v>
      </c>
      <c r="Q77" s="98">
        <v>1017</v>
      </c>
      <c r="R77" s="98">
        <v>1015</v>
      </c>
      <c r="S77" s="98">
        <v>4</v>
      </c>
      <c r="T77" s="111"/>
      <c r="U77" s="88">
        <v>6.1</v>
      </c>
      <c r="V77" s="88">
        <v>12.1</v>
      </c>
      <c r="W77" s="88">
        <v>17.3</v>
      </c>
      <c r="X77" s="103" t="s">
        <v>183</v>
      </c>
      <c r="Y77" s="401"/>
      <c r="Z77" s="536">
        <v>0</v>
      </c>
      <c r="AA77" s="511" t="e">
        <v>#N/A</v>
      </c>
      <c r="AB77" s="102" t="e">
        <v>#N/A</v>
      </c>
      <c r="AC77" s="1319" t="s">
        <v>459</v>
      </c>
      <c r="AD77" s="536" t="s">
        <v>459</v>
      </c>
      <c r="AE77" s="511" t="e">
        <v>#N/A</v>
      </c>
      <c r="AF77" s="574"/>
      <c r="AG77" s="536">
        <v>5.3</v>
      </c>
      <c r="AH77" s="536">
        <v>9.8000000000000007</v>
      </c>
      <c r="AI77" s="536">
        <v>7.2</v>
      </c>
      <c r="AJ77" s="536">
        <v>4.5000000000000009</v>
      </c>
      <c r="AL77" s="103" t="s">
        <v>584</v>
      </c>
      <c r="AM77">
        <v>1013.25</v>
      </c>
      <c r="AN77" t="s">
        <v>585</v>
      </c>
      <c r="AO77" s="396"/>
      <c r="AP77" s="593">
        <v>3</v>
      </c>
      <c r="AQ77" s="596">
        <v>0</v>
      </c>
      <c r="AR77" s="576"/>
      <c r="AS77" s="44">
        <v>2.5653846153846138</v>
      </c>
      <c r="AT77" s="88">
        <v>1.3855769230769184</v>
      </c>
      <c r="AU77" s="88">
        <v>1.9754807692307661</v>
      </c>
      <c r="AV77" s="355">
        <v>-1.1798076923076954</v>
      </c>
      <c r="AW77" s="44">
        <v>2.5653846153846138</v>
      </c>
      <c r="AX77" s="44">
        <v>1.3855769230769184</v>
      </c>
      <c r="AY77" s="44">
        <v>1.9754807692307661</v>
      </c>
      <c r="AZ77" s="487">
        <v>-1.179807692307695</v>
      </c>
      <c r="BA77" s="112"/>
      <c r="BB77" s="622">
        <v>0</v>
      </c>
      <c r="BC77" s="26">
        <v>118.19999999999995</v>
      </c>
      <c r="BD77" s="67">
        <v>0.92577059120768013</v>
      </c>
      <c r="BE77" s="30">
        <v>134.5</v>
      </c>
      <c r="BF77" s="616">
        <v>0.78285767930904993</v>
      </c>
      <c r="BG77" s="1265">
        <v>1</v>
      </c>
      <c r="BH77" s="8">
        <v>0</v>
      </c>
      <c r="BI77" s="1265">
        <v>1013.25</v>
      </c>
      <c r="BJ77" s="135">
        <f>'2011'!$CA$73</f>
        <v>4.9279999999999999</v>
      </c>
      <c r="BK77" s="1">
        <f t="shared" si="9"/>
        <v>0</v>
      </c>
      <c r="BL77" s="1709">
        <v>0.36805555555555558</v>
      </c>
      <c r="BM77" s="1709">
        <v>0.65625</v>
      </c>
      <c r="BN77" s="1709">
        <v>0.73958333333333337</v>
      </c>
      <c r="BO77" s="1709">
        <v>0.375</v>
      </c>
      <c r="BP77" s="1708">
        <v>0.49513888888888885</v>
      </c>
      <c r="BQ77" s="1447">
        <f>Daily!CP77</f>
        <v>3.6346153846153864</v>
      </c>
      <c r="BR77" s="1447">
        <f>Daily!CQ77</f>
        <v>10.314423076923081</v>
      </c>
      <c r="BS77" s="1447">
        <f>Daily!CR77</f>
        <v>6.9745192307692339</v>
      </c>
      <c r="BT77" s="1421">
        <f>Daily!CS77</f>
        <v>6.6798076923076941</v>
      </c>
      <c r="BU77" s="1277">
        <f>$BU$62+('2011'!$BX$73/DGD!$E$93*DGD!E77)</f>
        <v>127.67741935483872</v>
      </c>
      <c r="BV77" s="1277">
        <f>$BV$62+('2011'!$CF$73/DGD!$E$93*DGD!E77)</f>
        <v>171.80645161290323</v>
      </c>
      <c r="BW77" s="32">
        <f t="shared" si="7"/>
        <v>4.7479166666666686</v>
      </c>
      <c r="BX77" s="32">
        <f t="shared" si="8"/>
        <v>9.2011217948717992</v>
      </c>
    </row>
    <row r="78" spans="4:76" ht="12.75" customHeight="1" x14ac:dyDescent="0.2">
      <c r="D78" s="1878"/>
      <c r="E78" s="107">
        <v>16</v>
      </c>
      <c r="F78" s="44">
        <v>4.0999999999999996</v>
      </c>
      <c r="G78" s="88">
        <v>9.3000000000000007</v>
      </c>
      <c r="H78" s="88">
        <v>7.7</v>
      </c>
      <c r="I78" s="88">
        <v>5.2000000000000011</v>
      </c>
      <c r="J78" s="1408"/>
      <c r="K78" s="98">
        <v>82</v>
      </c>
      <c r="L78" s="98">
        <v>98</v>
      </c>
      <c r="M78" s="98">
        <v>92</v>
      </c>
      <c r="N78" s="98">
        <v>16</v>
      </c>
      <c r="O78" s="111"/>
      <c r="P78" s="98">
        <v>1011</v>
      </c>
      <c r="Q78" s="98">
        <v>1014</v>
      </c>
      <c r="R78" s="98">
        <v>1012.5</v>
      </c>
      <c r="S78" s="98">
        <v>3</v>
      </c>
      <c r="T78" s="111"/>
      <c r="U78" s="88">
        <v>5.5</v>
      </c>
      <c r="V78" s="88">
        <v>12.1</v>
      </c>
      <c r="W78" s="88">
        <v>14.5</v>
      </c>
      <c r="X78" s="103" t="s">
        <v>180</v>
      </c>
      <c r="Y78" s="401"/>
      <c r="Z78" s="536">
        <v>0</v>
      </c>
      <c r="AA78" s="511" t="e">
        <v>#N/A</v>
      </c>
      <c r="AB78" s="102" t="e">
        <v>#N/A</v>
      </c>
      <c r="AC78" s="1319" t="s">
        <v>459</v>
      </c>
      <c r="AD78" s="536" t="s">
        <v>459</v>
      </c>
      <c r="AE78" s="511" t="e">
        <v>#N/A</v>
      </c>
      <c r="AF78" s="574"/>
      <c r="AG78" s="536">
        <v>2.9</v>
      </c>
      <c r="AH78" s="536">
        <v>8.1</v>
      </c>
      <c r="AI78" s="536">
        <v>6.4</v>
      </c>
      <c r="AJ78" s="536">
        <v>5.1999999999999993</v>
      </c>
      <c r="AL78" s="103" t="s">
        <v>464</v>
      </c>
      <c r="AM78">
        <v>1013.25</v>
      </c>
      <c r="AN78" t="s">
        <v>586</v>
      </c>
      <c r="AO78" s="396"/>
      <c r="AP78" s="593">
        <v>0</v>
      </c>
      <c r="AQ78" s="596">
        <v>0</v>
      </c>
      <c r="AR78" s="576"/>
      <c r="AS78" s="44">
        <v>0.3769230769230747</v>
      </c>
      <c r="AT78" s="88">
        <v>-1.1096153846153882</v>
      </c>
      <c r="AU78" s="88">
        <v>-0.36634615384615676</v>
      </c>
      <c r="AV78" s="355">
        <v>-1.4865384615384629</v>
      </c>
      <c r="AW78" s="44">
        <v>0.3769230769230747</v>
      </c>
      <c r="AX78" s="44">
        <v>-1.1096153846153882</v>
      </c>
      <c r="AY78" s="44">
        <v>-0.36634615384615676</v>
      </c>
      <c r="AZ78" s="487">
        <v>-1.4865384615384629</v>
      </c>
      <c r="BA78" s="1233"/>
      <c r="BB78" s="622">
        <v>0</v>
      </c>
      <c r="BC78" s="26">
        <v>118.19999999999995</v>
      </c>
      <c r="BD78" s="67">
        <v>0.91399351459216727</v>
      </c>
      <c r="BE78" s="30">
        <v>134.5</v>
      </c>
      <c r="BF78" s="616">
        <v>0.76772233474498253</v>
      </c>
      <c r="BG78" s="1265">
        <v>1</v>
      </c>
      <c r="BH78" s="8">
        <v>0</v>
      </c>
      <c r="BI78" s="1265">
        <v>1013.25</v>
      </c>
      <c r="BJ78" s="135">
        <f>'2011'!$CA$73</f>
        <v>4.9279999999999999</v>
      </c>
      <c r="BK78" s="1">
        <f t="shared" si="9"/>
        <v>0</v>
      </c>
      <c r="BL78" s="1709">
        <v>9.0277777777777776E-2</v>
      </c>
      <c r="BM78" s="1709">
        <v>0.56944444444444442</v>
      </c>
      <c r="BN78" s="1709">
        <v>0.59722222222222221</v>
      </c>
      <c r="BO78" s="1709">
        <v>0.33333333333333331</v>
      </c>
      <c r="BP78" s="1708">
        <v>0.71180555555555547</v>
      </c>
      <c r="BQ78" s="1447">
        <f>Daily!CP78</f>
        <v>3.7230769230769249</v>
      </c>
      <c r="BR78" s="1447">
        <f>Daily!CQ78</f>
        <v>10.409615384615389</v>
      </c>
      <c r="BS78" s="1447">
        <f>Daily!CR78</f>
        <v>7.0663461538461565</v>
      </c>
      <c r="BT78" s="1421">
        <f>Daily!CS78</f>
        <v>6.686538461538464</v>
      </c>
      <c r="BU78" s="1277">
        <f>$BU$62+('2011'!$BX$73/DGD!$E$93*DGD!E78)</f>
        <v>129.32258064516128</v>
      </c>
      <c r="BV78" s="1277">
        <f>$BV$62+('2011'!$CF$73/DGD!$E$93*DGD!E78)</f>
        <v>175.19354838709677</v>
      </c>
      <c r="BW78" s="32">
        <f t="shared" si="7"/>
        <v>4.8375000000000021</v>
      </c>
      <c r="BX78" s="32">
        <f t="shared" si="8"/>
        <v>9.2951923076923109</v>
      </c>
    </row>
    <row r="79" spans="4:76" ht="12.75" customHeight="1" x14ac:dyDescent="0.2">
      <c r="D79" s="1878"/>
      <c r="E79" s="107">
        <v>17</v>
      </c>
      <c r="F79" s="44">
        <v>3.1</v>
      </c>
      <c r="G79" s="88">
        <v>9.1</v>
      </c>
      <c r="H79" s="88">
        <v>5.4</v>
      </c>
      <c r="I79" s="88">
        <v>6</v>
      </c>
      <c r="J79" s="1408"/>
      <c r="K79" s="98">
        <v>73</v>
      </c>
      <c r="L79" s="98">
        <v>98</v>
      </c>
      <c r="M79" s="98">
        <v>89</v>
      </c>
      <c r="N79" s="98">
        <v>25</v>
      </c>
      <c r="O79" s="111"/>
      <c r="P79" s="98">
        <v>1012</v>
      </c>
      <c r="Q79" s="98">
        <v>1019</v>
      </c>
      <c r="R79" s="98">
        <v>1015.5</v>
      </c>
      <c r="S79" s="98">
        <v>7</v>
      </c>
      <c r="T79" s="111"/>
      <c r="U79" s="88">
        <v>2.2999999999999998</v>
      </c>
      <c r="V79" s="88">
        <v>7.8</v>
      </c>
      <c r="W79" s="88">
        <v>10.7</v>
      </c>
      <c r="X79" s="103" t="s">
        <v>182</v>
      </c>
      <c r="Y79" s="401"/>
      <c r="Z79" s="536">
        <v>0</v>
      </c>
      <c r="AA79" s="511" t="e">
        <v>#N/A</v>
      </c>
      <c r="AB79" s="102" t="e">
        <v>#N/A</v>
      </c>
      <c r="AC79" s="1319" t="s">
        <v>459</v>
      </c>
      <c r="AD79" s="536" t="s">
        <v>459</v>
      </c>
      <c r="AE79" s="511" t="e">
        <v>#N/A</v>
      </c>
      <c r="AF79" s="574"/>
      <c r="AG79" s="536">
        <v>2.2000000000000002</v>
      </c>
      <c r="AH79" s="536">
        <v>5.8</v>
      </c>
      <c r="AI79" s="536">
        <v>3.7</v>
      </c>
      <c r="AJ79" s="536">
        <v>3.5999999999999996</v>
      </c>
      <c r="AL79" s="103" t="s">
        <v>497</v>
      </c>
      <c r="AM79">
        <v>1013.25</v>
      </c>
      <c r="AN79" t="s">
        <v>112</v>
      </c>
      <c r="AO79" s="396"/>
      <c r="AP79" s="593">
        <v>1</v>
      </c>
      <c r="AQ79" s="596">
        <v>0</v>
      </c>
      <c r="AR79" s="576"/>
      <c r="AS79" s="44">
        <v>-0.71153846153846345</v>
      </c>
      <c r="AT79" s="88">
        <v>-1.4048076923076973</v>
      </c>
      <c r="AU79" s="88">
        <v>-1.0581730769230804</v>
      </c>
      <c r="AV79" s="355">
        <v>-0.69326923076923386</v>
      </c>
      <c r="AW79" s="44">
        <v>-0.71153846153846345</v>
      </c>
      <c r="AX79" s="44">
        <v>-1.4048076923076973</v>
      </c>
      <c r="AY79" s="44">
        <v>-1.0581730769230804</v>
      </c>
      <c r="AZ79" s="487">
        <v>-0.69326923076923386</v>
      </c>
      <c r="BA79" s="112"/>
      <c r="BB79" s="622">
        <v>0</v>
      </c>
      <c r="BC79" s="26">
        <v>118.19999999999995</v>
      </c>
      <c r="BD79" s="67">
        <v>0.90251231527093556</v>
      </c>
      <c r="BE79" s="30">
        <v>135.5</v>
      </c>
      <c r="BF79" s="616">
        <v>0.75876083815028894</v>
      </c>
      <c r="BG79" s="1265">
        <v>1</v>
      </c>
      <c r="BH79" s="8">
        <v>0</v>
      </c>
      <c r="BI79" s="1265">
        <v>1013.25</v>
      </c>
      <c r="BJ79" s="135">
        <f>'2011'!$CA$73</f>
        <v>4.9279999999999999</v>
      </c>
      <c r="BK79" s="1">
        <f t="shared" si="9"/>
        <v>0</v>
      </c>
      <c r="BL79" s="1709">
        <v>0.20833333333333334</v>
      </c>
      <c r="BM79" s="1709">
        <v>0.71875</v>
      </c>
      <c r="BN79" s="1709">
        <v>0.70486111111111116</v>
      </c>
      <c r="BO79" s="1709">
        <v>0.32291666666666669</v>
      </c>
      <c r="BP79" s="1708">
        <v>0.6118055555555556</v>
      </c>
      <c r="BQ79" s="1447">
        <f>Daily!CP79</f>
        <v>3.8115384615384635</v>
      </c>
      <c r="BR79" s="1447">
        <f>Daily!CQ79</f>
        <v>10.504807692307697</v>
      </c>
      <c r="BS79" s="1447">
        <f>Daily!CR79</f>
        <v>7.15817307692308</v>
      </c>
      <c r="BT79" s="1421">
        <f>Daily!CS79</f>
        <v>6.6932692307692339</v>
      </c>
      <c r="BU79" s="1277">
        <f>$BU$62+('2011'!$BX$73/DGD!$E$93*DGD!E79)</f>
        <v>130.96774193548387</v>
      </c>
      <c r="BV79" s="1277">
        <f>$BV$62+('2011'!$CF$73/DGD!$E$93*DGD!E79)</f>
        <v>178.58064516129033</v>
      </c>
      <c r="BW79" s="32">
        <f t="shared" si="7"/>
        <v>4.9270833333333357</v>
      </c>
      <c r="BX79" s="32">
        <f t="shared" si="8"/>
        <v>9.3892628205128243</v>
      </c>
    </row>
    <row r="80" spans="4:76" ht="12.75" customHeight="1" x14ac:dyDescent="0.2">
      <c r="D80" s="1878"/>
      <c r="E80" s="107">
        <v>18</v>
      </c>
      <c r="F80" s="44">
        <v>1.3</v>
      </c>
      <c r="G80" s="88">
        <v>7.4</v>
      </c>
      <c r="H80" s="88">
        <v>5.4</v>
      </c>
      <c r="I80" s="88">
        <v>6.1000000000000005</v>
      </c>
      <c r="J80" s="1408"/>
      <c r="K80" s="98">
        <v>64</v>
      </c>
      <c r="L80" s="98">
        <v>88</v>
      </c>
      <c r="M80" s="98">
        <v>82</v>
      </c>
      <c r="N80" s="98">
        <v>24</v>
      </c>
      <c r="O80" s="111"/>
      <c r="P80" s="98">
        <v>1019</v>
      </c>
      <c r="Q80" s="98">
        <v>1029</v>
      </c>
      <c r="R80" s="98">
        <v>1024</v>
      </c>
      <c r="S80" s="98">
        <v>10</v>
      </c>
      <c r="T80" s="111"/>
      <c r="U80" s="88">
        <v>3.1</v>
      </c>
      <c r="V80" s="88">
        <v>9.8000000000000007</v>
      </c>
      <c r="W80" s="88">
        <v>13.2</v>
      </c>
      <c r="X80" s="103" t="s">
        <v>178</v>
      </c>
      <c r="Y80" s="401"/>
      <c r="Z80" s="536">
        <v>4.4000000000000004</v>
      </c>
      <c r="AA80" s="511">
        <v>1.4</v>
      </c>
      <c r="AB80" s="102">
        <v>0.3</v>
      </c>
      <c r="AC80" s="1319">
        <v>0.3963963963963964</v>
      </c>
      <c r="AD80" s="536">
        <v>0.8</v>
      </c>
      <c r="AE80" s="511">
        <v>2.2999999999999998</v>
      </c>
      <c r="AF80" s="574"/>
      <c r="AG80" s="536">
        <v>-2.5</v>
      </c>
      <c r="AH80" s="536">
        <v>4.9000000000000004</v>
      </c>
      <c r="AI80" s="536">
        <v>2.5</v>
      </c>
      <c r="AJ80" s="536">
        <v>7.4</v>
      </c>
      <c r="AL80" s="103" t="s">
        <v>464</v>
      </c>
      <c r="AM80">
        <v>1013.25</v>
      </c>
      <c r="AN80" t="s">
        <v>587</v>
      </c>
      <c r="AO80" s="396"/>
      <c r="AP80" s="593">
        <v>0.3</v>
      </c>
      <c r="AQ80" s="596">
        <v>5.5</v>
      </c>
      <c r="AR80" s="576"/>
      <c r="AS80" s="44">
        <v>-2.5999999999999996</v>
      </c>
      <c r="AT80" s="88">
        <v>-3.1999999999999993</v>
      </c>
      <c r="AU80" s="88">
        <v>-2.8999999999999995</v>
      </c>
      <c r="AV80" s="355">
        <v>-0.59999999999999964</v>
      </c>
      <c r="AW80" s="44">
        <v>-2.5999999999999996</v>
      </c>
      <c r="AX80" s="44">
        <v>-3.1999999999999993</v>
      </c>
      <c r="AY80" s="44">
        <v>-2.8999999999999995</v>
      </c>
      <c r="AZ80" s="487">
        <v>-0.59999999999999876</v>
      </c>
      <c r="BA80" s="112"/>
      <c r="BB80" s="622">
        <v>2.6745098039215689</v>
      </c>
      <c r="BC80" s="26">
        <v>122.59999999999995</v>
      </c>
      <c r="BD80" s="67">
        <v>0.92449525662855714</v>
      </c>
      <c r="BE80" s="30">
        <v>135.80000000000001</v>
      </c>
      <c r="BF80" s="616">
        <v>0.74628611948236134</v>
      </c>
      <c r="BG80" s="1265">
        <v>1</v>
      </c>
      <c r="BH80" s="8">
        <v>0</v>
      </c>
      <c r="BI80" s="1265">
        <v>1013.25</v>
      </c>
      <c r="BJ80" s="135">
        <f>'2011'!$CA$73</f>
        <v>4.9279999999999999</v>
      </c>
      <c r="BK80" s="1">
        <f t="shared" si="9"/>
        <v>2</v>
      </c>
      <c r="BL80" s="1709" t="e">
        <v>#N/A</v>
      </c>
      <c r="BM80" s="1709" t="e">
        <v>#N/A</v>
      </c>
      <c r="BN80" s="1709" t="e">
        <v>#N/A</v>
      </c>
      <c r="BO80" s="1709" t="e">
        <v>#N/A</v>
      </c>
      <c r="BP80" s="1710">
        <v>0.57222222222222219</v>
      </c>
      <c r="BQ80" s="1447">
        <f>Daily!CP80</f>
        <v>3.9</v>
      </c>
      <c r="BR80" s="1447">
        <f>Daily!CQ80</f>
        <v>10.6</v>
      </c>
      <c r="BS80" s="1447">
        <f>Daily!CR80</f>
        <v>7.25</v>
      </c>
      <c r="BT80" s="1421">
        <f>Daily!CS80</f>
        <v>6.6999999999999993</v>
      </c>
      <c r="BU80" s="1277">
        <f>$BU$62+('2011'!$BX$73/DGD!$E$93*DGD!E80)</f>
        <v>132.61290322580646</v>
      </c>
      <c r="BV80" s="1277">
        <f>$BV$62+('2011'!$CF$73/DGD!$E$93*DGD!E80)</f>
        <v>181.96774193548387</v>
      </c>
      <c r="BW80" s="32">
        <f t="shared" si="7"/>
        <v>5.0166666666666675</v>
      </c>
      <c r="BX80" s="32">
        <f t="shared" si="8"/>
        <v>9.4833333333333325</v>
      </c>
    </row>
    <row r="81" spans="4:76" ht="12.75" customHeight="1" x14ac:dyDescent="0.2">
      <c r="D81" s="1878"/>
      <c r="E81" s="107">
        <v>19</v>
      </c>
      <c r="F81" s="44">
        <v>-1.6</v>
      </c>
      <c r="G81" s="88">
        <v>11.1</v>
      </c>
      <c r="H81" s="88">
        <v>5.3</v>
      </c>
      <c r="I81" s="88">
        <v>12.7</v>
      </c>
      <c r="J81" s="1408"/>
      <c r="K81" s="98">
        <v>39</v>
      </c>
      <c r="L81" s="98">
        <v>94</v>
      </c>
      <c r="M81" s="98">
        <v>65</v>
      </c>
      <c r="N81" s="98">
        <v>55</v>
      </c>
      <c r="O81" s="111"/>
      <c r="P81" s="98">
        <v>1030</v>
      </c>
      <c r="Q81" s="98">
        <v>1035</v>
      </c>
      <c r="R81" s="98">
        <v>1032.5</v>
      </c>
      <c r="S81" s="98">
        <v>5</v>
      </c>
      <c r="T81" s="111"/>
      <c r="U81" s="88">
        <v>1.6</v>
      </c>
      <c r="V81" s="88">
        <v>6.2</v>
      </c>
      <c r="W81" s="88">
        <v>8.5</v>
      </c>
      <c r="X81" s="103" t="s">
        <v>185</v>
      </c>
      <c r="Y81" s="401"/>
      <c r="Z81" s="536">
        <v>0</v>
      </c>
      <c r="AA81" s="1290" t="e">
        <v>#N/A</v>
      </c>
      <c r="AB81" s="102" t="e">
        <v>#N/A</v>
      </c>
      <c r="AC81" s="1319" t="s">
        <v>459</v>
      </c>
      <c r="AD81" s="536" t="s">
        <v>459</v>
      </c>
      <c r="AE81" s="511" t="e">
        <v>#N/A</v>
      </c>
      <c r="AF81" s="574"/>
      <c r="AG81" s="536">
        <v>-3.7</v>
      </c>
      <c r="AH81" s="536">
        <v>4.2</v>
      </c>
      <c r="AI81" s="536">
        <v>-1.4</v>
      </c>
      <c r="AJ81" s="536">
        <v>7.9</v>
      </c>
      <c r="AL81" s="103" t="s">
        <v>468</v>
      </c>
      <c r="AM81">
        <v>1013.25</v>
      </c>
      <c r="AN81" t="s">
        <v>588</v>
      </c>
      <c r="AO81" s="396"/>
      <c r="AP81" s="593">
        <v>10.9</v>
      </c>
      <c r="AQ81" s="596">
        <v>0</v>
      </c>
      <c r="AR81" s="576"/>
      <c r="AS81" s="44">
        <v>-5.546153846153846</v>
      </c>
      <c r="AT81" s="88">
        <v>0.41923076923076863</v>
      </c>
      <c r="AU81" s="88">
        <v>-2.5634615384615387</v>
      </c>
      <c r="AV81" s="355">
        <v>5.9653846153846146</v>
      </c>
      <c r="AW81" s="44">
        <v>-5.546153846153846</v>
      </c>
      <c r="AX81" s="44">
        <v>0.41923076923076863</v>
      </c>
      <c r="AY81" s="44">
        <v>-2.5634615384615387</v>
      </c>
      <c r="AZ81" s="487">
        <v>5.9653846153846146</v>
      </c>
      <c r="BA81" s="351"/>
      <c r="BB81" s="622">
        <v>0</v>
      </c>
      <c r="BC81" s="26">
        <v>122.59999999999995</v>
      </c>
      <c r="BD81" s="67">
        <v>0.91316674675636678</v>
      </c>
      <c r="BE81" s="30">
        <v>146.70000000000002</v>
      </c>
      <c r="BF81" s="616">
        <v>0.79145492516533245</v>
      </c>
      <c r="BG81" s="1265">
        <v>1</v>
      </c>
      <c r="BH81" s="8">
        <v>0</v>
      </c>
      <c r="BI81" s="1265">
        <v>1013.25</v>
      </c>
      <c r="BJ81" s="135">
        <f>'2011'!$CA$73</f>
        <v>4.9279999999999999</v>
      </c>
      <c r="BK81" s="1">
        <f t="shared" si="9"/>
        <v>0</v>
      </c>
      <c r="BL81" s="1709">
        <v>0.2638888888888889</v>
      </c>
      <c r="BM81" s="1709">
        <v>0.61458333333333337</v>
      </c>
      <c r="BN81" s="1709">
        <v>0.6875</v>
      </c>
      <c r="BO81" s="1709">
        <v>0.3298611111111111</v>
      </c>
      <c r="BP81" s="1710">
        <v>0.62569444444444444</v>
      </c>
      <c r="BQ81" s="1447">
        <f>Daily!CP81</f>
        <v>3.9461538461538459</v>
      </c>
      <c r="BR81" s="1447">
        <f>Daily!CQ81</f>
        <v>10.680769230769231</v>
      </c>
      <c r="BS81" s="1452">
        <f>Daily!CR81</f>
        <v>7.3134615384615387</v>
      </c>
      <c r="BT81" s="1421">
        <f>Daily!CS81</f>
        <v>6.7346153846153847</v>
      </c>
      <c r="BU81" s="1277">
        <f>$BU$62+('2011'!$BX$73/DGD!$E$93*DGD!E81)</f>
        <v>134.25806451612902</v>
      </c>
      <c r="BV81" s="1277">
        <f>$BV$62+('2011'!$CF$73/DGD!$E$93*DGD!E81)</f>
        <v>185.35483870967744</v>
      </c>
      <c r="BW81" s="32">
        <f t="shared" si="7"/>
        <v>5.0685897435897438</v>
      </c>
      <c r="BX81" s="32">
        <f t="shared" si="8"/>
        <v>9.5583333333333336</v>
      </c>
    </row>
    <row r="82" spans="4:76" ht="12.75" customHeight="1" x14ac:dyDescent="0.2">
      <c r="D82" s="1878"/>
      <c r="E82" s="107">
        <v>20</v>
      </c>
      <c r="F82" s="44">
        <v>1.6</v>
      </c>
      <c r="G82" s="88">
        <v>12.9</v>
      </c>
      <c r="H82" s="88">
        <v>7.9</v>
      </c>
      <c r="I82" s="88">
        <v>11.3</v>
      </c>
      <c r="J82" s="1408"/>
      <c r="K82" s="98">
        <v>53</v>
      </c>
      <c r="L82" s="98">
        <v>79</v>
      </c>
      <c r="M82" s="98">
        <v>68</v>
      </c>
      <c r="N82" s="98">
        <v>26</v>
      </c>
      <c r="O82" s="111"/>
      <c r="P82" s="98">
        <v>1031</v>
      </c>
      <c r="Q82" s="98">
        <v>1033</v>
      </c>
      <c r="R82" s="98">
        <v>1032</v>
      </c>
      <c r="S82" s="98">
        <v>2</v>
      </c>
      <c r="T82" s="111"/>
      <c r="U82" s="88">
        <v>4.0999999999999996</v>
      </c>
      <c r="V82" s="88">
        <v>10.9</v>
      </c>
      <c r="W82" s="88">
        <v>13.2</v>
      </c>
      <c r="X82" s="103" t="s">
        <v>154</v>
      </c>
      <c r="Y82" s="401"/>
      <c r="Z82" s="536">
        <v>0</v>
      </c>
      <c r="AA82" s="511" t="e">
        <v>#N/A</v>
      </c>
      <c r="AB82" s="102" t="e">
        <v>#N/A</v>
      </c>
      <c r="AC82" s="1319" t="s">
        <v>459</v>
      </c>
      <c r="AD82" s="536" t="s">
        <v>459</v>
      </c>
      <c r="AE82" s="511" t="e">
        <v>#N/A</v>
      </c>
      <c r="AF82" s="574"/>
      <c r="AG82" s="536">
        <v>-2.9</v>
      </c>
      <c r="AH82" s="536">
        <v>4.9000000000000004</v>
      </c>
      <c r="AI82" s="536">
        <v>2.1</v>
      </c>
      <c r="AJ82" s="536">
        <v>7.8000000000000007</v>
      </c>
      <c r="AL82" s="103" t="s">
        <v>589</v>
      </c>
      <c r="AM82">
        <v>1013.25</v>
      </c>
      <c r="AN82" t="s">
        <v>112</v>
      </c>
      <c r="AO82" s="396"/>
      <c r="AP82" s="593">
        <v>5</v>
      </c>
      <c r="AQ82" s="596">
        <v>0</v>
      </c>
      <c r="AR82" s="576"/>
      <c r="AS82" s="44">
        <v>-2.3923076923076918</v>
      </c>
      <c r="AT82" s="88">
        <v>2.138461538461538</v>
      </c>
      <c r="AU82" s="88">
        <v>-0.12692307692307692</v>
      </c>
      <c r="AV82" s="355">
        <v>4.5307692307692298</v>
      </c>
      <c r="AW82" s="44">
        <v>-2.3923076923076918</v>
      </c>
      <c r="AX82" s="44">
        <v>2.138461538461538</v>
      </c>
      <c r="AY82" s="44">
        <v>-0.12692307692307692</v>
      </c>
      <c r="AZ82" s="487">
        <v>4.5307692307692307</v>
      </c>
      <c r="BA82" s="351"/>
      <c r="BB82" s="622">
        <v>0</v>
      </c>
      <c r="BC82" s="26">
        <v>122.59999999999995</v>
      </c>
      <c r="BD82" s="67">
        <v>0.90211250890102024</v>
      </c>
      <c r="BE82" s="30">
        <v>151.70000000000002</v>
      </c>
      <c r="BF82" s="616">
        <v>0.80374294992309014</v>
      </c>
      <c r="BG82" s="1265">
        <v>1</v>
      </c>
      <c r="BH82" s="8">
        <v>0</v>
      </c>
      <c r="BI82" s="1265">
        <v>1013.25</v>
      </c>
      <c r="BJ82" s="135">
        <f>'2011'!$CA$73</f>
        <v>4.9279999999999999</v>
      </c>
      <c r="BK82" s="1">
        <f t="shared" si="9"/>
        <v>0</v>
      </c>
      <c r="BL82" s="1709">
        <v>6.9444444444444434E-2</v>
      </c>
      <c r="BM82" s="1709">
        <v>0.64930555555555558</v>
      </c>
      <c r="BN82" s="1709">
        <v>0.67013888888888884</v>
      </c>
      <c r="BO82" s="1709">
        <v>0.33680555555555558</v>
      </c>
      <c r="BP82" s="1710">
        <v>0.74652777777777779</v>
      </c>
      <c r="BQ82" s="1447">
        <f>Daily!CP82</f>
        <v>3.9923076923076919</v>
      </c>
      <c r="BR82" s="1447">
        <f>Daily!CQ82</f>
        <v>10.761538461538462</v>
      </c>
      <c r="BS82" s="1452">
        <f>Daily!CR82</f>
        <v>7.3769230769230774</v>
      </c>
      <c r="BT82" s="1421">
        <f>Daily!CS82</f>
        <v>6.7692307692307701</v>
      </c>
      <c r="BU82" s="1277">
        <f>$BU$62+('2011'!$BX$73/DGD!$E$93*DGD!E82)</f>
        <v>135.90322580645162</v>
      </c>
      <c r="BV82" s="1277">
        <f>$BV$62+('2011'!$CF$73/DGD!$E$93*DGD!E82)</f>
        <v>188.74193548387098</v>
      </c>
      <c r="BW82" s="32">
        <f t="shared" si="7"/>
        <v>5.1205128205128201</v>
      </c>
      <c r="BX82" s="32">
        <f t="shared" si="8"/>
        <v>9.6333333333333346</v>
      </c>
    </row>
    <row r="83" spans="4:76" ht="12.75" customHeight="1" x14ac:dyDescent="0.2">
      <c r="D83" s="1878"/>
      <c r="E83" s="107">
        <v>21</v>
      </c>
      <c r="F83" s="44">
        <v>4.5</v>
      </c>
      <c r="G83" s="88">
        <v>14.6</v>
      </c>
      <c r="H83" s="88">
        <v>9.6</v>
      </c>
      <c r="I83" s="88">
        <v>10.1</v>
      </c>
      <c r="J83" s="1408"/>
      <c r="K83" s="98">
        <v>57</v>
      </c>
      <c r="L83" s="98">
        <v>87</v>
      </c>
      <c r="M83" s="98">
        <v>72</v>
      </c>
      <c r="N83" s="98">
        <v>30</v>
      </c>
      <c r="O83" s="111"/>
      <c r="P83" s="98">
        <v>1033</v>
      </c>
      <c r="Q83" s="98">
        <v>1036</v>
      </c>
      <c r="R83" s="98">
        <v>1034.5</v>
      </c>
      <c r="S83" s="98">
        <v>3</v>
      </c>
      <c r="T83" s="111"/>
      <c r="U83" s="88">
        <v>2.5</v>
      </c>
      <c r="V83" s="88">
        <v>8.1</v>
      </c>
      <c r="W83" s="88">
        <v>10.7</v>
      </c>
      <c r="X83" s="1417" t="s">
        <v>154</v>
      </c>
      <c r="Y83" s="401"/>
      <c r="Z83" s="536">
        <v>0</v>
      </c>
      <c r="AA83" s="511" t="e">
        <v>#N/A</v>
      </c>
      <c r="AB83" s="102" t="e">
        <v>#N/A</v>
      </c>
      <c r="AC83" s="1319" t="s">
        <v>459</v>
      </c>
      <c r="AD83" s="536" t="s">
        <v>459</v>
      </c>
      <c r="AE83" s="511" t="e">
        <v>#N/A</v>
      </c>
      <c r="AF83" s="574"/>
      <c r="AG83" s="536">
        <v>1.8</v>
      </c>
      <c r="AH83" s="536">
        <v>7.3</v>
      </c>
      <c r="AI83" s="536">
        <v>4.5999999999999996</v>
      </c>
      <c r="AJ83" s="536">
        <v>5.5</v>
      </c>
      <c r="AL83" s="103" t="s">
        <v>590</v>
      </c>
      <c r="AM83">
        <v>1013.25</v>
      </c>
      <c r="AN83" t="s">
        <v>112</v>
      </c>
      <c r="AO83" s="396"/>
      <c r="AP83" s="593">
        <v>2.5</v>
      </c>
      <c r="AQ83" s="596">
        <v>0</v>
      </c>
      <c r="AR83" s="576"/>
      <c r="AS83" s="44">
        <v>0.46153846153846168</v>
      </c>
      <c r="AT83" s="88">
        <v>3.7576923076923059</v>
      </c>
      <c r="AU83" s="88">
        <v>2.1096153846153838</v>
      </c>
      <c r="AV83" s="355">
        <v>3.2961538461538442</v>
      </c>
      <c r="AW83" s="44">
        <v>0.46153846153846168</v>
      </c>
      <c r="AX83" s="44">
        <v>3.7576923076923059</v>
      </c>
      <c r="AY83" s="44">
        <v>2.1096153846153838</v>
      </c>
      <c r="AZ83" s="487">
        <v>3.2961538461538442</v>
      </c>
      <c r="BA83" s="1233"/>
      <c r="BB83" s="622">
        <v>0</v>
      </c>
      <c r="BC83" s="26">
        <v>122.59999999999995</v>
      </c>
      <c r="BD83" s="67">
        <v>0.89132270168855487</v>
      </c>
      <c r="BE83" s="30">
        <v>154.20000000000002</v>
      </c>
      <c r="BF83" s="616">
        <v>0.80258562793821364</v>
      </c>
      <c r="BG83" s="1265">
        <v>1</v>
      </c>
      <c r="BH83" s="8">
        <v>0</v>
      </c>
      <c r="BI83" s="1265">
        <v>1013.25</v>
      </c>
      <c r="BJ83" s="135">
        <f>'2011'!$CA$73</f>
        <v>4.9279999999999999</v>
      </c>
      <c r="BK83" s="1">
        <f t="shared" si="9"/>
        <v>0</v>
      </c>
      <c r="BL83" s="1709">
        <v>0.24652777777777779</v>
      </c>
      <c r="BM83" s="1709">
        <v>0.59027777777777779</v>
      </c>
      <c r="BN83" s="1709">
        <v>0.65625</v>
      </c>
      <c r="BO83" s="1709">
        <v>0.27777777777777779</v>
      </c>
      <c r="BP83" s="1710">
        <v>0.54652777777777783</v>
      </c>
      <c r="BQ83" s="1447">
        <f>Daily!CP83</f>
        <v>4.0384615384615383</v>
      </c>
      <c r="BR83" s="1447">
        <f>Daily!CQ83</f>
        <v>10.842307692307694</v>
      </c>
      <c r="BS83" s="1452">
        <f>Daily!CR83</f>
        <v>7.440384615384616</v>
      </c>
      <c r="BT83" s="1421">
        <f>Daily!CS83</f>
        <v>6.8038461538461554</v>
      </c>
      <c r="BU83" s="1277">
        <f>$BU$62+('2011'!$BX$73/DGD!$E$93*DGD!E83)</f>
        <v>137.54838709677421</v>
      </c>
      <c r="BV83" s="1277">
        <f>$BV$62+('2011'!$CF$73/DGD!$E$93*DGD!E83)</f>
        <v>192.12903225806451</v>
      </c>
      <c r="BW83" s="32">
        <f t="shared" si="7"/>
        <v>5.1724358974358982</v>
      </c>
      <c r="BX83" s="32">
        <f t="shared" si="8"/>
        <v>9.7083333333333339</v>
      </c>
    </row>
    <row r="84" spans="4:76" ht="12.75" customHeight="1" x14ac:dyDescent="0.2">
      <c r="D84" s="1878"/>
      <c r="E84" s="107">
        <v>22</v>
      </c>
      <c r="F84" s="44">
        <v>6.5</v>
      </c>
      <c r="G84" s="88">
        <v>15.9</v>
      </c>
      <c r="H84" s="88">
        <v>11.2</v>
      </c>
      <c r="I84" s="88">
        <v>9.4</v>
      </c>
      <c r="J84" s="1408"/>
      <c r="K84" s="98">
        <v>47</v>
      </c>
      <c r="L84" s="98">
        <v>85</v>
      </c>
      <c r="M84" s="98">
        <v>67</v>
      </c>
      <c r="N84" s="98">
        <v>38</v>
      </c>
      <c r="O84" s="111"/>
      <c r="P84" s="98">
        <v>1036</v>
      </c>
      <c r="Q84" s="98">
        <v>1040</v>
      </c>
      <c r="R84" s="98">
        <v>1038</v>
      </c>
      <c r="S84" s="98">
        <v>4</v>
      </c>
      <c r="T84" s="111"/>
      <c r="U84" s="88">
        <v>1.9</v>
      </c>
      <c r="V84" s="88">
        <v>7.6</v>
      </c>
      <c r="W84" s="88">
        <v>11.2</v>
      </c>
      <c r="X84" s="103" t="s">
        <v>180</v>
      </c>
      <c r="Y84" s="401"/>
      <c r="Z84" s="536">
        <v>0</v>
      </c>
      <c r="AA84" s="511" t="e">
        <v>#N/A</v>
      </c>
      <c r="AB84" s="102" t="e">
        <v>#N/A</v>
      </c>
      <c r="AC84" s="1319" t="s">
        <v>459</v>
      </c>
      <c r="AD84" s="536" t="s">
        <v>459</v>
      </c>
      <c r="AE84" s="511" t="e">
        <v>#N/A</v>
      </c>
      <c r="AF84" s="574"/>
      <c r="AG84" s="536">
        <v>3.1</v>
      </c>
      <c r="AH84" s="536">
        <v>8.9</v>
      </c>
      <c r="AI84" s="536">
        <v>5</v>
      </c>
      <c r="AJ84" s="536">
        <v>5.8000000000000007</v>
      </c>
      <c r="AL84" s="103" t="s">
        <v>474</v>
      </c>
      <c r="AM84">
        <v>1013.25</v>
      </c>
      <c r="AN84" t="s">
        <v>112</v>
      </c>
      <c r="AO84" s="396"/>
      <c r="AP84" s="593">
        <v>1.5</v>
      </c>
      <c r="AQ84" s="596">
        <v>0</v>
      </c>
      <c r="AR84" s="576"/>
      <c r="AS84" s="44">
        <v>2.4153846153846157</v>
      </c>
      <c r="AT84" s="88">
        <v>4.9769230769230752</v>
      </c>
      <c r="AU84" s="88">
        <v>3.6961538461538455</v>
      </c>
      <c r="AV84" s="355">
        <v>2.5615384615384595</v>
      </c>
      <c r="AW84" s="44">
        <v>2.4153846153846157</v>
      </c>
      <c r="AX84" s="44">
        <v>4.9769230769230752</v>
      </c>
      <c r="AY84" s="44">
        <v>3.6961538461538455</v>
      </c>
      <c r="AZ84" s="487">
        <v>2.5615384615384595</v>
      </c>
      <c r="BA84" s="351"/>
      <c r="BB84" s="622">
        <v>0</v>
      </c>
      <c r="BC84" s="26">
        <v>122.59999999999995</v>
      </c>
      <c r="BD84" s="67">
        <v>0.88078794901506341</v>
      </c>
      <c r="BE84" s="30">
        <v>155.70000000000002</v>
      </c>
      <c r="BF84" s="616">
        <v>0.79635373700709466</v>
      </c>
      <c r="BG84" s="1265">
        <v>1</v>
      </c>
      <c r="BH84" s="8">
        <v>0</v>
      </c>
      <c r="BI84" s="1265">
        <v>1013.25</v>
      </c>
      <c r="BJ84" s="135">
        <f>'2011'!$CA$73</f>
        <v>4.9279999999999999</v>
      </c>
      <c r="BK84" s="1">
        <f t="shared" si="9"/>
        <v>0</v>
      </c>
      <c r="BL84" s="1709">
        <v>0.13194444444444445</v>
      </c>
      <c r="BM84" s="1709">
        <v>0.60069444444444442</v>
      </c>
      <c r="BN84" s="1709">
        <v>0.61805555555555558</v>
      </c>
      <c r="BO84" s="1709">
        <v>0.19791666666666666</v>
      </c>
      <c r="BP84" s="1710">
        <v>0.60069444444444442</v>
      </c>
      <c r="BQ84" s="1447">
        <f>Daily!CP84</f>
        <v>4.0846153846153843</v>
      </c>
      <c r="BR84" s="1447">
        <f>Daily!CQ84</f>
        <v>10.923076923076925</v>
      </c>
      <c r="BS84" s="1452">
        <f>Daily!CR84</f>
        <v>7.5038461538461547</v>
      </c>
      <c r="BT84" s="1421">
        <f>Daily!CS84</f>
        <v>6.8384615384615408</v>
      </c>
      <c r="BU84" s="1277">
        <f>$BU$62+('2011'!$BX$73/DGD!$E$93*DGD!E84)</f>
        <v>139.19354838709677</v>
      </c>
      <c r="BV84" s="1277">
        <f>$BV$62+('2011'!$CF$73/DGD!$E$93*DGD!E84)</f>
        <v>195.51612903225805</v>
      </c>
      <c r="BW84" s="32">
        <f t="shared" si="7"/>
        <v>5.2243589743589745</v>
      </c>
      <c r="BX84" s="32">
        <f t="shared" si="8"/>
        <v>9.783333333333335</v>
      </c>
    </row>
    <row r="85" spans="4:76" ht="12.75" customHeight="1" x14ac:dyDescent="0.2">
      <c r="D85" s="1878"/>
      <c r="E85" s="107">
        <v>23</v>
      </c>
      <c r="F85" s="44">
        <v>4.3</v>
      </c>
      <c r="G85" s="88">
        <v>16.100000000000001</v>
      </c>
      <c r="H85" s="88">
        <v>10.6</v>
      </c>
      <c r="I85" s="88">
        <v>11.8</v>
      </c>
      <c r="J85" s="1408"/>
      <c r="K85" s="98">
        <v>49</v>
      </c>
      <c r="L85" s="98">
        <v>91</v>
      </c>
      <c r="M85" s="98">
        <v>71</v>
      </c>
      <c r="N85" s="98">
        <v>42</v>
      </c>
      <c r="O85" s="111"/>
      <c r="P85" s="98">
        <v>1038</v>
      </c>
      <c r="Q85" s="98">
        <v>1042</v>
      </c>
      <c r="R85" s="98">
        <v>1040</v>
      </c>
      <c r="S85" s="98">
        <v>4</v>
      </c>
      <c r="T85" s="111"/>
      <c r="U85" s="88">
        <v>3.1</v>
      </c>
      <c r="V85" s="88">
        <v>9.8000000000000007</v>
      </c>
      <c r="W85" s="88">
        <v>12.8</v>
      </c>
      <c r="X85" s="103" t="s">
        <v>183</v>
      </c>
      <c r="Y85" s="401"/>
      <c r="Z85" s="536">
        <v>0</v>
      </c>
      <c r="AA85" s="511" t="e">
        <v>#N/A</v>
      </c>
      <c r="AB85" s="102" t="e">
        <v>#N/A</v>
      </c>
      <c r="AC85" s="1319" t="s">
        <v>459</v>
      </c>
      <c r="AD85" s="536" t="s">
        <v>459</v>
      </c>
      <c r="AE85" s="511" t="e">
        <v>#N/A</v>
      </c>
      <c r="AF85" s="574"/>
      <c r="AG85" s="536">
        <v>1.7</v>
      </c>
      <c r="AH85" s="536">
        <v>8</v>
      </c>
      <c r="AI85" s="536">
        <v>5.2</v>
      </c>
      <c r="AJ85" s="536">
        <v>6.3</v>
      </c>
      <c r="AL85" s="103" t="s">
        <v>591</v>
      </c>
      <c r="AM85">
        <v>1013.25</v>
      </c>
      <c r="AN85" t="s">
        <v>332</v>
      </c>
      <c r="AO85" s="396"/>
      <c r="AP85" s="593">
        <v>10.7</v>
      </c>
      <c r="AQ85" s="596">
        <v>0</v>
      </c>
      <c r="AR85" s="576"/>
      <c r="AS85" s="44">
        <v>0.16923076923076952</v>
      </c>
      <c r="AT85" s="88">
        <v>5.0961538461538449</v>
      </c>
      <c r="AU85" s="88">
        <v>2.6326923076923072</v>
      </c>
      <c r="AV85" s="355">
        <v>4.9269230769230754</v>
      </c>
      <c r="AW85" s="44">
        <v>0.16923076923076952</v>
      </c>
      <c r="AX85" s="44">
        <v>5.0961538461538449</v>
      </c>
      <c r="AY85" s="44">
        <v>2.6326923076923072</v>
      </c>
      <c r="AZ85" s="487">
        <v>4.9269230769230745</v>
      </c>
      <c r="BA85" s="351"/>
      <c r="BB85" s="622">
        <v>0</v>
      </c>
      <c r="BC85" s="26">
        <v>122.59999999999995</v>
      </c>
      <c r="BD85" s="67">
        <v>0.87049931287219384</v>
      </c>
      <c r="BE85" s="30">
        <v>166.4</v>
      </c>
      <c r="BF85" s="616">
        <v>0.83658773921505025</v>
      </c>
      <c r="BG85" s="1265">
        <v>1</v>
      </c>
      <c r="BH85" s="8">
        <v>0</v>
      </c>
      <c r="BI85" s="1265">
        <v>1013.25</v>
      </c>
      <c r="BJ85" s="135">
        <f>'2011'!$CA$73</f>
        <v>4.9279999999999999</v>
      </c>
      <c r="BK85" s="1">
        <f t="shared" si="9"/>
        <v>0</v>
      </c>
      <c r="BL85" s="1709">
        <v>0.21180555555555555</v>
      </c>
      <c r="BM85" s="1709">
        <v>0.63541666666666663</v>
      </c>
      <c r="BN85" s="1709">
        <v>0.65972222222222221</v>
      </c>
      <c r="BO85" s="1709">
        <v>0.3125</v>
      </c>
      <c r="BP85" s="1710">
        <v>0.62986111111111109</v>
      </c>
      <c r="BQ85" s="1447">
        <f>Daily!CP85</f>
        <v>4.1307692307692303</v>
      </c>
      <c r="BR85" s="1447">
        <f>Daily!CQ85</f>
        <v>11.003846153846156</v>
      </c>
      <c r="BS85" s="1452">
        <f>Daily!CR85</f>
        <v>7.5673076923076934</v>
      </c>
      <c r="BT85" s="1421">
        <f>Daily!CS85</f>
        <v>6.8730769230769262</v>
      </c>
      <c r="BU85" s="1277">
        <f>$BU$62+('2011'!$BX$73/DGD!$E$93*DGD!E85)</f>
        <v>140.83870967741936</v>
      </c>
      <c r="BV85" s="1277">
        <f>$BV$62+('2011'!$CF$73/DGD!$E$93*DGD!E85)</f>
        <v>198.90322580645162</v>
      </c>
      <c r="BW85" s="32">
        <f t="shared" si="7"/>
        <v>5.2762820512820507</v>
      </c>
      <c r="BX85" s="32">
        <f t="shared" si="8"/>
        <v>9.8583333333333361</v>
      </c>
    </row>
    <row r="86" spans="4:76" ht="12.75" customHeight="1" x14ac:dyDescent="0.2">
      <c r="D86" s="1878"/>
      <c r="E86" s="107">
        <v>24</v>
      </c>
      <c r="F86" s="44">
        <v>4.8</v>
      </c>
      <c r="G86" s="88">
        <v>15.8</v>
      </c>
      <c r="H86" s="88">
        <v>9.8000000000000007</v>
      </c>
      <c r="I86" s="88">
        <v>11</v>
      </c>
      <c r="J86" s="1408"/>
      <c r="K86" s="98">
        <v>36</v>
      </c>
      <c r="L86" s="98">
        <v>95</v>
      </c>
      <c r="M86" s="98">
        <v>70</v>
      </c>
      <c r="N86" s="98">
        <v>59</v>
      </c>
      <c r="O86" s="111"/>
      <c r="P86" s="98">
        <v>1027</v>
      </c>
      <c r="Q86" s="98">
        <v>1038</v>
      </c>
      <c r="R86" s="98">
        <v>1032.5</v>
      </c>
      <c r="S86" s="98">
        <v>11</v>
      </c>
      <c r="T86" s="111"/>
      <c r="U86" s="88">
        <v>4.3</v>
      </c>
      <c r="V86" s="88">
        <v>11.5</v>
      </c>
      <c r="W86" s="88">
        <v>15.4</v>
      </c>
      <c r="X86" s="103" t="s">
        <v>183</v>
      </c>
      <c r="Y86" s="401"/>
      <c r="Z86" s="536">
        <v>0</v>
      </c>
      <c r="AA86" s="511" t="e">
        <v>#N/A</v>
      </c>
      <c r="AB86" s="102" t="e">
        <v>#N/A</v>
      </c>
      <c r="AC86" s="1319" t="s">
        <v>459</v>
      </c>
      <c r="AD86" s="536" t="s">
        <v>459</v>
      </c>
      <c r="AE86" s="511" t="e">
        <v>#N/A</v>
      </c>
      <c r="AF86" s="574"/>
      <c r="AG86" s="536">
        <v>0.1</v>
      </c>
      <c r="AH86" s="536">
        <v>7.9</v>
      </c>
      <c r="AI86" s="536">
        <v>4</v>
      </c>
      <c r="AJ86" s="536">
        <v>7.8000000000000007</v>
      </c>
      <c r="AL86" s="103" t="s">
        <v>592</v>
      </c>
      <c r="AM86">
        <v>1013.25</v>
      </c>
      <c r="AN86" t="s">
        <v>593</v>
      </c>
      <c r="AO86" s="396"/>
      <c r="AP86" s="593">
        <v>10</v>
      </c>
      <c r="AQ86" s="596">
        <v>0</v>
      </c>
      <c r="AR86" s="576"/>
      <c r="AS86" s="44">
        <v>0.62307692307692353</v>
      </c>
      <c r="AT86" s="88">
        <v>4.7153846153846128</v>
      </c>
      <c r="AU86" s="88">
        <v>2.6692307692307682</v>
      </c>
      <c r="AV86" s="355">
        <v>4.0923076923076893</v>
      </c>
      <c r="AW86" s="44">
        <v>0.62307692307692353</v>
      </c>
      <c r="AX86" s="44">
        <v>4.7153846153846128</v>
      </c>
      <c r="AY86" s="44">
        <v>2.6692307692307682</v>
      </c>
      <c r="AZ86" s="487">
        <v>4.0923076923076884</v>
      </c>
      <c r="BA86" s="351"/>
      <c r="BB86" s="622">
        <v>0</v>
      </c>
      <c r="BC86" s="26">
        <v>122.59999999999995</v>
      </c>
      <c r="BD86" s="67">
        <v>0.86044826805524066</v>
      </c>
      <c r="BE86" s="30">
        <v>176.4</v>
      </c>
      <c r="BF86" s="616">
        <v>0.8720140328496252</v>
      </c>
      <c r="BG86" s="1265">
        <v>1</v>
      </c>
      <c r="BH86" s="8">
        <v>0</v>
      </c>
      <c r="BI86" s="1265">
        <v>1013.25</v>
      </c>
      <c r="BJ86" s="135">
        <f>'2011'!$CA$73</f>
        <v>4.9279999999999999</v>
      </c>
      <c r="BK86" s="1">
        <f t="shared" si="9"/>
        <v>0</v>
      </c>
      <c r="BL86" s="1709">
        <v>0.28472222222222221</v>
      </c>
      <c r="BM86" s="1709">
        <v>0.58680555555555558</v>
      </c>
      <c r="BN86" s="1709">
        <v>0.65625</v>
      </c>
      <c r="BO86" s="1709">
        <v>0.3611111111111111</v>
      </c>
      <c r="BP86" s="1710">
        <v>0.51180555555555551</v>
      </c>
      <c r="BQ86" s="1447">
        <f>Daily!CP86</f>
        <v>4.1769230769230763</v>
      </c>
      <c r="BR86" s="1447">
        <f>Daily!CQ86</f>
        <v>11.084615384615388</v>
      </c>
      <c r="BS86" s="1452">
        <f>Daily!CR86</f>
        <v>7.6307692307692321</v>
      </c>
      <c r="BT86" s="1421">
        <f>Daily!CS86</f>
        <v>6.9076923076923116</v>
      </c>
      <c r="BU86" s="1277">
        <f>$BU$62+('2011'!$BX$73/DGD!$E$93*DGD!E86)</f>
        <v>142.48387096774195</v>
      </c>
      <c r="BV86" s="1277">
        <f>$BV$62+('2011'!$CF$73/DGD!$E$93*DGD!E86)</f>
        <v>202.29032258064518</v>
      </c>
      <c r="BW86" s="32">
        <f t="shared" si="7"/>
        <v>5.3282051282051288</v>
      </c>
      <c r="BX86" s="32">
        <f t="shared" si="8"/>
        <v>9.9333333333333353</v>
      </c>
    </row>
    <row r="87" spans="4:76" ht="12.75" customHeight="1" x14ac:dyDescent="0.2">
      <c r="D87" s="1878"/>
      <c r="E87" s="107">
        <v>25</v>
      </c>
      <c r="F87" s="44">
        <v>3.6</v>
      </c>
      <c r="G87" s="88">
        <v>17.2</v>
      </c>
      <c r="H87" s="88">
        <v>10.6</v>
      </c>
      <c r="I87" s="88">
        <v>13.6</v>
      </c>
      <c r="J87" s="1408"/>
      <c r="K87" s="156">
        <v>45</v>
      </c>
      <c r="L87" s="156">
        <v>87</v>
      </c>
      <c r="M87" s="98">
        <v>68</v>
      </c>
      <c r="N87" s="156">
        <v>42</v>
      </c>
      <c r="O87" s="154"/>
      <c r="P87" s="156">
        <v>1017</v>
      </c>
      <c r="Q87" s="156">
        <v>1027</v>
      </c>
      <c r="R87" s="98">
        <v>1022</v>
      </c>
      <c r="S87" s="156">
        <v>10</v>
      </c>
      <c r="T87" s="154"/>
      <c r="U87" s="88">
        <v>1.6</v>
      </c>
      <c r="V87" s="88">
        <v>7.1</v>
      </c>
      <c r="W87" s="88">
        <v>8.6999999999999993</v>
      </c>
      <c r="X87" s="103" t="s">
        <v>183</v>
      </c>
      <c r="Y87" s="401"/>
      <c r="Z87" s="536">
        <v>0</v>
      </c>
      <c r="AA87" s="511" t="e">
        <v>#N/A</v>
      </c>
      <c r="AB87" s="102" t="e">
        <v>#N/A</v>
      </c>
      <c r="AC87" s="1319" t="s">
        <v>459</v>
      </c>
      <c r="AD87" s="536" t="s">
        <v>459</v>
      </c>
      <c r="AE87" s="511" t="e">
        <v>#N/A</v>
      </c>
      <c r="AF87" s="574"/>
      <c r="AG87" s="536">
        <v>0.8</v>
      </c>
      <c r="AH87" s="536">
        <v>8</v>
      </c>
      <c r="AI87" s="536">
        <v>4.5999999999999996</v>
      </c>
      <c r="AJ87" s="536">
        <v>7.2</v>
      </c>
      <c r="AL87" s="103" t="s">
        <v>592</v>
      </c>
      <c r="AM87">
        <v>1013.25</v>
      </c>
      <c r="AN87" t="s">
        <v>112</v>
      </c>
      <c r="AO87" s="396"/>
      <c r="AP87" s="593">
        <v>10</v>
      </c>
      <c r="AQ87" s="596">
        <v>0</v>
      </c>
      <c r="AR87" s="576"/>
      <c r="AS87" s="44">
        <v>-0.6230769230769222</v>
      </c>
      <c r="AT87" s="88">
        <v>6.0346153846153801</v>
      </c>
      <c r="AU87" s="88">
        <v>2.7057692307692287</v>
      </c>
      <c r="AV87" s="355">
        <v>6.6576923076923027</v>
      </c>
      <c r="AW87" s="44">
        <v>-0.6230769230769222</v>
      </c>
      <c r="AX87" s="44">
        <v>6.0346153846153801</v>
      </c>
      <c r="AY87" s="44">
        <v>2.7057692307692287</v>
      </c>
      <c r="AZ87" s="487">
        <v>6.6576923076923027</v>
      </c>
      <c r="BA87" s="351"/>
      <c r="BB87" s="622">
        <v>0</v>
      </c>
      <c r="BC87" s="26">
        <v>122.59999999999995</v>
      </c>
      <c r="BD87" s="67">
        <v>0.85062667860340169</v>
      </c>
      <c r="BE87" s="30">
        <v>186.4</v>
      </c>
      <c r="BF87" s="616">
        <v>0.90627352572145548</v>
      </c>
      <c r="BG87" s="1265">
        <v>1</v>
      </c>
      <c r="BH87" s="8">
        <v>0</v>
      </c>
      <c r="BI87" s="1265">
        <v>1013.25</v>
      </c>
      <c r="BJ87" s="135">
        <f>'2011'!$CA$73</f>
        <v>4.9279999999999999</v>
      </c>
      <c r="BK87" s="1">
        <f t="shared" si="9"/>
        <v>0</v>
      </c>
      <c r="BL87" s="1709">
        <v>0.24305555555555555</v>
      </c>
      <c r="BM87" s="1709">
        <v>0.67708333333333337</v>
      </c>
      <c r="BN87" s="1709">
        <v>0.67361111111111116</v>
      </c>
      <c r="BO87" s="1709">
        <v>0.30555555555555552</v>
      </c>
      <c r="BP87" s="1710">
        <v>0.72083333333333333</v>
      </c>
      <c r="BQ87" s="1447">
        <f>Daily!CP87</f>
        <v>4.2230769230769223</v>
      </c>
      <c r="BR87" s="1447">
        <f>Daily!CQ87</f>
        <v>11.165384615384619</v>
      </c>
      <c r="BS87" s="1452">
        <f>Daily!CR87</f>
        <v>7.6942307692307708</v>
      </c>
      <c r="BT87" s="1421">
        <f>Daily!CS87</f>
        <v>6.942307692307697</v>
      </c>
      <c r="BU87" s="1277">
        <f>$BU$62+('2011'!$BX$73/DGD!$E$93*DGD!E87)</f>
        <v>144.12903225806451</v>
      </c>
      <c r="BV87" s="1277">
        <f>$BV$62+('2011'!$CF$73/DGD!$E$93*DGD!E87)</f>
        <v>205.67741935483872</v>
      </c>
      <c r="BW87" s="32">
        <f t="shared" si="7"/>
        <v>5.3801282051282051</v>
      </c>
      <c r="BX87" s="32">
        <f t="shared" si="8"/>
        <v>10.008333333333336</v>
      </c>
    </row>
    <row r="88" spans="4:76" ht="12.75" customHeight="1" x14ac:dyDescent="0.2">
      <c r="D88" s="1878"/>
      <c r="E88" s="107">
        <v>26</v>
      </c>
      <c r="F88" s="44">
        <v>5.0999999999999996</v>
      </c>
      <c r="G88" s="44">
        <v>13.4</v>
      </c>
      <c r="H88" s="44">
        <v>8.6</v>
      </c>
      <c r="I88" s="44">
        <v>8.3000000000000007</v>
      </c>
      <c r="J88" s="1408"/>
      <c r="K88" s="78">
        <v>67</v>
      </c>
      <c r="L88" s="78">
        <v>92</v>
      </c>
      <c r="M88" s="85">
        <v>79</v>
      </c>
      <c r="N88" s="78">
        <v>25</v>
      </c>
      <c r="O88" s="127"/>
      <c r="P88" s="78">
        <v>1015</v>
      </c>
      <c r="Q88" s="78">
        <v>1016</v>
      </c>
      <c r="R88" s="85">
        <v>1015.5</v>
      </c>
      <c r="S88" s="78">
        <v>1</v>
      </c>
      <c r="T88" s="127"/>
      <c r="U88" s="44">
        <v>4.5</v>
      </c>
      <c r="V88" s="44">
        <v>13.5</v>
      </c>
      <c r="W88" s="44">
        <v>17.899999999999999</v>
      </c>
      <c r="X88" s="103" t="s">
        <v>183</v>
      </c>
      <c r="Y88" s="401"/>
      <c r="Z88" s="536">
        <v>0</v>
      </c>
      <c r="AA88" s="511" t="e">
        <v>#N/A</v>
      </c>
      <c r="AB88" s="102" t="e">
        <v>#N/A</v>
      </c>
      <c r="AC88" s="1319" t="s">
        <v>459</v>
      </c>
      <c r="AD88" s="536" t="s">
        <v>459</v>
      </c>
      <c r="AE88" s="511" t="e">
        <v>#N/A</v>
      </c>
      <c r="AF88" s="574"/>
      <c r="AG88" s="536">
        <v>3.2</v>
      </c>
      <c r="AH88" s="536">
        <v>8.4</v>
      </c>
      <c r="AI88" s="536">
        <v>5.2</v>
      </c>
      <c r="AJ88" s="536">
        <v>5.2</v>
      </c>
      <c r="AL88" s="103" t="s">
        <v>594</v>
      </c>
      <c r="AM88">
        <v>1013.25</v>
      </c>
      <c r="AN88" t="s">
        <v>595</v>
      </c>
      <c r="AO88" s="396"/>
      <c r="AP88" s="511">
        <v>1</v>
      </c>
      <c r="AQ88" s="597">
        <v>0.1</v>
      </c>
      <c r="AR88" s="576"/>
      <c r="AS88" s="44">
        <v>0.83076923076923137</v>
      </c>
      <c r="AT88" s="44">
        <v>2.1538461538461497</v>
      </c>
      <c r="AU88" s="44">
        <v>1.4923076923076906</v>
      </c>
      <c r="AV88" s="487">
        <v>1.3230769230769184</v>
      </c>
      <c r="AW88" s="44">
        <v>0.83076923076923137</v>
      </c>
      <c r="AX88" s="44">
        <v>2.1538461538461497</v>
      </c>
      <c r="AY88" s="44">
        <v>1.4923076923076906</v>
      </c>
      <c r="AZ88" s="487">
        <v>1.3230769230769184</v>
      </c>
      <c r="BA88" s="351"/>
      <c r="BB88" s="622">
        <v>0</v>
      </c>
      <c r="BC88" s="26">
        <v>122.59999999999995</v>
      </c>
      <c r="BD88" s="67">
        <v>0.84102677583536145</v>
      </c>
      <c r="BE88" s="30">
        <v>187.4</v>
      </c>
      <c r="BF88" s="616">
        <v>0.89637401635550074</v>
      </c>
      <c r="BG88" s="1265">
        <v>1</v>
      </c>
      <c r="BH88" s="8">
        <v>0</v>
      </c>
      <c r="BI88" s="1265">
        <v>1013.25</v>
      </c>
      <c r="BJ88" s="135">
        <f>'2011'!$CA$73</f>
        <v>4.9279999999999999</v>
      </c>
      <c r="BK88" s="1">
        <f t="shared" si="9"/>
        <v>0</v>
      </c>
      <c r="BL88" s="1709">
        <v>0.23263888888888887</v>
      </c>
      <c r="BM88" s="1709">
        <v>0.53819444444444442</v>
      </c>
      <c r="BN88" s="1709">
        <v>0.62152777777777779</v>
      </c>
      <c r="BO88" s="1709">
        <v>0.28472222222222221</v>
      </c>
      <c r="BP88" s="1708">
        <v>0.81458333333333333</v>
      </c>
      <c r="BQ88" s="1447">
        <f>Daily!CP88</f>
        <v>4.2692307692307683</v>
      </c>
      <c r="BR88" s="1447">
        <f>Daily!CQ88</f>
        <v>11.246153846153851</v>
      </c>
      <c r="BS88" s="1452">
        <f>Daily!CR88</f>
        <v>7.7576923076923094</v>
      </c>
      <c r="BT88" s="1421">
        <f>Daily!CS88</f>
        <v>6.9769230769230823</v>
      </c>
      <c r="BU88" s="1277">
        <f>$BU$62+('2011'!$BX$73/DGD!$E$93*DGD!E88)</f>
        <v>145.7741935483871</v>
      </c>
      <c r="BV88" s="1277">
        <f>$BV$62+('2011'!$CF$73/DGD!$E$93*DGD!E88)</f>
        <v>209.06451612903226</v>
      </c>
      <c r="BW88" s="32">
        <f t="shared" si="7"/>
        <v>5.4320512820512814</v>
      </c>
      <c r="BX88" s="32">
        <f t="shared" si="8"/>
        <v>10.083333333333337</v>
      </c>
    </row>
    <row r="89" spans="4:76" ht="12.75" customHeight="1" x14ac:dyDescent="0.2">
      <c r="D89" s="1878"/>
      <c r="E89" s="107">
        <v>27</v>
      </c>
      <c r="F89" s="44">
        <v>6.2</v>
      </c>
      <c r="G89" s="44">
        <v>14</v>
      </c>
      <c r="H89" s="44">
        <v>9.4</v>
      </c>
      <c r="I89" s="44">
        <v>7.8</v>
      </c>
      <c r="J89" s="1408"/>
      <c r="K89" s="78">
        <v>54</v>
      </c>
      <c r="L89" s="78">
        <v>87</v>
      </c>
      <c r="M89" s="85">
        <v>73</v>
      </c>
      <c r="N89" s="78">
        <v>33</v>
      </c>
      <c r="O89" s="127"/>
      <c r="P89" s="78">
        <v>1013</v>
      </c>
      <c r="Q89" s="78">
        <v>1015</v>
      </c>
      <c r="R89" s="85">
        <v>1014</v>
      </c>
      <c r="S89" s="78">
        <v>2</v>
      </c>
      <c r="T89" s="127"/>
      <c r="U89" s="44">
        <v>4.9000000000000004</v>
      </c>
      <c r="V89" s="44">
        <v>11.5</v>
      </c>
      <c r="W89" s="44">
        <v>15.4</v>
      </c>
      <c r="X89" s="103" t="s">
        <v>183</v>
      </c>
      <c r="Y89" s="401"/>
      <c r="Z89" s="536">
        <v>0</v>
      </c>
      <c r="AA89" s="511" t="e">
        <v>#N/A</v>
      </c>
      <c r="AB89" s="102" t="e">
        <v>#N/A</v>
      </c>
      <c r="AC89" s="1319" t="s">
        <v>459</v>
      </c>
      <c r="AD89" s="536" t="s">
        <v>459</v>
      </c>
      <c r="AE89" s="511" t="e">
        <v>#N/A</v>
      </c>
      <c r="AF89" s="574"/>
      <c r="AG89" s="536">
        <v>1.9</v>
      </c>
      <c r="AH89" s="536">
        <v>6.5</v>
      </c>
      <c r="AI89" s="536">
        <v>4.5999999999999996</v>
      </c>
      <c r="AJ89" s="536">
        <v>4.5999999999999996</v>
      </c>
      <c r="AL89" s="103" t="s">
        <v>596</v>
      </c>
      <c r="AM89">
        <v>1013.25</v>
      </c>
      <c r="AN89" t="s">
        <v>112</v>
      </c>
      <c r="AO89" s="396"/>
      <c r="AP89" s="511">
        <v>7</v>
      </c>
      <c r="AQ89" s="597">
        <v>0</v>
      </c>
      <c r="AR89" s="576"/>
      <c r="AS89" s="44">
        <v>1.8846153846153859</v>
      </c>
      <c r="AT89" s="44">
        <v>2.673076923076918</v>
      </c>
      <c r="AU89" s="44">
        <v>2.278846153846152</v>
      </c>
      <c r="AV89" s="487">
        <v>0.78846153846153211</v>
      </c>
      <c r="AW89" s="44">
        <v>1.8846153846153859</v>
      </c>
      <c r="AX89" s="44">
        <v>2.673076923076918</v>
      </c>
      <c r="AY89" s="44">
        <v>2.278846153846152</v>
      </c>
      <c r="AZ89" s="487">
        <v>0.78846153846153211</v>
      </c>
      <c r="BA89" s="351"/>
      <c r="BB89" s="622">
        <v>0</v>
      </c>
      <c r="BC89" s="26">
        <v>122.59999999999995</v>
      </c>
      <c r="BD89" s="67">
        <v>0.83164113785557947</v>
      </c>
      <c r="BE89" s="30">
        <v>194.4</v>
      </c>
      <c r="BF89" s="616">
        <v>0.91503188581840278</v>
      </c>
      <c r="BG89" s="1265">
        <v>1</v>
      </c>
      <c r="BH89" s="8">
        <v>0</v>
      </c>
      <c r="BI89" s="1265">
        <v>1013.25</v>
      </c>
      <c r="BJ89" s="135">
        <f>'2011'!$CA$73</f>
        <v>4.9279999999999999</v>
      </c>
      <c r="BK89" s="1">
        <f t="shared" si="9"/>
        <v>0</v>
      </c>
      <c r="BL89" s="1709">
        <v>0.22916666666666666</v>
      </c>
      <c r="BM89" s="1709">
        <v>0.63194444444444442</v>
      </c>
      <c r="BN89" s="1709">
        <v>0.6875</v>
      </c>
      <c r="BO89" s="1709">
        <v>0.27083333333333331</v>
      </c>
      <c r="BP89" s="1708">
        <v>0.26319444444444445</v>
      </c>
      <c r="BQ89" s="1447">
        <f>Daily!CP89</f>
        <v>4.3153846153846143</v>
      </c>
      <c r="BR89" s="1447">
        <f>Daily!CQ89</f>
        <v>11.326923076923082</v>
      </c>
      <c r="BS89" s="1452">
        <f>Daily!CR89</f>
        <v>7.8211538461538481</v>
      </c>
      <c r="BT89" s="1421">
        <f>Daily!CS89</f>
        <v>7.0115384615384677</v>
      </c>
      <c r="BU89" s="1277">
        <f>$BU$62+('2011'!$BX$73/DGD!$E$93*DGD!E89)</f>
        <v>147.41935483870969</v>
      </c>
      <c r="BV89" s="1277">
        <f>$BV$62+('2011'!$CF$73/DGD!$E$93*DGD!E89)</f>
        <v>212.45161290322579</v>
      </c>
      <c r="BW89" s="32">
        <f t="shared" si="7"/>
        <v>5.4839743589743595</v>
      </c>
      <c r="BX89" s="32">
        <f t="shared" si="8"/>
        <v>10.158333333333337</v>
      </c>
    </row>
    <row r="90" spans="4:76" ht="12.75" customHeight="1" x14ac:dyDescent="0.2">
      <c r="D90" s="1878"/>
      <c r="E90" s="107">
        <v>28</v>
      </c>
      <c r="F90" s="44">
        <v>5.2</v>
      </c>
      <c r="G90" s="44">
        <v>13.6</v>
      </c>
      <c r="H90" s="44">
        <v>9.3000000000000007</v>
      </c>
      <c r="I90" s="44">
        <v>8.3999999999999986</v>
      </c>
      <c r="J90" s="1408"/>
      <c r="K90" s="78">
        <v>51</v>
      </c>
      <c r="L90" s="78">
        <v>78</v>
      </c>
      <c r="M90" s="85">
        <v>64</v>
      </c>
      <c r="N90" s="78">
        <v>27</v>
      </c>
      <c r="O90" s="127"/>
      <c r="P90" s="78">
        <v>1015</v>
      </c>
      <c r="Q90" s="78">
        <v>1018</v>
      </c>
      <c r="R90" s="85">
        <v>1016.5</v>
      </c>
      <c r="S90" s="78">
        <v>3</v>
      </c>
      <c r="T90" s="127"/>
      <c r="U90" s="44">
        <v>2.1</v>
      </c>
      <c r="V90" s="44">
        <v>8.5</v>
      </c>
      <c r="W90" s="44">
        <v>10.5</v>
      </c>
      <c r="X90" s="103" t="s">
        <v>183</v>
      </c>
      <c r="Y90" s="401"/>
      <c r="Z90" s="536">
        <v>0</v>
      </c>
      <c r="AA90" s="511" t="e">
        <v>#N/A</v>
      </c>
      <c r="AB90" s="102" t="e">
        <v>#N/A</v>
      </c>
      <c r="AC90" s="1319" t="s">
        <v>459</v>
      </c>
      <c r="AD90" s="536" t="s">
        <v>459</v>
      </c>
      <c r="AE90" s="511" t="e">
        <v>#N/A</v>
      </c>
      <c r="AF90" s="574"/>
      <c r="AG90" s="536">
        <v>-0.1</v>
      </c>
      <c r="AH90" s="536">
        <v>4.5999999999999996</v>
      </c>
      <c r="AI90" s="536">
        <v>2.7</v>
      </c>
      <c r="AJ90" s="536">
        <v>4.6999999999999993</v>
      </c>
      <c r="AL90" s="103" t="s">
        <v>597</v>
      </c>
      <c r="AM90">
        <v>1013.25</v>
      </c>
      <c r="AN90" t="s">
        <v>112</v>
      </c>
      <c r="AO90" s="396"/>
      <c r="AP90" s="511">
        <v>5</v>
      </c>
      <c r="AQ90" s="597">
        <v>0</v>
      </c>
      <c r="AR90" s="576"/>
      <c r="AS90" s="44">
        <v>0.83846153846153992</v>
      </c>
      <c r="AT90" s="44">
        <v>2.1923076923076863</v>
      </c>
      <c r="AU90" s="44">
        <v>1.5153846153846131</v>
      </c>
      <c r="AV90" s="487">
        <v>1.3538461538461464</v>
      </c>
      <c r="AW90" s="44">
        <v>0.83846153846153992</v>
      </c>
      <c r="AX90" s="44">
        <v>2.1923076923076863</v>
      </c>
      <c r="AY90" s="44">
        <v>1.5153846153846131</v>
      </c>
      <c r="AZ90" s="487">
        <v>1.3538461538461455</v>
      </c>
      <c r="BA90" s="351"/>
      <c r="BB90" s="622">
        <v>0</v>
      </c>
      <c r="BC90" s="26">
        <v>122.59999999999995</v>
      </c>
      <c r="BD90" s="67">
        <v>0.82246267041765819</v>
      </c>
      <c r="BE90" s="30">
        <v>199.4</v>
      </c>
      <c r="BF90" s="616">
        <v>0.92383799133163957</v>
      </c>
      <c r="BG90" s="1265">
        <v>1</v>
      </c>
      <c r="BH90" s="8">
        <v>0</v>
      </c>
      <c r="BI90" s="1265">
        <v>1013.25</v>
      </c>
      <c r="BJ90" s="135">
        <f>'2011'!$CA$73</f>
        <v>4.9279999999999999</v>
      </c>
      <c r="BK90" s="1">
        <f t="shared" si="9"/>
        <v>0</v>
      </c>
      <c r="BL90" s="1709">
        <v>2.7777777777777776E-2</v>
      </c>
      <c r="BM90" s="1709">
        <v>0.55902777777777779</v>
      </c>
      <c r="BN90" s="1709">
        <v>0.56944444444444442</v>
      </c>
      <c r="BO90" s="1709">
        <v>0.28472222222222221</v>
      </c>
      <c r="BP90" s="1708">
        <v>0.76041666666666663</v>
      </c>
      <c r="BQ90" s="1447">
        <f>Daily!CP90</f>
        <v>4.3615384615384603</v>
      </c>
      <c r="BR90" s="1447">
        <f>Daily!CQ90</f>
        <v>11.407692307692313</v>
      </c>
      <c r="BS90" s="1452">
        <f>Daily!CR90</f>
        <v>7.8846153846153868</v>
      </c>
      <c r="BT90" s="1421">
        <f>Daily!CS90</f>
        <v>7.0461538461538531</v>
      </c>
      <c r="BU90" s="1277">
        <f>$BU$62+('2011'!$BX$73/DGD!$E$93*DGD!E90)</f>
        <v>149.06451612903226</v>
      </c>
      <c r="BV90" s="1277">
        <f>$BV$62+('2011'!$CF$73/DGD!$E$93*DGD!E90)</f>
        <v>215.83870967741936</v>
      </c>
      <c r="BW90" s="32">
        <f t="shared" si="7"/>
        <v>5.5358974358974358</v>
      </c>
      <c r="BX90" s="32">
        <f t="shared" si="8"/>
        <v>10.233333333333338</v>
      </c>
    </row>
    <row r="91" spans="4:76" ht="12.75" customHeight="1" x14ac:dyDescent="0.2">
      <c r="D91" s="1878"/>
      <c r="E91" s="107">
        <v>29</v>
      </c>
      <c r="F91" s="44">
        <v>2.7</v>
      </c>
      <c r="G91" s="44">
        <v>15.2</v>
      </c>
      <c r="H91" s="44">
        <v>9</v>
      </c>
      <c r="I91" s="44">
        <v>12.5</v>
      </c>
      <c r="J91" s="1408"/>
      <c r="K91" s="78">
        <v>57</v>
      </c>
      <c r="L91" s="78">
        <v>80</v>
      </c>
      <c r="M91" s="85">
        <v>69</v>
      </c>
      <c r="N91" s="78">
        <v>23</v>
      </c>
      <c r="O91" s="127"/>
      <c r="P91" s="78">
        <v>1011</v>
      </c>
      <c r="Q91" s="78">
        <v>1016</v>
      </c>
      <c r="R91" s="85">
        <v>1013.5</v>
      </c>
      <c r="S91" s="78">
        <v>5</v>
      </c>
      <c r="T91" s="127"/>
      <c r="U91" s="44">
        <v>1.2</v>
      </c>
      <c r="V91" s="44">
        <v>6.4</v>
      </c>
      <c r="W91" s="44">
        <v>9.1999999999999993</v>
      </c>
      <c r="X91" s="103" t="s">
        <v>183</v>
      </c>
      <c r="Y91" s="401"/>
      <c r="Z91" s="536">
        <v>0.5</v>
      </c>
      <c r="AA91" s="511" t="s">
        <v>112</v>
      </c>
      <c r="AB91" s="102">
        <v>0.5</v>
      </c>
      <c r="AC91" s="1319">
        <v>4.5045045045045036E-2</v>
      </c>
      <c r="AD91" s="536">
        <v>1</v>
      </c>
      <c r="AE91" s="511">
        <v>5</v>
      </c>
      <c r="AF91" s="574"/>
      <c r="AG91" s="536">
        <v>-1.5</v>
      </c>
      <c r="AH91" s="536">
        <v>7.7</v>
      </c>
      <c r="AI91" s="536">
        <v>3.6</v>
      </c>
      <c r="AJ91" s="536">
        <v>9.1999999999999993</v>
      </c>
      <c r="AL91" s="103" t="s">
        <v>598</v>
      </c>
      <c r="AM91">
        <v>1013.25</v>
      </c>
      <c r="AN91" t="s">
        <v>599</v>
      </c>
      <c r="AO91" s="396"/>
      <c r="AP91" s="511">
        <v>2</v>
      </c>
      <c r="AQ91" s="597">
        <v>0.5</v>
      </c>
      <c r="AR91" s="576"/>
      <c r="AS91" s="44">
        <v>-1.7076923076923061</v>
      </c>
      <c r="AT91" s="44">
        <v>3.7115384615384546</v>
      </c>
      <c r="AU91" s="44">
        <v>1.0019230769230743</v>
      </c>
      <c r="AV91" s="487">
        <v>5.4192307692307606</v>
      </c>
      <c r="AW91" s="44">
        <v>-1.7076923076923061</v>
      </c>
      <c r="AX91" s="44">
        <v>3.7115384615384546</v>
      </c>
      <c r="AY91" s="44">
        <v>1.0019230769230743</v>
      </c>
      <c r="AZ91" s="487">
        <v>5.4192307692307615</v>
      </c>
      <c r="BA91" s="351"/>
      <c r="BB91" s="622">
        <v>0.30392156862745096</v>
      </c>
      <c r="BC91" s="26">
        <v>123.09999999999995</v>
      </c>
      <c r="BD91" s="67">
        <v>0.81680222602739694</v>
      </c>
      <c r="BE91" s="30">
        <v>201.4</v>
      </c>
      <c r="BF91" s="616">
        <v>0.91868746321365502</v>
      </c>
      <c r="BG91" s="1265">
        <v>1</v>
      </c>
      <c r="BH91" s="8">
        <v>0</v>
      </c>
      <c r="BI91" s="1265">
        <v>1013.25</v>
      </c>
      <c r="BJ91" s="135">
        <f>'2011'!$CA$73</f>
        <v>4.9279999999999999</v>
      </c>
      <c r="BK91" s="1">
        <f t="shared" si="9"/>
        <v>1</v>
      </c>
      <c r="BL91" s="1709">
        <v>0.23611111111111113</v>
      </c>
      <c r="BM91" s="1709">
        <v>0.70138888888888884</v>
      </c>
      <c r="BN91" s="1709">
        <v>0.69791666666666663</v>
      </c>
      <c r="BO91" s="1709">
        <v>0.28472222222222221</v>
      </c>
      <c r="BP91" s="1708">
        <v>0.54027777777777775</v>
      </c>
      <c r="BQ91" s="1447">
        <f>Daily!CP91</f>
        <v>4.4076923076923062</v>
      </c>
      <c r="BR91" s="1447">
        <f>Daily!CQ91</f>
        <v>11.488461538461545</v>
      </c>
      <c r="BS91" s="1452">
        <f>Daily!CR91</f>
        <v>7.9480769230769255</v>
      </c>
      <c r="BT91" s="1421">
        <f>Daily!CS91</f>
        <v>7.0807692307692385</v>
      </c>
      <c r="BU91" s="1277">
        <f>$BU$62+('2011'!$BX$73/DGD!$E$93*DGD!E91)</f>
        <v>150.70967741935485</v>
      </c>
      <c r="BV91" s="1277">
        <f>$BV$62+('2011'!$CF$73/DGD!$E$93*DGD!E91)</f>
        <v>219.22580645161293</v>
      </c>
      <c r="BW91" s="32">
        <f t="shared" si="7"/>
        <v>5.5878205128205121</v>
      </c>
      <c r="BX91" s="32">
        <f t="shared" si="8"/>
        <v>10.308333333333339</v>
      </c>
    </row>
    <row r="92" spans="4:76" x14ac:dyDescent="0.2">
      <c r="D92" s="1878"/>
      <c r="E92" s="107">
        <v>30</v>
      </c>
      <c r="F92" s="44">
        <v>9.6999999999999993</v>
      </c>
      <c r="G92" s="44">
        <v>11.7</v>
      </c>
      <c r="H92" s="44">
        <v>10.5</v>
      </c>
      <c r="I92" s="44">
        <v>2</v>
      </c>
      <c r="J92" s="1408"/>
      <c r="K92" s="78">
        <v>74</v>
      </c>
      <c r="L92" s="78">
        <v>91</v>
      </c>
      <c r="M92" s="85">
        <v>82</v>
      </c>
      <c r="N92" s="78">
        <v>17</v>
      </c>
      <c r="O92" s="127"/>
      <c r="P92" s="78">
        <v>1010</v>
      </c>
      <c r="Q92" s="78">
        <v>1012</v>
      </c>
      <c r="R92" s="85">
        <v>1011</v>
      </c>
      <c r="S92" s="78">
        <v>2</v>
      </c>
      <c r="T92" s="127"/>
      <c r="U92" s="44">
        <v>5.8</v>
      </c>
      <c r="V92" s="44">
        <v>14.7</v>
      </c>
      <c r="W92" s="44">
        <v>19.899999999999999</v>
      </c>
      <c r="X92" s="103" t="s">
        <v>154</v>
      </c>
      <c r="Y92" s="401"/>
      <c r="Z92" s="536">
        <v>2.2000000000000002</v>
      </c>
      <c r="AA92" s="511">
        <v>1.4</v>
      </c>
      <c r="AB92" s="102">
        <v>0.5</v>
      </c>
      <c r="AC92" s="1319">
        <v>0.1981981981981982</v>
      </c>
      <c r="AD92" s="536">
        <v>1.1000000000000001</v>
      </c>
      <c r="AE92" s="511">
        <v>2.0099999999999998</v>
      </c>
      <c r="AF92" s="574"/>
      <c r="AG92" s="536">
        <v>6.1</v>
      </c>
      <c r="AH92" s="536">
        <v>8.8000000000000007</v>
      </c>
      <c r="AI92" s="536">
        <v>7.6</v>
      </c>
      <c r="AJ92" s="536">
        <v>2.7000000000000011</v>
      </c>
      <c r="AL92" s="103" t="s">
        <v>464</v>
      </c>
      <c r="AM92">
        <v>1013.25</v>
      </c>
      <c r="AN92" t="s">
        <v>600</v>
      </c>
      <c r="AO92" s="396"/>
      <c r="AP92" s="511">
        <v>0</v>
      </c>
      <c r="AQ92" s="597">
        <v>2</v>
      </c>
      <c r="AR92" s="576"/>
      <c r="AS92" s="44">
        <v>5.2461538461538471</v>
      </c>
      <c r="AT92" s="44">
        <v>0.1307692307692232</v>
      </c>
      <c r="AU92" s="44">
        <v>2.6884615384615351</v>
      </c>
      <c r="AV92" s="487">
        <v>-5.1153846153846239</v>
      </c>
      <c r="AW92" s="44">
        <v>5.2461538461538471</v>
      </c>
      <c r="AX92" s="44">
        <v>0.1307692307692232</v>
      </c>
      <c r="AY92" s="44">
        <v>2.6884615384615351</v>
      </c>
      <c r="AZ92" s="487">
        <v>-5.1153846153846239</v>
      </c>
      <c r="BA92" s="351"/>
      <c r="BB92" s="622">
        <v>1.3372549019607844</v>
      </c>
      <c r="BC92" s="26">
        <v>125.29999999999995</v>
      </c>
      <c r="BD92" s="67">
        <v>0.82242218928647004</v>
      </c>
      <c r="BE92" s="30">
        <v>201.4</v>
      </c>
      <c r="BF92" s="616">
        <v>0.90470946239675409</v>
      </c>
      <c r="BG92" s="1265">
        <v>1</v>
      </c>
      <c r="BH92" s="8">
        <v>0</v>
      </c>
      <c r="BI92" s="1265">
        <v>1013.25</v>
      </c>
      <c r="BJ92" s="135">
        <f>'2011'!$CA$73</f>
        <v>4.9279999999999999</v>
      </c>
      <c r="BK92" s="1">
        <f t="shared" si="9"/>
        <v>2</v>
      </c>
      <c r="BL92" s="1709">
        <v>0.25694444444444448</v>
      </c>
      <c r="BM92" s="1709">
        <v>0.4548611111111111</v>
      </c>
      <c r="BN92" s="1709">
        <v>0.4375</v>
      </c>
      <c r="BO92" s="1709" t="e">
        <v>#N/A</v>
      </c>
      <c r="BP92" s="1708">
        <v>0.6479166666666667</v>
      </c>
      <c r="BQ92" s="1447">
        <f>Daily!CP92</f>
        <v>4.4538461538461522</v>
      </c>
      <c r="BR92" s="1447">
        <f>Daily!CQ92</f>
        <v>11.569230769230776</v>
      </c>
      <c r="BS92" s="1452">
        <f>Daily!CR92</f>
        <v>8.0115384615384642</v>
      </c>
      <c r="BT92" s="1421">
        <f>Daily!CS92</f>
        <v>7.1153846153846239</v>
      </c>
      <c r="BU92" s="1277">
        <f>$BU$62+('2011'!$BX$73/DGD!$E$93*DGD!E92)</f>
        <v>152.35483870967744</v>
      </c>
      <c r="BV92" s="1277">
        <f>$BV$62+('2011'!$CF$73/DGD!$E$93*DGD!E92)</f>
        <v>222.61290322580646</v>
      </c>
      <c r="BW92" s="32">
        <f t="shared" si="7"/>
        <v>5.6397435897435901</v>
      </c>
      <c r="BX92" s="32">
        <f t="shared" si="8"/>
        <v>10.383333333333338</v>
      </c>
    </row>
    <row r="93" spans="4:76" ht="12.75" customHeight="1" x14ac:dyDescent="0.2">
      <c r="D93" s="1879"/>
      <c r="E93" s="514">
        <v>31</v>
      </c>
      <c r="F93" s="1291">
        <v>9.4</v>
      </c>
      <c r="G93" s="51">
        <v>17.7</v>
      </c>
      <c r="H93" s="51">
        <v>13.1</v>
      </c>
      <c r="I93" s="51">
        <v>8.2999999999999989</v>
      </c>
      <c r="J93" s="1409"/>
      <c r="K93" s="602">
        <v>56</v>
      </c>
      <c r="L93" s="149">
        <v>97</v>
      </c>
      <c r="M93" s="150">
        <v>81</v>
      </c>
      <c r="N93" s="149">
        <v>41</v>
      </c>
      <c r="O93" s="515"/>
      <c r="P93" s="149">
        <v>1007</v>
      </c>
      <c r="Q93" s="149">
        <v>1017</v>
      </c>
      <c r="R93" s="150">
        <v>1012</v>
      </c>
      <c r="S93" s="149">
        <v>10</v>
      </c>
      <c r="T93" s="515"/>
      <c r="U93" s="137">
        <v>8.6</v>
      </c>
      <c r="V93" s="137">
        <v>23.9</v>
      </c>
      <c r="W93" s="137">
        <v>30.6</v>
      </c>
      <c r="X93" s="520" t="s">
        <v>154</v>
      </c>
      <c r="Y93" s="584"/>
      <c r="Z93" s="663">
        <v>3</v>
      </c>
      <c r="AA93" s="1282">
        <v>1.4</v>
      </c>
      <c r="AB93" s="1283">
        <v>0.3</v>
      </c>
      <c r="AC93" s="1320">
        <v>0.27027027027027023</v>
      </c>
      <c r="AD93" s="615">
        <v>0.75</v>
      </c>
      <c r="AE93" s="1282">
        <v>1.6</v>
      </c>
      <c r="AF93" s="575"/>
      <c r="AG93" s="615">
        <v>8</v>
      </c>
      <c r="AH93" s="615">
        <v>12.6</v>
      </c>
      <c r="AI93" s="615">
        <v>9.6</v>
      </c>
      <c r="AJ93" s="615">
        <v>4.5999999999999996</v>
      </c>
      <c r="AK93" s="579"/>
      <c r="AL93" s="187" t="s">
        <v>601</v>
      </c>
      <c r="AM93">
        <v>1013.25</v>
      </c>
      <c r="AN93" t="s">
        <v>602</v>
      </c>
      <c r="AO93" s="1422"/>
      <c r="AP93" s="159">
        <v>3</v>
      </c>
      <c r="AQ93" s="598">
        <v>4</v>
      </c>
      <c r="AR93" s="577"/>
      <c r="AS93" s="51">
        <v>4.9000000000000004</v>
      </c>
      <c r="AT93" s="51">
        <v>6.0499999999999989</v>
      </c>
      <c r="AU93" s="51">
        <v>5.4749999999999996</v>
      </c>
      <c r="AV93" s="1416">
        <v>1.1499999999999986</v>
      </c>
      <c r="AW93" s="51">
        <v>4.9000000000000004</v>
      </c>
      <c r="AX93" s="51">
        <v>6.0499999999999989</v>
      </c>
      <c r="AY93" s="51">
        <v>5.4749999999999996</v>
      </c>
      <c r="AZ93" s="1416">
        <v>1.1499999999999986</v>
      </c>
      <c r="BA93" s="587"/>
      <c r="BB93" s="641">
        <v>1.8235294117647058</v>
      </c>
      <c r="BC93" s="129">
        <v>128.29999999999995</v>
      </c>
      <c r="BD93" s="531">
        <v>0.83311688311688281</v>
      </c>
      <c r="BE93" s="138">
        <v>204.4</v>
      </c>
      <c r="BF93" s="617">
        <v>0.90442477876106198</v>
      </c>
      <c r="BG93" s="1448">
        <v>1</v>
      </c>
      <c r="BH93" s="187">
        <v>0</v>
      </c>
      <c r="BI93" s="1449">
        <v>1013.25</v>
      </c>
      <c r="BJ93" s="663">
        <f>'2011'!$CA$73</f>
        <v>4.9279999999999999</v>
      </c>
      <c r="BK93" s="1">
        <f t="shared" si="9"/>
        <v>2</v>
      </c>
      <c r="BL93" s="1711">
        <v>0.15972222222222224</v>
      </c>
      <c r="BM93" s="1711">
        <v>0.58333333333333337</v>
      </c>
      <c r="BN93" s="1711">
        <v>0.59375</v>
      </c>
      <c r="BO93" s="1711">
        <v>0.32291666666666669</v>
      </c>
      <c r="BP93" s="1712">
        <v>0.55555555555555558</v>
      </c>
      <c r="BQ93" s="1451">
        <f>Daily!CP93</f>
        <v>4.5</v>
      </c>
      <c r="BR93" s="1451">
        <f>Daily!CQ93</f>
        <v>11.65</v>
      </c>
      <c r="BS93" s="1453">
        <f>Daily!CR93</f>
        <v>8.0749999999999993</v>
      </c>
      <c r="BT93" s="1451">
        <f>Daily!CS93</f>
        <v>7.15</v>
      </c>
      <c r="BU93" s="1450">
        <f>BU62+'2011'!BX73</f>
        <v>154</v>
      </c>
      <c r="BV93" s="1450">
        <f>BV62+'2011'!CF73</f>
        <v>226</v>
      </c>
      <c r="BW93" s="32">
        <f t="shared" si="7"/>
        <v>5.6916666666666664</v>
      </c>
      <c r="BX93" s="32">
        <f t="shared" si="8"/>
        <v>10.458333333333332</v>
      </c>
    </row>
    <row r="94" spans="4:76" ht="12.75" customHeight="1" x14ac:dyDescent="0.2">
      <c r="D94" s="1852" t="s">
        <v>4</v>
      </c>
      <c r="E94" s="34">
        <v>1</v>
      </c>
      <c r="F94" s="44">
        <v>11.8</v>
      </c>
      <c r="G94" s="44">
        <v>15.7</v>
      </c>
      <c r="H94" s="44">
        <v>13.5</v>
      </c>
      <c r="I94" s="44">
        <v>3.8999999999999986</v>
      </c>
      <c r="J94" s="480"/>
      <c r="K94" s="85">
        <v>68</v>
      </c>
      <c r="L94" s="85">
        <v>90</v>
      </c>
      <c r="M94" s="85">
        <v>80</v>
      </c>
      <c r="N94" s="85">
        <v>22</v>
      </c>
      <c r="O94" s="112"/>
      <c r="P94" s="85">
        <v>1015</v>
      </c>
      <c r="Q94" s="85">
        <v>1019</v>
      </c>
      <c r="R94" s="85">
        <v>1017</v>
      </c>
      <c r="S94" s="85">
        <v>4</v>
      </c>
      <c r="T94" s="112"/>
      <c r="U94" s="44">
        <v>8.1</v>
      </c>
      <c r="V94" s="44">
        <v>17.8</v>
      </c>
      <c r="W94" s="44">
        <v>25.1</v>
      </c>
      <c r="X94" s="103" t="s">
        <v>154</v>
      </c>
      <c r="Y94" s="401"/>
      <c r="Z94" s="536">
        <v>0</v>
      </c>
      <c r="AA94" s="511" t="e">
        <v>#N/A</v>
      </c>
      <c r="AB94" s="102" t="e">
        <v>#N/A</v>
      </c>
      <c r="AC94" s="1319" t="s">
        <v>459</v>
      </c>
      <c r="AD94" s="536" t="s">
        <v>459</v>
      </c>
      <c r="AE94" s="511" t="e">
        <v>#N/A</v>
      </c>
      <c r="AF94" s="574"/>
      <c r="AG94" s="536">
        <v>9.4</v>
      </c>
      <c r="AH94" s="536">
        <v>10.7</v>
      </c>
      <c r="AI94" s="536">
        <v>10</v>
      </c>
      <c r="AJ94" s="536">
        <v>1.2999999999999989</v>
      </c>
      <c r="AL94" s="103" t="s">
        <v>460</v>
      </c>
      <c r="AM94" t="e">
        <v>#N/A</v>
      </c>
      <c r="AN94" t="s">
        <v>112</v>
      </c>
      <c r="AO94" s="396"/>
      <c r="AP94" s="593">
        <v>2</v>
      </c>
      <c r="AQ94" s="596">
        <v>0</v>
      </c>
      <c r="AR94" s="576"/>
      <c r="AS94" s="44">
        <v>7.2750000000000004</v>
      </c>
      <c r="AT94" s="44">
        <v>4.0249999999999986</v>
      </c>
      <c r="AU94" s="44">
        <v>5.6499999999999995</v>
      </c>
      <c r="AV94" s="1358">
        <v>-3.2500000000000018</v>
      </c>
      <c r="AW94" s="44">
        <v>7.2750000000000004</v>
      </c>
      <c r="AX94" s="44">
        <v>4.0249999999999986</v>
      </c>
      <c r="AY94" s="44">
        <v>5.6499999999999995</v>
      </c>
      <c r="AZ94" s="1358">
        <v>-3.2500000000000018</v>
      </c>
      <c r="BA94" s="112"/>
      <c r="BB94" s="622">
        <v>0</v>
      </c>
      <c r="BC94" s="26">
        <v>128.29999999999995</v>
      </c>
      <c r="BD94" s="67">
        <v>0.82313943541488421</v>
      </c>
      <c r="BE94" s="30">
        <v>206.4</v>
      </c>
      <c r="BF94" s="616">
        <v>0.89518577417955769</v>
      </c>
      <c r="BG94" s="1265">
        <v>1</v>
      </c>
      <c r="BH94" s="103">
        <v>0</v>
      </c>
      <c r="BI94" s="1265">
        <v>1013.25</v>
      </c>
      <c r="BJ94" s="135">
        <f>'2011'!$CA$74</f>
        <v>4.6719999999999997</v>
      </c>
      <c r="BK94" s="1">
        <f t="shared" si="9"/>
        <v>0</v>
      </c>
      <c r="BL94" s="1708">
        <v>0.3125</v>
      </c>
      <c r="BM94" s="1708">
        <v>0.71875</v>
      </c>
      <c r="BN94" s="1708">
        <v>0.72569444444444453</v>
      </c>
      <c r="BO94" s="1708">
        <v>0.26041666666666669</v>
      </c>
      <c r="BP94" s="1708">
        <v>0.43055555555555558</v>
      </c>
      <c r="BQ94" s="1447">
        <f>Daily!CP94</f>
        <v>4.5250000000000004</v>
      </c>
      <c r="BR94" s="1447">
        <f>Daily!CQ94</f>
        <v>11.675000000000001</v>
      </c>
      <c r="BS94" s="1447">
        <f>Daily!CR94</f>
        <v>8.1000000000000014</v>
      </c>
      <c r="BT94" s="1421">
        <f>Daily!CS94</f>
        <v>7.15</v>
      </c>
      <c r="BU94" s="1277">
        <f>$BU$93+('2011'!$BX$74/DGD!$E$123*DGD!E94)</f>
        <v>155.86666666666667</v>
      </c>
      <c r="BV94" s="1277">
        <f>$BV$93+('2011'!$CF$74/DGD!$E$123*DGD!E94)</f>
        <v>230.56666666666666</v>
      </c>
      <c r="BW94" s="32">
        <f t="shared" si="7"/>
        <v>5.7166666666666686</v>
      </c>
      <c r="BX94" s="32">
        <f t="shared" si="8"/>
        <v>10.483333333333334</v>
      </c>
    </row>
    <row r="95" spans="4:76" x14ac:dyDescent="0.2">
      <c r="D95" s="1853"/>
      <c r="E95" s="34">
        <f t="shared" ref="E95:E123" si="10">SUM(E94+1)</f>
        <v>2</v>
      </c>
      <c r="F95" s="88">
        <v>11.1</v>
      </c>
      <c r="G95" s="44">
        <v>18.399999999999999</v>
      </c>
      <c r="H95" s="44">
        <v>15.1</v>
      </c>
      <c r="I95" s="44">
        <v>7.2999999999999989</v>
      </c>
      <c r="J95" s="480"/>
      <c r="K95" s="85">
        <v>48</v>
      </c>
      <c r="L95" s="85">
        <v>85</v>
      </c>
      <c r="M95" s="85">
        <v>68</v>
      </c>
      <c r="N95" s="85">
        <v>37</v>
      </c>
      <c r="O95" s="112"/>
      <c r="P95" s="85">
        <v>1008</v>
      </c>
      <c r="Q95" s="85">
        <v>1015</v>
      </c>
      <c r="R95" s="85">
        <v>1011.5</v>
      </c>
      <c r="S95" s="85">
        <v>7</v>
      </c>
      <c r="T95" s="112"/>
      <c r="U95" s="44">
        <v>6.3</v>
      </c>
      <c r="V95" s="44">
        <v>15.2</v>
      </c>
      <c r="W95" s="44">
        <v>19.899999999999999</v>
      </c>
      <c r="X95" s="103" t="s">
        <v>154</v>
      </c>
      <c r="Y95" s="401"/>
      <c r="Z95" s="536">
        <v>0</v>
      </c>
      <c r="AA95" s="511" t="e">
        <v>#N/A</v>
      </c>
      <c r="AB95" s="102" t="e">
        <v>#N/A</v>
      </c>
      <c r="AC95" s="1319" t="s">
        <v>459</v>
      </c>
      <c r="AD95" s="536" t="s">
        <v>459</v>
      </c>
      <c r="AE95" s="511" t="e">
        <v>#N/A</v>
      </c>
      <c r="AF95" s="574"/>
      <c r="AG95" s="536">
        <v>3.7</v>
      </c>
      <c r="AH95" s="536">
        <v>11.4</v>
      </c>
      <c r="AI95" s="536">
        <v>9</v>
      </c>
      <c r="AJ95" s="536">
        <v>7.7</v>
      </c>
      <c r="AL95" s="103" t="s">
        <v>461</v>
      </c>
      <c r="AM95" t="e">
        <v>#N/A</v>
      </c>
      <c r="AN95" t="s">
        <v>112</v>
      </c>
      <c r="AO95" s="396"/>
      <c r="AP95" s="593">
        <v>1.5</v>
      </c>
      <c r="AQ95" s="596">
        <v>0</v>
      </c>
      <c r="AR95" s="576"/>
      <c r="AS95" s="88">
        <v>6.55</v>
      </c>
      <c r="AT95" s="44">
        <v>6.6999999999999993</v>
      </c>
      <c r="AU95" s="44">
        <v>6.625</v>
      </c>
      <c r="AV95" s="487">
        <v>0.14999999999999947</v>
      </c>
      <c r="AW95" s="88">
        <v>6.55</v>
      </c>
      <c r="AX95" s="88">
        <v>6.6999999999999993</v>
      </c>
      <c r="AY95" s="88">
        <v>6.625</v>
      </c>
      <c r="AZ95" s="355">
        <v>0.14999999999999947</v>
      </c>
      <c r="BA95" s="112"/>
      <c r="BB95" s="622">
        <v>0</v>
      </c>
      <c r="BC95" s="26">
        <v>128.29999999999995</v>
      </c>
      <c r="BD95" s="67">
        <v>0.81339814032121704</v>
      </c>
      <c r="BE95" s="30">
        <v>207.9</v>
      </c>
      <c r="BF95" s="616">
        <v>0.88417918911256033</v>
      </c>
      <c r="BG95" s="1265">
        <v>1</v>
      </c>
      <c r="BH95" s="103">
        <v>0</v>
      </c>
      <c r="BI95" s="1265">
        <v>1013.25</v>
      </c>
      <c r="BJ95" s="135">
        <f>'2011'!$CA$74</f>
        <v>4.6719999999999997</v>
      </c>
      <c r="BK95" s="1">
        <f t="shared" si="9"/>
        <v>0</v>
      </c>
      <c r="BL95" s="1709">
        <v>0.19791666666666666</v>
      </c>
      <c r="BM95" s="1709">
        <v>0.56597222222222221</v>
      </c>
      <c r="BN95" s="1709">
        <v>0.83333333333333337</v>
      </c>
      <c r="BO95" s="1709">
        <v>0.22916666666666666</v>
      </c>
      <c r="BP95" s="1708">
        <v>0.44722222222222219</v>
      </c>
      <c r="BQ95" s="1447">
        <f>Daily!CP95</f>
        <v>4.55</v>
      </c>
      <c r="BR95" s="1447">
        <f>Daily!CQ95</f>
        <v>11.7</v>
      </c>
      <c r="BS95" s="1447">
        <f>Daily!CR95</f>
        <v>8.125</v>
      </c>
      <c r="BT95" s="1421">
        <f>Daily!CS95</f>
        <v>7.1499999999999995</v>
      </c>
      <c r="BU95" s="1277">
        <f>$BU$93+('2011'!$BX$74/DGD!$E$123*DGD!E95)</f>
        <v>157.73333333333332</v>
      </c>
      <c r="BV95" s="1277">
        <f>$BV$93+('2011'!$CF$74/DGD!$E$123*DGD!E95)</f>
        <v>235.13333333333333</v>
      </c>
      <c r="BW95" s="32">
        <f t="shared" si="7"/>
        <v>5.7416666666666671</v>
      </c>
      <c r="BX95" s="32">
        <f t="shared" si="8"/>
        <v>10.508333333333333</v>
      </c>
    </row>
    <row r="96" spans="4:76" ht="13.5" customHeight="1" x14ac:dyDescent="0.2">
      <c r="D96" s="1853"/>
      <c r="E96" s="34">
        <f t="shared" si="10"/>
        <v>3</v>
      </c>
      <c r="F96" s="44">
        <v>6.9</v>
      </c>
      <c r="G96" s="44">
        <v>15.4</v>
      </c>
      <c r="H96" s="44">
        <v>11.5</v>
      </c>
      <c r="I96" s="44">
        <v>8.5</v>
      </c>
      <c r="J96" s="480"/>
      <c r="K96" s="85">
        <v>51</v>
      </c>
      <c r="L96" s="85">
        <v>78</v>
      </c>
      <c r="M96" s="85">
        <v>64</v>
      </c>
      <c r="N96" s="85">
        <v>27</v>
      </c>
      <c r="O96" s="112"/>
      <c r="P96" s="85">
        <v>1013</v>
      </c>
      <c r="Q96" s="85">
        <v>1017</v>
      </c>
      <c r="R96" s="85">
        <v>1015</v>
      </c>
      <c r="S96" s="85">
        <v>4</v>
      </c>
      <c r="T96" s="112"/>
      <c r="U96" s="44">
        <v>5</v>
      </c>
      <c r="V96" s="44">
        <v>13.5</v>
      </c>
      <c r="W96" s="44">
        <v>17.600000000000001</v>
      </c>
      <c r="X96" s="103" t="s">
        <v>154</v>
      </c>
      <c r="Y96" s="401"/>
      <c r="Z96" s="536">
        <v>0</v>
      </c>
      <c r="AA96" s="511" t="e">
        <v>#N/A</v>
      </c>
      <c r="AB96" s="102" t="e">
        <v>#N/A</v>
      </c>
      <c r="AC96" s="1319" t="s">
        <v>459</v>
      </c>
      <c r="AD96" s="536" t="s">
        <v>459</v>
      </c>
      <c r="AE96" s="511" t="e">
        <v>#N/A</v>
      </c>
      <c r="AF96" s="574"/>
      <c r="AG96" s="536">
        <v>2.4</v>
      </c>
      <c r="AH96" s="536">
        <v>7.7</v>
      </c>
      <c r="AI96" s="536">
        <v>4.7</v>
      </c>
      <c r="AJ96" s="536">
        <v>5.3000000000000007</v>
      </c>
      <c r="AL96" s="103" t="s">
        <v>462</v>
      </c>
      <c r="AM96" t="e">
        <v>#N/A</v>
      </c>
      <c r="AN96" t="s">
        <v>112</v>
      </c>
      <c r="AO96" s="396"/>
      <c r="AP96" s="593">
        <v>4.5</v>
      </c>
      <c r="AQ96" s="596">
        <v>0</v>
      </c>
      <c r="AR96" s="576"/>
      <c r="AS96" s="44">
        <v>2.3250000000000002</v>
      </c>
      <c r="AT96" s="44">
        <v>3.6750000000000007</v>
      </c>
      <c r="AU96" s="44">
        <v>3.0000000000000004</v>
      </c>
      <c r="AV96" s="487">
        <v>1.3500000000000005</v>
      </c>
      <c r="AW96" s="44">
        <v>2.3250000000000002</v>
      </c>
      <c r="AX96" s="44">
        <v>3.6750000000000007</v>
      </c>
      <c r="AY96" s="44">
        <v>3.0000000000000004</v>
      </c>
      <c r="AZ96" s="487">
        <v>1.3500000000000005</v>
      </c>
      <c r="BA96" s="112"/>
      <c r="BB96" s="622">
        <v>0</v>
      </c>
      <c r="BC96" s="26">
        <v>128.29999999999995</v>
      </c>
      <c r="BD96" s="67">
        <v>0.80388471177944831</v>
      </c>
      <c r="BE96" s="30">
        <v>212.4</v>
      </c>
      <c r="BF96" s="616">
        <v>0.88610763454317909</v>
      </c>
      <c r="BG96" s="1265">
        <v>1</v>
      </c>
      <c r="BH96" s="8">
        <v>0</v>
      </c>
      <c r="BI96" s="1265">
        <v>1013.25</v>
      </c>
      <c r="BJ96" s="135">
        <f>'2011'!$CA$74</f>
        <v>4.6719999999999997</v>
      </c>
      <c r="BK96" s="1">
        <f t="shared" si="9"/>
        <v>0</v>
      </c>
      <c r="BL96" s="1709">
        <v>0.27083333333333331</v>
      </c>
      <c r="BM96" s="1709">
        <v>0.69791666666666663</v>
      </c>
      <c r="BN96" s="1709">
        <v>0.6875</v>
      </c>
      <c r="BO96" s="1709">
        <v>0.32291666666666669</v>
      </c>
      <c r="BP96" s="1708">
        <v>0.74305555555555547</v>
      </c>
      <c r="BQ96" s="1447">
        <f>Daily!CP96</f>
        <v>4.5750000000000002</v>
      </c>
      <c r="BR96" s="1447">
        <f>Daily!CQ96</f>
        <v>11.725</v>
      </c>
      <c r="BS96" s="1447">
        <f>Daily!CR96</f>
        <v>8.15</v>
      </c>
      <c r="BT96" s="1421">
        <f>Daily!CS96</f>
        <v>7.1499999999999995</v>
      </c>
      <c r="BU96" s="1277">
        <f>$BU$93+('2011'!$BX$74/DGD!$E$123*DGD!E96)</f>
        <v>159.6</v>
      </c>
      <c r="BV96" s="1277">
        <f>$BV$93+('2011'!$CF$74/DGD!$E$123*DGD!E96)</f>
        <v>239.7</v>
      </c>
      <c r="BW96" s="32">
        <f t="shared" si="7"/>
        <v>5.7666666666666675</v>
      </c>
      <c r="BX96" s="32">
        <f t="shared" si="8"/>
        <v>10.533333333333333</v>
      </c>
    </row>
    <row r="97" spans="4:76" ht="12.75" customHeight="1" x14ac:dyDescent="0.2">
      <c r="D97" s="1853"/>
      <c r="E97" s="34">
        <f t="shared" si="10"/>
        <v>4</v>
      </c>
      <c r="F97" s="44">
        <v>6.1</v>
      </c>
      <c r="G97" s="44">
        <v>13.6</v>
      </c>
      <c r="H97" s="44">
        <v>10.1</v>
      </c>
      <c r="I97" s="44">
        <v>7.5</v>
      </c>
      <c r="J97" s="1408"/>
      <c r="K97" s="85">
        <v>46</v>
      </c>
      <c r="L97" s="85">
        <v>86</v>
      </c>
      <c r="M97" s="85">
        <v>67</v>
      </c>
      <c r="N97" s="85">
        <v>40</v>
      </c>
      <c r="O97" s="112"/>
      <c r="P97" s="85">
        <v>1018</v>
      </c>
      <c r="Q97" s="85">
        <v>1023</v>
      </c>
      <c r="R97" s="85">
        <v>1020.5</v>
      </c>
      <c r="S97" s="85">
        <v>5</v>
      </c>
      <c r="T97" s="112"/>
      <c r="U97" s="44">
        <v>7.3</v>
      </c>
      <c r="V97" s="44">
        <v>16.3</v>
      </c>
      <c r="W97" s="44">
        <v>28.4</v>
      </c>
      <c r="X97" s="103" t="s">
        <v>154</v>
      </c>
      <c r="Y97" s="401"/>
      <c r="Z97" s="536">
        <v>0</v>
      </c>
      <c r="AA97" s="511" t="e">
        <v>#N/A</v>
      </c>
      <c r="AB97" s="102" t="e">
        <v>#N/A</v>
      </c>
      <c r="AC97" s="1319" t="s">
        <v>459</v>
      </c>
      <c r="AD97" s="536" t="s">
        <v>459</v>
      </c>
      <c r="AE97" s="511" t="e">
        <v>#N/A</v>
      </c>
      <c r="AF97" s="574"/>
      <c r="AG97" s="536">
        <v>1.7</v>
      </c>
      <c r="AH97" s="536">
        <v>6.3</v>
      </c>
      <c r="AI97" s="536">
        <v>3.9</v>
      </c>
      <c r="AJ97" s="536">
        <v>4.5999999999999996</v>
      </c>
      <c r="AL97" s="103" t="s">
        <v>463</v>
      </c>
      <c r="AM97" t="e">
        <v>#N/A</v>
      </c>
      <c r="AN97" t="s">
        <v>112</v>
      </c>
      <c r="AO97" s="396"/>
      <c r="AP97" s="593">
        <v>4</v>
      </c>
      <c r="AQ97" s="596">
        <v>0</v>
      </c>
      <c r="AR97" s="576"/>
      <c r="AS97" s="44">
        <v>1.5</v>
      </c>
      <c r="AT97" s="44">
        <v>1.8499999999999996</v>
      </c>
      <c r="AU97" s="44">
        <v>1.6749999999999998</v>
      </c>
      <c r="AV97" s="487">
        <v>0.34999999999999964</v>
      </c>
      <c r="AW97" s="44">
        <v>1.5</v>
      </c>
      <c r="AX97" s="44">
        <v>1.8499999999999996</v>
      </c>
      <c r="AY97" s="44">
        <v>1.6749999999999998</v>
      </c>
      <c r="AZ97" s="487">
        <v>0.34999999999999964</v>
      </c>
      <c r="BA97" s="112"/>
      <c r="BB97" s="622">
        <v>0</v>
      </c>
      <c r="BC97" s="26">
        <v>128.29999999999995</v>
      </c>
      <c r="BD97" s="67">
        <v>0.79459124690338534</v>
      </c>
      <c r="BE97" s="30">
        <v>216.4</v>
      </c>
      <c r="BF97" s="616">
        <v>0.88591703056768567</v>
      </c>
      <c r="BG97" s="1265">
        <v>1</v>
      </c>
      <c r="BH97" s="8">
        <v>0</v>
      </c>
      <c r="BI97" s="1265">
        <v>1013.25</v>
      </c>
      <c r="BJ97" s="135">
        <f>'2011'!$CA$74</f>
        <v>4.6719999999999997</v>
      </c>
      <c r="BK97" s="1">
        <f t="shared" si="9"/>
        <v>0</v>
      </c>
      <c r="BL97" s="1709">
        <v>0.28819444444444448</v>
      </c>
      <c r="BM97" s="1709">
        <v>0.68402777777777779</v>
      </c>
      <c r="BN97" s="1709">
        <v>0.70486111111111116</v>
      </c>
      <c r="BO97" s="1709">
        <v>0.30555555555555552</v>
      </c>
      <c r="BP97" s="1708">
        <v>0.64861111111111114</v>
      </c>
      <c r="BQ97" s="1447">
        <f>Daily!CP97</f>
        <v>4.5999999999999996</v>
      </c>
      <c r="BR97" s="1447">
        <f>Daily!CQ97</f>
        <v>11.75</v>
      </c>
      <c r="BS97" s="1447">
        <f>Daily!CR97</f>
        <v>8.1750000000000007</v>
      </c>
      <c r="BT97" s="1421">
        <f>Daily!CS97</f>
        <v>7.15</v>
      </c>
      <c r="BU97" s="1277">
        <f>$BU$93+('2011'!$BX$74/DGD!$E$123*DGD!E97)</f>
        <v>161.46666666666667</v>
      </c>
      <c r="BV97" s="1277">
        <f>$BV$93+('2011'!$CF$74/DGD!$E$123*DGD!E97)</f>
        <v>244.26666666666665</v>
      </c>
      <c r="BW97" s="32">
        <f t="shared" si="7"/>
        <v>5.7916666666666679</v>
      </c>
      <c r="BX97" s="32">
        <f t="shared" si="8"/>
        <v>10.558333333333334</v>
      </c>
    </row>
    <row r="98" spans="4:76" ht="12.75" customHeight="1" x14ac:dyDescent="0.2">
      <c r="D98" s="1853"/>
      <c r="E98" s="34">
        <f t="shared" si="10"/>
        <v>5</v>
      </c>
      <c r="F98" s="44">
        <v>9.1</v>
      </c>
      <c r="G98" s="44">
        <v>12.6</v>
      </c>
      <c r="H98" s="44">
        <v>10.9</v>
      </c>
      <c r="I98" s="44">
        <v>3.5</v>
      </c>
      <c r="J98" s="1408"/>
      <c r="K98" s="85">
        <v>74</v>
      </c>
      <c r="L98" s="85">
        <v>91</v>
      </c>
      <c r="M98" s="85">
        <v>84</v>
      </c>
      <c r="N98" s="85">
        <v>17</v>
      </c>
      <c r="O98" s="112"/>
      <c r="P98" s="85">
        <v>1020</v>
      </c>
      <c r="Q98" s="85">
        <v>1024</v>
      </c>
      <c r="R98" s="85">
        <v>1022</v>
      </c>
      <c r="S98" s="85">
        <v>4</v>
      </c>
      <c r="T98" s="112"/>
      <c r="U98" s="44">
        <v>8.5</v>
      </c>
      <c r="V98" s="44">
        <v>16.3</v>
      </c>
      <c r="W98" s="44">
        <v>25.5</v>
      </c>
      <c r="X98" s="103" t="s">
        <v>154</v>
      </c>
      <c r="Y98" s="401"/>
      <c r="Z98" s="536">
        <v>1.4</v>
      </c>
      <c r="AA98" s="511">
        <v>0.5</v>
      </c>
      <c r="AB98" s="102" t="s">
        <v>112</v>
      </c>
      <c r="AC98" s="1319">
        <v>0.77777777777777768</v>
      </c>
      <c r="AD98" s="536">
        <v>0.46666666666666662</v>
      </c>
      <c r="AE98" s="511" t="s">
        <v>112</v>
      </c>
      <c r="AF98" s="574"/>
      <c r="AG98" s="536">
        <v>5.2</v>
      </c>
      <c r="AH98" s="536">
        <v>10.5</v>
      </c>
      <c r="AI98" s="536">
        <v>8.3000000000000007</v>
      </c>
      <c r="AJ98" s="536">
        <v>5.3</v>
      </c>
      <c r="AL98" s="103" t="s">
        <v>464</v>
      </c>
      <c r="AM98" t="e">
        <v>#N/A</v>
      </c>
      <c r="AN98" t="s">
        <v>465</v>
      </c>
      <c r="AO98" s="396"/>
      <c r="AP98" s="593">
        <v>0</v>
      </c>
      <c r="AQ98" s="596">
        <v>3</v>
      </c>
      <c r="AR98" s="576"/>
      <c r="AS98" s="44">
        <v>4.4749999999999996</v>
      </c>
      <c r="AT98" s="44">
        <v>0.82499999999999929</v>
      </c>
      <c r="AU98" s="44">
        <v>2.6499999999999995</v>
      </c>
      <c r="AV98" s="487">
        <v>-3.6500000000000004</v>
      </c>
      <c r="AW98" s="44">
        <v>4.4749999999999996</v>
      </c>
      <c r="AX98" s="44">
        <v>0.82499999999999929</v>
      </c>
      <c r="AY98" s="44">
        <v>2.6499999999999995</v>
      </c>
      <c r="AZ98" s="487">
        <v>-3.6500000000000004</v>
      </c>
      <c r="BA98" s="112"/>
      <c r="BB98" s="622">
        <v>0.74999999999999989</v>
      </c>
      <c r="BC98" s="26">
        <v>129.69999999999996</v>
      </c>
      <c r="BD98" s="67">
        <v>0.79408163265306098</v>
      </c>
      <c r="BE98" s="30">
        <v>216.4</v>
      </c>
      <c r="BF98" s="616">
        <v>0.86965840589417276</v>
      </c>
      <c r="BG98" s="1265">
        <v>1</v>
      </c>
      <c r="BH98" s="8">
        <v>0</v>
      </c>
      <c r="BI98" s="1265">
        <v>1013.25</v>
      </c>
      <c r="BJ98" s="135">
        <f>'2011'!$CA$74</f>
        <v>4.6719999999999997</v>
      </c>
      <c r="BK98" s="1">
        <f t="shared" si="9"/>
        <v>2</v>
      </c>
      <c r="BL98" s="1709">
        <v>0.20138888888888887</v>
      </c>
      <c r="BM98" s="1709">
        <v>0.76041666666666663</v>
      </c>
      <c r="BN98" s="1709" t="e">
        <v>#N/A</v>
      </c>
      <c r="BO98" s="1709" t="e">
        <v>#N/A</v>
      </c>
      <c r="BP98" s="1708">
        <v>0.43611111111111112</v>
      </c>
      <c r="BQ98" s="1447">
        <f>Daily!CP98</f>
        <v>4.625</v>
      </c>
      <c r="BR98" s="1447">
        <f>Daily!CQ98</f>
        <v>11.775</v>
      </c>
      <c r="BS98" s="1447">
        <f>Daily!CR98</f>
        <v>8.1999999999999993</v>
      </c>
      <c r="BT98" s="1421">
        <f>Daily!CS98</f>
        <v>7.15</v>
      </c>
      <c r="BU98" s="1277">
        <f>$BU$93+('2011'!$BX$74/DGD!$E$123*DGD!E98)</f>
        <v>163.33333333333334</v>
      </c>
      <c r="BV98" s="1277">
        <f>$BV$93+('2011'!$CF$74/DGD!$E$123*DGD!E98)</f>
        <v>248.83333333333334</v>
      </c>
      <c r="BW98" s="32">
        <f t="shared" si="7"/>
        <v>5.8166666666666664</v>
      </c>
      <c r="BX98" s="32">
        <f t="shared" si="8"/>
        <v>10.583333333333332</v>
      </c>
    </row>
    <row r="99" spans="4:76" ht="12.75" customHeight="1" x14ac:dyDescent="0.2">
      <c r="D99" s="1853"/>
      <c r="E99" s="34">
        <f t="shared" si="10"/>
        <v>6</v>
      </c>
      <c r="F99" s="44">
        <v>11.9</v>
      </c>
      <c r="G99" s="44">
        <v>22.4</v>
      </c>
      <c r="H99" s="44">
        <v>16.8</v>
      </c>
      <c r="I99" s="44">
        <v>10.499999999999998</v>
      </c>
      <c r="J99" s="1408"/>
      <c r="K99" s="98">
        <v>31</v>
      </c>
      <c r="L99" s="98">
        <v>91</v>
      </c>
      <c r="M99" s="98">
        <v>60</v>
      </c>
      <c r="N99" s="98">
        <v>60</v>
      </c>
      <c r="O99" s="111"/>
      <c r="P99" s="98">
        <v>1024</v>
      </c>
      <c r="Q99" s="98">
        <v>1027</v>
      </c>
      <c r="R99" s="98">
        <v>1025.5</v>
      </c>
      <c r="S99" s="98">
        <v>3</v>
      </c>
      <c r="T99" s="111"/>
      <c r="U99" s="88">
        <v>6.6</v>
      </c>
      <c r="V99" s="88">
        <v>13.7</v>
      </c>
      <c r="W99" s="88">
        <v>21.9</v>
      </c>
      <c r="X99" s="103" t="s">
        <v>154</v>
      </c>
      <c r="Y99" s="401"/>
      <c r="Z99" s="536">
        <v>0</v>
      </c>
      <c r="AA99" s="511" t="e">
        <v>#N/A</v>
      </c>
      <c r="AB99" s="102" t="e">
        <v>#N/A</v>
      </c>
      <c r="AC99" s="1319" t="s">
        <v>459</v>
      </c>
      <c r="AD99" s="536" t="s">
        <v>459</v>
      </c>
      <c r="AE99" s="511" t="e">
        <v>#N/A</v>
      </c>
      <c r="AF99" s="574"/>
      <c r="AG99" s="536">
        <v>3</v>
      </c>
      <c r="AH99" s="536">
        <v>12</v>
      </c>
      <c r="AI99" s="536">
        <v>7.8</v>
      </c>
      <c r="AJ99" s="536">
        <v>9</v>
      </c>
      <c r="AL99" s="103" t="s">
        <v>466</v>
      </c>
      <c r="AM99" t="e">
        <v>#N/A</v>
      </c>
      <c r="AN99" t="s">
        <v>332</v>
      </c>
      <c r="AO99" s="396"/>
      <c r="AP99" s="593">
        <v>11.5</v>
      </c>
      <c r="AQ99" s="596">
        <v>0</v>
      </c>
      <c r="AR99" s="576"/>
      <c r="AS99" s="44">
        <v>7.25</v>
      </c>
      <c r="AT99" s="44">
        <v>10.599999999999998</v>
      </c>
      <c r="AU99" s="44">
        <v>8.9249999999999989</v>
      </c>
      <c r="AV99" s="487">
        <v>3.3499999999999979</v>
      </c>
      <c r="AW99" s="44">
        <v>7.25</v>
      </c>
      <c r="AX99" s="44">
        <v>10.599999999999998</v>
      </c>
      <c r="AY99" s="44">
        <v>8.9249999999999989</v>
      </c>
      <c r="AZ99" s="487">
        <v>3.3499999999999979</v>
      </c>
      <c r="BA99" s="112"/>
      <c r="BB99" s="622">
        <v>0</v>
      </c>
      <c r="BC99" s="26">
        <v>129.69999999999996</v>
      </c>
      <c r="BD99" s="67">
        <v>0.78510895883777221</v>
      </c>
      <c r="BE99" s="30">
        <v>227.9</v>
      </c>
      <c r="BF99" s="616">
        <v>0.89936858721389112</v>
      </c>
      <c r="BG99" s="1265">
        <v>1</v>
      </c>
      <c r="BH99" s="8">
        <v>0</v>
      </c>
      <c r="BI99" s="1265">
        <v>1013.25</v>
      </c>
      <c r="BJ99" s="135">
        <f>'2011'!$CA$74</f>
        <v>4.6719999999999997</v>
      </c>
      <c r="BK99" s="1">
        <f t="shared" si="9"/>
        <v>0</v>
      </c>
      <c r="BL99" s="1709">
        <v>6.9444444444444441E-3</v>
      </c>
      <c r="BM99" s="1709">
        <v>0.625</v>
      </c>
      <c r="BN99" s="1709">
        <v>0.77777777777777779</v>
      </c>
      <c r="BO99" s="1709">
        <v>6.9444444444444441E-3</v>
      </c>
      <c r="BP99" s="1708">
        <v>0.67986111111111114</v>
      </c>
      <c r="BQ99" s="1447">
        <f>Daily!CP99</f>
        <v>4.6500000000000004</v>
      </c>
      <c r="BR99" s="1447">
        <f>Daily!CQ99</f>
        <v>11.8</v>
      </c>
      <c r="BS99" s="1447">
        <f>Daily!CR99</f>
        <v>8.2250000000000014</v>
      </c>
      <c r="BT99" s="1421">
        <f>Daily!CS99</f>
        <v>7.15</v>
      </c>
      <c r="BU99" s="1277">
        <f>$BU$93+('2011'!$BX$74/DGD!$E$123*DGD!E99)</f>
        <v>165.2</v>
      </c>
      <c r="BV99" s="1277">
        <f>$BV$93+('2011'!$CF$74/DGD!$E$123*DGD!E99)</f>
        <v>253.4</v>
      </c>
      <c r="BW99" s="32">
        <f t="shared" si="7"/>
        <v>5.8416666666666686</v>
      </c>
      <c r="BX99" s="32">
        <f t="shared" si="8"/>
        <v>10.608333333333334</v>
      </c>
    </row>
    <row r="100" spans="4:76" ht="12.75" customHeight="1" x14ac:dyDescent="0.2">
      <c r="D100" s="1853"/>
      <c r="E100" s="34">
        <f t="shared" si="10"/>
        <v>7</v>
      </c>
      <c r="F100" s="88">
        <v>9.8000000000000007</v>
      </c>
      <c r="G100" s="88">
        <v>20.9</v>
      </c>
      <c r="H100" s="88">
        <v>15.2</v>
      </c>
      <c r="I100" s="88">
        <v>11.099999999999998</v>
      </c>
      <c r="J100" s="1408"/>
      <c r="K100" s="98">
        <v>48</v>
      </c>
      <c r="L100" s="98">
        <v>76</v>
      </c>
      <c r="M100" s="98">
        <v>60</v>
      </c>
      <c r="N100" s="98">
        <v>28</v>
      </c>
      <c r="O100" s="111"/>
      <c r="P100" s="98">
        <v>1025</v>
      </c>
      <c r="Q100" s="98">
        <v>1029</v>
      </c>
      <c r="R100" s="98">
        <v>1027</v>
      </c>
      <c r="S100" s="98">
        <v>4</v>
      </c>
      <c r="T100" s="111"/>
      <c r="U100" s="88">
        <v>4</v>
      </c>
      <c r="V100" s="88">
        <v>11.2</v>
      </c>
      <c r="W100" s="88">
        <v>15.2</v>
      </c>
      <c r="X100" s="103" t="s">
        <v>182</v>
      </c>
      <c r="Y100" s="401"/>
      <c r="Z100" s="536">
        <v>0</v>
      </c>
      <c r="AA100" s="511" t="e">
        <v>#N/A</v>
      </c>
      <c r="AB100" s="102" t="e">
        <v>#N/A</v>
      </c>
      <c r="AC100" s="1319" t="s">
        <v>459</v>
      </c>
      <c r="AD100" s="536" t="s">
        <v>459</v>
      </c>
      <c r="AE100" s="511" t="e">
        <v>#N/A</v>
      </c>
      <c r="AF100" s="574"/>
      <c r="AG100" s="536">
        <v>3.5</v>
      </c>
      <c r="AH100" s="536">
        <v>10.9</v>
      </c>
      <c r="AI100" s="536">
        <v>7.3</v>
      </c>
      <c r="AJ100" s="536">
        <v>7.4</v>
      </c>
      <c r="AL100" s="103" t="s">
        <v>467</v>
      </c>
      <c r="AM100" t="e">
        <v>#N/A</v>
      </c>
      <c r="AN100" t="s">
        <v>112</v>
      </c>
      <c r="AO100" s="396"/>
      <c r="AP100" s="593">
        <v>11</v>
      </c>
      <c r="AQ100" s="596">
        <v>0</v>
      </c>
      <c r="AR100" s="576"/>
      <c r="AS100" s="88">
        <v>5.1250000000000009</v>
      </c>
      <c r="AT100" s="88">
        <v>9.0071428571428545</v>
      </c>
      <c r="AU100" s="88">
        <v>7.0660714285714281</v>
      </c>
      <c r="AV100" s="355">
        <v>3.8821428571428536</v>
      </c>
      <c r="AW100" s="88">
        <v>5.1250000000000009</v>
      </c>
      <c r="AX100" s="88">
        <v>9.0071428571428545</v>
      </c>
      <c r="AY100" s="88">
        <v>7.0660714285714281</v>
      </c>
      <c r="AZ100" s="355">
        <v>3.8821428571428536</v>
      </c>
      <c r="BA100" s="112"/>
      <c r="BB100" s="622">
        <v>0</v>
      </c>
      <c r="BC100" s="26">
        <v>129.69999999999996</v>
      </c>
      <c r="BD100" s="67">
        <v>0.77633679169991998</v>
      </c>
      <c r="BE100" s="30">
        <v>238.9</v>
      </c>
      <c r="BF100" s="616">
        <v>0.92608864194340368</v>
      </c>
      <c r="BG100" s="1265">
        <v>1</v>
      </c>
      <c r="BH100" s="8">
        <v>0</v>
      </c>
      <c r="BI100" s="1265">
        <v>1013.25</v>
      </c>
      <c r="BJ100" s="135">
        <f>'2011'!$CA$74</f>
        <v>4.6719999999999997</v>
      </c>
      <c r="BK100" s="1">
        <f t="shared" si="9"/>
        <v>0</v>
      </c>
      <c r="BL100" s="1709">
        <v>0.27083333333333331</v>
      </c>
      <c r="BM100" s="1709">
        <v>0.57638888888888895</v>
      </c>
      <c r="BN100" s="1709">
        <v>0.55208333333333337</v>
      </c>
      <c r="BO100" s="1709" t="e">
        <v>#N/A</v>
      </c>
      <c r="BP100" s="1708">
        <v>0.66527777777777775</v>
      </c>
      <c r="BQ100" s="1447">
        <f>Daily!CP100</f>
        <v>4.6749999999999998</v>
      </c>
      <c r="BR100" s="1447">
        <f>Daily!CQ100</f>
        <v>11.892857142857144</v>
      </c>
      <c r="BS100" s="1447">
        <f>Daily!CR100</f>
        <v>8.2839285714285715</v>
      </c>
      <c r="BT100" s="1421">
        <f>Daily!CS100</f>
        <v>7.2178571428571443</v>
      </c>
      <c r="BU100" s="1277">
        <f>$BU$93+('2011'!$BX$74/DGD!$E$123*DGD!E100)</f>
        <v>167.06666666666666</v>
      </c>
      <c r="BV100" s="1277">
        <f>$BV$93+('2011'!$CF$74/DGD!$E$123*DGD!E100)</f>
        <v>257.96666666666664</v>
      </c>
      <c r="BW100" s="32">
        <f t="shared" si="7"/>
        <v>5.8779761904761898</v>
      </c>
      <c r="BX100" s="32">
        <f t="shared" si="8"/>
        <v>10.689880952380953</v>
      </c>
    </row>
    <row r="101" spans="4:76" ht="12.75" customHeight="1" x14ac:dyDescent="0.2">
      <c r="D101" s="1853"/>
      <c r="E101" s="34">
        <f t="shared" si="10"/>
        <v>8</v>
      </c>
      <c r="F101" s="44">
        <v>7</v>
      </c>
      <c r="G101" s="88">
        <v>20.9</v>
      </c>
      <c r="H101" s="88">
        <v>14.5</v>
      </c>
      <c r="I101" s="88">
        <v>13.899999999999999</v>
      </c>
      <c r="J101" s="1408"/>
      <c r="K101" s="98">
        <v>36</v>
      </c>
      <c r="L101" s="98">
        <v>80</v>
      </c>
      <c r="M101" s="98">
        <v>57</v>
      </c>
      <c r="N101" s="98">
        <v>44</v>
      </c>
      <c r="O101" s="111"/>
      <c r="P101" s="98">
        <v>1026</v>
      </c>
      <c r="Q101" s="98">
        <v>1029</v>
      </c>
      <c r="R101" s="98">
        <v>1027.5</v>
      </c>
      <c r="S101" s="98">
        <v>3</v>
      </c>
      <c r="T101" s="111"/>
      <c r="U101" s="88">
        <v>2.4</v>
      </c>
      <c r="V101" s="88">
        <v>9.8000000000000007</v>
      </c>
      <c r="W101" s="88">
        <v>12.5</v>
      </c>
      <c r="X101" s="103" t="s">
        <v>178</v>
      </c>
      <c r="Y101" s="401"/>
      <c r="Z101" s="536">
        <v>0</v>
      </c>
      <c r="AA101" s="511" t="e">
        <v>#N/A</v>
      </c>
      <c r="AB101" s="102" t="e">
        <v>#N/A</v>
      </c>
      <c r="AC101" s="1319" t="s">
        <v>459</v>
      </c>
      <c r="AD101" s="536" t="s">
        <v>459</v>
      </c>
      <c r="AE101" s="511" t="e">
        <v>#N/A</v>
      </c>
      <c r="AF101" s="574"/>
      <c r="AG101" s="536">
        <v>3.1</v>
      </c>
      <c r="AH101" s="536">
        <v>8.5</v>
      </c>
      <c r="AI101" s="536">
        <v>5.6</v>
      </c>
      <c r="AJ101" s="536">
        <v>5.4</v>
      </c>
      <c r="AL101" s="103" t="s">
        <v>468</v>
      </c>
      <c r="AM101" t="e">
        <v>#N/A</v>
      </c>
      <c r="AN101" t="s">
        <v>332</v>
      </c>
      <c r="AO101" s="396"/>
      <c r="AP101" s="593">
        <v>12.1</v>
      </c>
      <c r="AQ101" s="596">
        <v>0</v>
      </c>
      <c r="AR101" s="576"/>
      <c r="AS101" s="44">
        <v>2.2999999999999998</v>
      </c>
      <c r="AT101" s="88">
        <v>8.914285714285711</v>
      </c>
      <c r="AU101" s="88">
        <v>5.6071428571428559</v>
      </c>
      <c r="AV101" s="355">
        <v>6.6142857142857112</v>
      </c>
      <c r="AW101" s="44">
        <v>2.2999999999999998</v>
      </c>
      <c r="AX101" s="44">
        <v>8.914285714285711</v>
      </c>
      <c r="AY101" s="44">
        <v>5.6071428571428559</v>
      </c>
      <c r="AZ101" s="487">
        <v>6.6142857142857112</v>
      </c>
      <c r="BA101" s="112"/>
      <c r="BB101" s="622">
        <v>0</v>
      </c>
      <c r="BC101" s="26">
        <v>129.69999999999996</v>
      </c>
      <c r="BD101" s="67">
        <v>0.76775848460931306</v>
      </c>
      <c r="BE101" s="30">
        <v>251</v>
      </c>
      <c r="BF101" s="616">
        <v>0.95606907059421042</v>
      </c>
      <c r="BG101" s="1265">
        <v>1</v>
      </c>
      <c r="BH101" s="8">
        <v>0</v>
      </c>
      <c r="BI101" s="1265">
        <v>1013.25</v>
      </c>
      <c r="BJ101" s="135">
        <f>'2011'!$CA$74</f>
        <v>4.6719999999999997</v>
      </c>
      <c r="BK101" s="1">
        <f t="shared" si="9"/>
        <v>0</v>
      </c>
      <c r="BL101" s="1709">
        <v>0.27083333333333331</v>
      </c>
      <c r="BM101" s="1709">
        <v>0.72569444444444453</v>
      </c>
      <c r="BN101" s="1709">
        <v>0.69444444444444453</v>
      </c>
      <c r="BO101" s="1709">
        <v>0.30208333333333331</v>
      </c>
      <c r="BP101" s="1708">
        <v>0.98541666666666661</v>
      </c>
      <c r="BQ101" s="1447">
        <f>Daily!CP101</f>
        <v>4.7</v>
      </c>
      <c r="BR101" s="1447">
        <f>Daily!CQ101</f>
        <v>11.985714285714288</v>
      </c>
      <c r="BS101" s="1447">
        <f>Daily!CR101</f>
        <v>8.3428571428571434</v>
      </c>
      <c r="BT101" s="1421">
        <f>Daily!CS101</f>
        <v>7.2857142857142874</v>
      </c>
      <c r="BU101" s="1277">
        <f>$BU$93+('2011'!$BX$74/DGD!$E$123*DGD!E101)</f>
        <v>168.93333333333334</v>
      </c>
      <c r="BV101" s="1277">
        <f>$BV$93+('2011'!$CF$74/DGD!$E$123*DGD!E101)</f>
        <v>262.5333333333333</v>
      </c>
      <c r="BW101" s="32">
        <f t="shared" si="7"/>
        <v>5.9142857142857146</v>
      </c>
      <c r="BX101" s="32">
        <f t="shared" si="8"/>
        <v>10.771428571428572</v>
      </c>
    </row>
    <row r="102" spans="4:76" ht="12.75" customHeight="1" x14ac:dyDescent="0.2">
      <c r="D102" s="1853"/>
      <c r="E102" s="34">
        <f t="shared" si="10"/>
        <v>9</v>
      </c>
      <c r="F102" s="44">
        <v>7.7</v>
      </c>
      <c r="G102" s="88">
        <v>17.899999999999999</v>
      </c>
      <c r="H102" s="88">
        <v>12.7</v>
      </c>
      <c r="I102" s="88">
        <v>10.199999999999999</v>
      </c>
      <c r="J102" s="1408"/>
      <c r="K102" s="98">
        <v>42</v>
      </c>
      <c r="L102" s="98">
        <v>71</v>
      </c>
      <c r="M102" s="98">
        <v>55</v>
      </c>
      <c r="N102" s="98">
        <v>29</v>
      </c>
      <c r="O102" s="111"/>
      <c r="P102" s="98">
        <v>1024</v>
      </c>
      <c r="Q102" s="98">
        <v>1028</v>
      </c>
      <c r="R102" s="98">
        <v>1026</v>
      </c>
      <c r="S102" s="98">
        <v>4</v>
      </c>
      <c r="T102" s="111"/>
      <c r="U102" s="88">
        <v>5.3</v>
      </c>
      <c r="V102" s="88">
        <v>12.8</v>
      </c>
      <c r="W102" s="88">
        <v>17</v>
      </c>
      <c r="X102" s="103" t="s">
        <v>183</v>
      </c>
      <c r="Y102" s="401"/>
      <c r="Z102" s="536">
        <v>0</v>
      </c>
      <c r="AA102" s="511" t="e">
        <v>#N/A</v>
      </c>
      <c r="AB102" s="102" t="e">
        <v>#N/A</v>
      </c>
      <c r="AC102" s="1319" t="s">
        <v>459</v>
      </c>
      <c r="AD102" s="536" t="s">
        <v>459</v>
      </c>
      <c r="AE102" s="511" t="e">
        <v>#N/A</v>
      </c>
      <c r="AF102" s="574"/>
      <c r="AG102" s="536">
        <v>0.4</v>
      </c>
      <c r="AH102" s="536">
        <v>8.3000000000000007</v>
      </c>
      <c r="AI102" s="536">
        <v>3.8</v>
      </c>
      <c r="AJ102" s="536">
        <v>7.9</v>
      </c>
      <c r="AL102" s="103" t="s">
        <v>468</v>
      </c>
      <c r="AM102" t="e">
        <v>#N/A</v>
      </c>
      <c r="AN102" t="s">
        <v>332</v>
      </c>
      <c r="AO102" s="396"/>
      <c r="AP102" s="593">
        <v>12</v>
      </c>
      <c r="AQ102" s="596">
        <v>0</v>
      </c>
      <c r="AR102" s="576"/>
      <c r="AS102" s="44">
        <v>2.9750000000000005</v>
      </c>
      <c r="AT102" s="88">
        <v>5.8214285714285676</v>
      </c>
      <c r="AU102" s="88">
        <v>4.3982142857142836</v>
      </c>
      <c r="AV102" s="355">
        <v>2.8464285714285671</v>
      </c>
      <c r="AW102" s="44">
        <v>2.9750000000000005</v>
      </c>
      <c r="AX102" s="44">
        <v>5.8214285714285676</v>
      </c>
      <c r="AY102" s="44">
        <v>4.3982142857142836</v>
      </c>
      <c r="AZ102" s="487">
        <v>2.846428571428568</v>
      </c>
      <c r="BA102" s="112"/>
      <c r="BB102" s="622">
        <v>0</v>
      </c>
      <c r="BC102" s="26">
        <v>129.69999999999996</v>
      </c>
      <c r="BD102" s="67">
        <v>0.75936768149882872</v>
      </c>
      <c r="BE102" s="30">
        <v>263</v>
      </c>
      <c r="BF102" s="616">
        <v>0.98464994384125792</v>
      </c>
      <c r="BG102" s="1265">
        <v>1</v>
      </c>
      <c r="BH102" s="8">
        <v>0</v>
      </c>
      <c r="BI102" s="1265">
        <v>1013.25</v>
      </c>
      <c r="BJ102" s="135">
        <f>'2011'!$CA$74</f>
        <v>4.6719999999999997</v>
      </c>
      <c r="BK102" s="1">
        <f t="shared" si="9"/>
        <v>0</v>
      </c>
      <c r="BL102" s="1709">
        <v>0.28125</v>
      </c>
      <c r="BM102" s="1709">
        <v>0.57986111111111105</v>
      </c>
      <c r="BN102" s="1709">
        <v>0.76041666666666663</v>
      </c>
      <c r="BO102" s="1709" t="e">
        <v>#N/A</v>
      </c>
      <c r="BP102" s="1708">
        <v>0.57638888888888895</v>
      </c>
      <c r="BQ102" s="1447">
        <f>Daily!CP102</f>
        <v>4.7249999999999996</v>
      </c>
      <c r="BR102" s="1447">
        <f>Daily!CQ102</f>
        <v>12.078571428571431</v>
      </c>
      <c r="BS102" s="1447">
        <f>Daily!CR102</f>
        <v>8.4017857142857153</v>
      </c>
      <c r="BT102" s="1421">
        <f>Daily!CS102</f>
        <v>7.3535714285714313</v>
      </c>
      <c r="BU102" s="1277">
        <f>$BU$93+('2011'!$BX$74/DGD!$E$123*DGD!E102)</f>
        <v>170.8</v>
      </c>
      <c r="BV102" s="1277">
        <f>$BV$93+('2011'!$CF$74/DGD!$E$123*DGD!E102)</f>
        <v>267.10000000000002</v>
      </c>
      <c r="BW102" s="32">
        <f t="shared" si="7"/>
        <v>5.9505952380952376</v>
      </c>
      <c r="BX102" s="32">
        <f t="shared" si="8"/>
        <v>10.852976190476193</v>
      </c>
    </row>
    <row r="103" spans="4:76" ht="12.75" customHeight="1" x14ac:dyDescent="0.2">
      <c r="D103" s="1853"/>
      <c r="E103" s="34">
        <f t="shared" si="10"/>
        <v>10</v>
      </c>
      <c r="F103" s="44">
        <v>6.1</v>
      </c>
      <c r="G103" s="88">
        <v>19</v>
      </c>
      <c r="H103" s="88">
        <v>12.3</v>
      </c>
      <c r="I103" s="88">
        <v>12.9</v>
      </c>
      <c r="J103" s="1408"/>
      <c r="K103" s="98">
        <v>33</v>
      </c>
      <c r="L103" s="98">
        <v>81</v>
      </c>
      <c r="M103" s="98">
        <v>59</v>
      </c>
      <c r="N103" s="98">
        <v>48</v>
      </c>
      <c r="O103" s="111"/>
      <c r="P103" s="98">
        <v>1024</v>
      </c>
      <c r="Q103" s="98">
        <v>1025</v>
      </c>
      <c r="R103" s="98">
        <v>1024.5</v>
      </c>
      <c r="S103" s="98">
        <v>1</v>
      </c>
      <c r="T103" s="111"/>
      <c r="U103" s="88">
        <v>4</v>
      </c>
      <c r="V103" s="88">
        <v>10</v>
      </c>
      <c r="W103" s="88">
        <v>13.2</v>
      </c>
      <c r="X103" s="103" t="s">
        <v>183</v>
      </c>
      <c r="Y103" s="401"/>
      <c r="Z103" s="536">
        <v>0</v>
      </c>
      <c r="AA103" s="511" t="e">
        <v>#N/A</v>
      </c>
      <c r="AB103" s="102" t="e">
        <v>#N/A</v>
      </c>
      <c r="AC103" s="1319" t="s">
        <v>459</v>
      </c>
      <c r="AD103" s="536" t="s">
        <v>459</v>
      </c>
      <c r="AE103" s="511" t="e">
        <v>#N/A</v>
      </c>
      <c r="AF103" s="574"/>
      <c r="AG103" s="536">
        <v>0.7</v>
      </c>
      <c r="AH103" s="536">
        <v>8.3000000000000007</v>
      </c>
      <c r="AI103" s="536">
        <v>3.7</v>
      </c>
      <c r="AJ103" s="536">
        <v>7.6000000000000005</v>
      </c>
      <c r="AL103" s="103" t="s">
        <v>469</v>
      </c>
      <c r="AM103" t="e">
        <v>#N/A</v>
      </c>
      <c r="AN103" t="s">
        <v>112</v>
      </c>
      <c r="AO103" s="396"/>
      <c r="AP103" s="593">
        <v>11</v>
      </c>
      <c r="AQ103" s="596">
        <v>0</v>
      </c>
      <c r="AR103" s="576"/>
      <c r="AS103" s="44">
        <v>1.3499999999999996</v>
      </c>
      <c r="AT103" s="88">
        <v>6.8285714285714256</v>
      </c>
      <c r="AU103" s="88">
        <v>4.0892857142857126</v>
      </c>
      <c r="AV103" s="355">
        <v>5.478571428571426</v>
      </c>
      <c r="AW103" s="44">
        <v>1.3499999999999996</v>
      </c>
      <c r="AX103" s="44">
        <v>6.8285714285714256</v>
      </c>
      <c r="AY103" s="44">
        <v>4.0892857142857126</v>
      </c>
      <c r="AZ103" s="487">
        <v>5.478571428571426</v>
      </c>
      <c r="BA103" s="112"/>
      <c r="BB103" s="622">
        <v>0</v>
      </c>
      <c r="BC103" s="26">
        <v>129.69999999999996</v>
      </c>
      <c r="BD103" s="67">
        <v>0.75115830115830096</v>
      </c>
      <c r="BE103" s="30">
        <v>274</v>
      </c>
      <c r="BF103" s="616">
        <v>1.0085889570552147</v>
      </c>
      <c r="BG103" s="1265">
        <v>1</v>
      </c>
      <c r="BH103" s="8">
        <v>0</v>
      </c>
      <c r="BI103" s="1265">
        <v>1013.25</v>
      </c>
      <c r="BJ103" s="135">
        <f>'2011'!$CA$74</f>
        <v>4.6719999999999997</v>
      </c>
      <c r="BK103" s="1">
        <f t="shared" si="9"/>
        <v>0</v>
      </c>
      <c r="BL103" s="1709">
        <v>0.27430555555555552</v>
      </c>
      <c r="BM103" s="1709">
        <v>0.68055555555555547</v>
      </c>
      <c r="BN103" s="1709">
        <v>0.75694444444444453</v>
      </c>
      <c r="BO103" s="1709">
        <v>0.30902777777777779</v>
      </c>
      <c r="BP103" s="1708">
        <v>0.50694444444444442</v>
      </c>
      <c r="BQ103" s="1447">
        <f>Daily!CP103</f>
        <v>4.75</v>
      </c>
      <c r="BR103" s="1447">
        <f>Daily!CQ103</f>
        <v>12.171428571428574</v>
      </c>
      <c r="BS103" s="1447">
        <f>Daily!CR103</f>
        <v>8.4607142857142872</v>
      </c>
      <c r="BT103" s="1421">
        <f>Daily!CS103</f>
        <v>7.4214285714285744</v>
      </c>
      <c r="BU103" s="1277">
        <f>$BU$93+('2011'!$BX$74/DGD!$E$123*DGD!E103)</f>
        <v>172.66666666666666</v>
      </c>
      <c r="BV103" s="1277">
        <f>$BV$93+('2011'!$CF$74/DGD!$E$123*DGD!E103)</f>
        <v>271.66666666666669</v>
      </c>
      <c r="BW103" s="32">
        <f t="shared" si="7"/>
        <v>5.9869047619047624</v>
      </c>
      <c r="BX103" s="32">
        <f t="shared" si="8"/>
        <v>10.934523809523812</v>
      </c>
    </row>
    <row r="104" spans="4:76" ht="12.75" customHeight="1" x14ac:dyDescent="0.2">
      <c r="D104" s="1853"/>
      <c r="E104" s="34">
        <f t="shared" si="10"/>
        <v>11</v>
      </c>
      <c r="F104" s="44">
        <v>6.1</v>
      </c>
      <c r="G104" s="88">
        <v>20</v>
      </c>
      <c r="H104" s="88">
        <v>12.5</v>
      </c>
      <c r="I104" s="88">
        <v>13.9</v>
      </c>
      <c r="J104" s="1408"/>
      <c r="K104" s="98">
        <v>47</v>
      </c>
      <c r="L104" s="98">
        <v>77</v>
      </c>
      <c r="M104" s="98">
        <v>61</v>
      </c>
      <c r="N104" s="98">
        <v>30</v>
      </c>
      <c r="O104" s="111"/>
      <c r="P104" s="98">
        <v>1021</v>
      </c>
      <c r="Q104" s="98">
        <v>1025</v>
      </c>
      <c r="R104" s="98">
        <v>1023</v>
      </c>
      <c r="S104" s="98">
        <v>4</v>
      </c>
      <c r="T104" s="111"/>
      <c r="U104" s="88">
        <v>4</v>
      </c>
      <c r="V104" s="88">
        <v>14.5</v>
      </c>
      <c r="W104" s="88">
        <v>20.399999999999999</v>
      </c>
      <c r="X104" s="103" t="s">
        <v>181</v>
      </c>
      <c r="Y104" s="401"/>
      <c r="Z104" s="536">
        <v>0.3</v>
      </c>
      <c r="AA104" s="511" t="s">
        <v>112</v>
      </c>
      <c r="AB104" s="102" t="s">
        <v>112</v>
      </c>
      <c r="AC104" s="1319">
        <v>0.16666666666666666</v>
      </c>
      <c r="AD104" s="536">
        <v>0.6</v>
      </c>
      <c r="AE104" s="511" t="s">
        <v>112</v>
      </c>
      <c r="AF104" s="574"/>
      <c r="AG104" s="536">
        <v>0.4</v>
      </c>
      <c r="AH104" s="536">
        <v>10</v>
      </c>
      <c r="AI104" s="536">
        <v>5</v>
      </c>
      <c r="AJ104" s="536">
        <v>9.6</v>
      </c>
      <c r="AL104" s="103" t="s">
        <v>470</v>
      </c>
      <c r="AM104" t="e">
        <v>#N/A</v>
      </c>
      <c r="AN104" t="s">
        <v>471</v>
      </c>
      <c r="AO104" s="396"/>
      <c r="AP104" s="593">
        <v>5</v>
      </c>
      <c r="AQ104" s="596">
        <v>0.5</v>
      </c>
      <c r="AR104" s="576"/>
      <c r="AS104" s="44">
        <v>1.3249999999999993</v>
      </c>
      <c r="AT104" s="88">
        <v>7.7357142857142822</v>
      </c>
      <c r="AU104" s="88">
        <v>4.5303571428571408</v>
      </c>
      <c r="AV104" s="355">
        <v>6.4107142857142829</v>
      </c>
      <c r="AW104" s="44">
        <v>1.3249999999999993</v>
      </c>
      <c r="AX104" s="44">
        <v>7.7357142857142822</v>
      </c>
      <c r="AY104" s="44">
        <v>4.5303571428571408</v>
      </c>
      <c r="AZ104" s="487">
        <v>6.4107142857142829</v>
      </c>
      <c r="BA104" s="1233"/>
      <c r="BB104" s="622">
        <v>0.1607142857142857</v>
      </c>
      <c r="BC104" s="26">
        <v>129.99999999999997</v>
      </c>
      <c r="BD104" s="67">
        <v>0.74484339190221527</v>
      </c>
      <c r="BE104" s="30">
        <v>279</v>
      </c>
      <c r="BF104" s="616">
        <v>1.0100156872209485</v>
      </c>
      <c r="BG104" s="1265">
        <v>1</v>
      </c>
      <c r="BH104" s="8">
        <v>0</v>
      </c>
      <c r="BI104" s="1265">
        <v>1013.25</v>
      </c>
      <c r="BJ104" s="135">
        <f>'2011'!$CA$74</f>
        <v>4.6719999999999997</v>
      </c>
      <c r="BK104" s="1">
        <f t="shared" si="9"/>
        <v>1</v>
      </c>
      <c r="BL104" s="1709">
        <v>0.22569444444444445</v>
      </c>
      <c r="BM104" s="1709">
        <v>0.62847222222222221</v>
      </c>
      <c r="BN104" s="1709">
        <v>0.56597222222222221</v>
      </c>
      <c r="BO104" s="1709">
        <v>0.30555555555555552</v>
      </c>
      <c r="BP104" s="1708">
        <v>0.66388888888888886</v>
      </c>
      <c r="BQ104" s="1447">
        <f>Daily!CP104</f>
        <v>4.7750000000000004</v>
      </c>
      <c r="BR104" s="1447">
        <f>Daily!CQ104</f>
        <v>12.264285714285718</v>
      </c>
      <c r="BS104" s="1447">
        <f>Daily!CR104</f>
        <v>8.5196428571428591</v>
      </c>
      <c r="BT104" s="1421">
        <f>Daily!CS104</f>
        <v>7.4892857142857174</v>
      </c>
      <c r="BU104" s="1277">
        <f>$BU$93+('2011'!$BX$74/DGD!$E$123*DGD!E104)</f>
        <v>174.53333333333333</v>
      </c>
      <c r="BV104" s="1277">
        <f>$BV$93+('2011'!$CF$74/DGD!$E$123*DGD!E104)</f>
        <v>276.23333333333335</v>
      </c>
      <c r="BW104" s="32">
        <f t="shared" si="7"/>
        <v>6.0232142857142872</v>
      </c>
      <c r="BX104" s="32">
        <f t="shared" si="8"/>
        <v>11.016071428571431</v>
      </c>
    </row>
    <row r="105" spans="4:76" ht="12.75" customHeight="1" x14ac:dyDescent="0.2">
      <c r="D105" s="1853"/>
      <c r="E105" s="34">
        <f t="shared" si="10"/>
        <v>12</v>
      </c>
      <c r="F105" s="44">
        <v>5.3</v>
      </c>
      <c r="G105" s="88">
        <v>14</v>
      </c>
      <c r="H105" s="88">
        <v>9.8000000000000007</v>
      </c>
      <c r="I105" s="88">
        <v>8.6999999999999993</v>
      </c>
      <c r="J105" s="1408"/>
      <c r="K105" s="98">
        <v>36</v>
      </c>
      <c r="L105" s="98">
        <v>76</v>
      </c>
      <c r="M105" s="98">
        <v>54</v>
      </c>
      <c r="N105" s="98">
        <v>40</v>
      </c>
      <c r="O105" s="111"/>
      <c r="P105" s="98">
        <v>1026</v>
      </c>
      <c r="Q105" s="98">
        <v>1030</v>
      </c>
      <c r="R105" s="98">
        <v>1028</v>
      </c>
      <c r="S105" s="98">
        <v>4</v>
      </c>
      <c r="T105" s="111"/>
      <c r="U105" s="88">
        <v>5.7</v>
      </c>
      <c r="V105" s="88">
        <v>14.7</v>
      </c>
      <c r="W105" s="88">
        <v>22.1</v>
      </c>
      <c r="X105" s="103" t="s">
        <v>182</v>
      </c>
      <c r="Y105" s="401"/>
      <c r="Z105" s="536">
        <v>0</v>
      </c>
      <c r="AA105" s="511" t="e">
        <v>#N/A</v>
      </c>
      <c r="AB105" s="102" t="e">
        <v>#N/A</v>
      </c>
      <c r="AC105" s="1319" t="s">
        <v>459</v>
      </c>
      <c r="AD105" s="536" t="s">
        <v>459</v>
      </c>
      <c r="AE105" s="511" t="e">
        <v>#N/A</v>
      </c>
      <c r="AF105" s="574"/>
      <c r="AG105" s="536">
        <v>-2.6</v>
      </c>
      <c r="AH105" s="536">
        <v>2.9</v>
      </c>
      <c r="AI105" s="536">
        <v>0.3</v>
      </c>
      <c r="AJ105" s="536">
        <v>5.5</v>
      </c>
      <c r="AL105" s="103" t="s">
        <v>472</v>
      </c>
      <c r="AM105" t="e">
        <v>#N/A</v>
      </c>
      <c r="AN105" t="s">
        <v>112</v>
      </c>
      <c r="AO105" s="396"/>
      <c r="AP105" s="593">
        <v>11</v>
      </c>
      <c r="AQ105" s="596">
        <v>0</v>
      </c>
      <c r="AR105" s="576"/>
      <c r="AS105" s="44">
        <v>0.5</v>
      </c>
      <c r="AT105" s="88">
        <v>1.6428571428571388</v>
      </c>
      <c r="AU105" s="88">
        <v>1.0714285714285694</v>
      </c>
      <c r="AV105" s="355">
        <v>1.1428571428571388</v>
      </c>
      <c r="AW105" s="44">
        <v>0.5</v>
      </c>
      <c r="AX105" s="44">
        <v>1.6428571428571388</v>
      </c>
      <c r="AY105" s="44">
        <v>1.0714285714285694</v>
      </c>
      <c r="AZ105" s="487">
        <v>1.1428571428571379</v>
      </c>
      <c r="BA105" s="112"/>
      <c r="BB105" s="622">
        <v>0</v>
      </c>
      <c r="BC105" s="26">
        <v>129.99999999999997</v>
      </c>
      <c r="BD105" s="67">
        <v>0.73696145124716539</v>
      </c>
      <c r="BE105" s="30">
        <v>290</v>
      </c>
      <c r="BF105" s="616">
        <v>1.0327635327635327</v>
      </c>
      <c r="BG105" s="1265">
        <v>1</v>
      </c>
      <c r="BH105" s="8">
        <v>0</v>
      </c>
      <c r="BI105" s="1265">
        <v>1013.25</v>
      </c>
      <c r="BJ105" s="135">
        <f>'2011'!$CA$74</f>
        <v>4.6719999999999997</v>
      </c>
      <c r="BK105" s="1">
        <f t="shared" si="9"/>
        <v>0</v>
      </c>
      <c r="BL105" s="1709">
        <v>0.2673611111111111</v>
      </c>
      <c r="BM105" s="1709">
        <v>0.75347222222222221</v>
      </c>
      <c r="BN105" s="1709">
        <v>0.77083333333333337</v>
      </c>
      <c r="BO105" s="1709">
        <v>0.28125</v>
      </c>
      <c r="BP105" s="1708">
        <v>0.56180555555555556</v>
      </c>
      <c r="BQ105" s="1447">
        <f>Daily!CP105</f>
        <v>4.8</v>
      </c>
      <c r="BR105" s="1447">
        <f>Daily!CQ105</f>
        <v>12.357142857142861</v>
      </c>
      <c r="BS105" s="1447">
        <f>Daily!CR105</f>
        <v>8.578571428571431</v>
      </c>
      <c r="BT105" s="1421">
        <f>Daily!CS105</f>
        <v>7.5571428571428614</v>
      </c>
      <c r="BU105" s="1277">
        <f>$BU$93+('2011'!$BX$74/DGD!$E$123*DGD!E105)</f>
        <v>176.4</v>
      </c>
      <c r="BV105" s="1277">
        <f>$BV$93+('2011'!$CF$74/DGD!$E$123*DGD!E105)</f>
        <v>280.8</v>
      </c>
      <c r="BW105" s="32">
        <f t="shared" si="7"/>
        <v>6.0595238095238102</v>
      </c>
      <c r="BX105" s="32">
        <f t="shared" si="8"/>
        <v>11.097619047619052</v>
      </c>
    </row>
    <row r="106" spans="4:76" ht="12.75" customHeight="1" x14ac:dyDescent="0.2">
      <c r="D106" s="1853"/>
      <c r="E106" s="34">
        <f t="shared" si="10"/>
        <v>13</v>
      </c>
      <c r="F106" s="44">
        <v>4.0999999999999996</v>
      </c>
      <c r="G106" s="88">
        <v>13</v>
      </c>
      <c r="H106" s="88">
        <v>8.6999999999999993</v>
      </c>
      <c r="I106" s="88">
        <v>8.9</v>
      </c>
      <c r="J106" s="1408"/>
      <c r="K106" s="98">
        <v>45</v>
      </c>
      <c r="L106" s="98">
        <v>72</v>
      </c>
      <c r="M106" s="98">
        <v>57</v>
      </c>
      <c r="N106" s="98">
        <v>27</v>
      </c>
      <c r="O106" s="111"/>
      <c r="P106" s="98">
        <v>1020</v>
      </c>
      <c r="Q106" s="98">
        <v>1029</v>
      </c>
      <c r="R106" s="98">
        <v>1024.5</v>
      </c>
      <c r="S106" s="98">
        <v>9</v>
      </c>
      <c r="T106" s="111"/>
      <c r="U106" s="88">
        <v>4.5999999999999996</v>
      </c>
      <c r="V106" s="88">
        <v>12.8</v>
      </c>
      <c r="W106" s="88">
        <v>16.600000000000001</v>
      </c>
      <c r="X106" s="103" t="s">
        <v>154</v>
      </c>
      <c r="Y106" s="401"/>
      <c r="Z106" s="536">
        <v>0</v>
      </c>
      <c r="AA106" s="511" t="e">
        <v>#N/A</v>
      </c>
      <c r="AB106" s="102" t="e">
        <v>#N/A</v>
      </c>
      <c r="AC106" s="1319" t="s">
        <v>459</v>
      </c>
      <c r="AD106" s="536" t="s">
        <v>459</v>
      </c>
      <c r="AE106" s="511" t="e">
        <v>#N/A</v>
      </c>
      <c r="AF106" s="574"/>
      <c r="AG106" s="536">
        <v>-3.9</v>
      </c>
      <c r="AH106" s="536">
        <v>2.9</v>
      </c>
      <c r="AI106" s="536">
        <v>0.6</v>
      </c>
      <c r="AJ106" s="536">
        <v>6.8</v>
      </c>
      <c r="AL106" s="103" t="s">
        <v>464</v>
      </c>
      <c r="AM106" t="e">
        <v>#N/A</v>
      </c>
      <c r="AN106" t="s">
        <v>112</v>
      </c>
      <c r="AO106" s="396"/>
      <c r="AP106" s="593">
        <v>1</v>
      </c>
      <c r="AQ106" s="596">
        <v>0</v>
      </c>
      <c r="AR106" s="576"/>
      <c r="AS106" s="44">
        <v>-0.72500000000000053</v>
      </c>
      <c r="AT106" s="88">
        <v>0.55000000000000071</v>
      </c>
      <c r="AU106" s="88">
        <v>-8.7499999999999911E-2</v>
      </c>
      <c r="AV106" s="355">
        <v>1.2750000000000012</v>
      </c>
      <c r="AW106" s="44">
        <v>-0.72500000000000053</v>
      </c>
      <c r="AX106" s="44">
        <v>0.55000000000000071</v>
      </c>
      <c r="AY106" s="44">
        <v>-8.7499999999999911E-2</v>
      </c>
      <c r="AZ106" s="487">
        <v>1.2750000000000012</v>
      </c>
      <c r="BA106" s="112"/>
      <c r="BB106" s="622">
        <v>0</v>
      </c>
      <c r="BC106" s="26">
        <v>129.99999999999997</v>
      </c>
      <c r="BD106" s="67">
        <v>0.72924457741211657</v>
      </c>
      <c r="BE106" s="30">
        <v>291</v>
      </c>
      <c r="BF106" s="616">
        <v>1.0197406844994743</v>
      </c>
      <c r="BG106" s="1265">
        <v>1</v>
      </c>
      <c r="BH106" s="8">
        <v>0</v>
      </c>
      <c r="BI106" s="1265">
        <v>1013.25</v>
      </c>
      <c r="BJ106" s="135">
        <f>'2011'!$CA$74</f>
        <v>4.6719999999999997</v>
      </c>
      <c r="BK106" s="1">
        <f t="shared" si="9"/>
        <v>0</v>
      </c>
      <c r="BL106" s="1709">
        <v>0.16666666666666666</v>
      </c>
      <c r="BM106" s="1709">
        <v>0.625</v>
      </c>
      <c r="BN106" s="1709">
        <v>0.625</v>
      </c>
      <c r="BO106" s="1709">
        <v>0.2986111111111111</v>
      </c>
      <c r="BP106" s="1708">
        <v>0.53194444444444444</v>
      </c>
      <c r="BQ106" s="1447">
        <f>Daily!CP106</f>
        <v>4.8250000000000002</v>
      </c>
      <c r="BR106" s="1447">
        <f>Daily!CQ106</f>
        <v>12.45</v>
      </c>
      <c r="BS106" s="1447">
        <f>Daily!CR106</f>
        <v>8.6374999999999993</v>
      </c>
      <c r="BT106" s="1421">
        <f>Daily!CS106</f>
        <v>7.6249999999999991</v>
      </c>
      <c r="BU106" s="1277">
        <f>$BU$93+('2011'!$BX$74/DGD!$E$123*DGD!E106)</f>
        <v>178.26666666666665</v>
      </c>
      <c r="BV106" s="1277">
        <f>$BV$93+('2011'!$CF$74/DGD!$E$123*DGD!E106)</f>
        <v>285.36666666666667</v>
      </c>
      <c r="BW106" s="32">
        <f t="shared" si="7"/>
        <v>6.0958333333333332</v>
      </c>
      <c r="BX106" s="32">
        <f t="shared" si="8"/>
        <v>11.179166666666665</v>
      </c>
    </row>
    <row r="107" spans="4:76" ht="12.75" customHeight="1" x14ac:dyDescent="0.2">
      <c r="D107" s="1853"/>
      <c r="E107" s="34">
        <f t="shared" si="10"/>
        <v>14</v>
      </c>
      <c r="F107" s="44">
        <v>8</v>
      </c>
      <c r="G107" s="88">
        <v>14.1</v>
      </c>
      <c r="H107" s="88">
        <v>11</v>
      </c>
      <c r="I107" s="88">
        <v>6.1</v>
      </c>
      <c r="J107" s="1408"/>
      <c r="K107" s="98">
        <v>54</v>
      </c>
      <c r="L107" s="98">
        <v>73</v>
      </c>
      <c r="M107" s="98">
        <v>65</v>
      </c>
      <c r="N107" s="98">
        <v>19</v>
      </c>
      <c r="O107" s="111"/>
      <c r="P107" s="98">
        <v>1018</v>
      </c>
      <c r="Q107" s="98">
        <v>1020</v>
      </c>
      <c r="R107" s="98">
        <v>1019</v>
      </c>
      <c r="S107" s="98">
        <v>2</v>
      </c>
      <c r="T107" s="111"/>
      <c r="U107" s="88">
        <v>3.9</v>
      </c>
      <c r="V107" s="88">
        <v>9.4</v>
      </c>
      <c r="W107" s="88">
        <v>13.2</v>
      </c>
      <c r="X107" s="103" t="s">
        <v>154</v>
      </c>
      <c r="Y107" s="401"/>
      <c r="Z107" s="536">
        <v>0</v>
      </c>
      <c r="AA107" s="511" t="e">
        <v>#N/A</v>
      </c>
      <c r="AB107" s="102" t="e">
        <v>#N/A</v>
      </c>
      <c r="AC107" s="1319" t="s">
        <v>459</v>
      </c>
      <c r="AD107" s="536" t="s">
        <v>459</v>
      </c>
      <c r="AE107" s="511" t="e">
        <v>#N/A</v>
      </c>
      <c r="AF107" s="574"/>
      <c r="AG107" s="536">
        <v>2.1</v>
      </c>
      <c r="AH107" s="536">
        <v>6.2</v>
      </c>
      <c r="AI107" s="536">
        <v>4.5999999999999996</v>
      </c>
      <c r="AJ107" s="536">
        <v>4.0999999999999996</v>
      </c>
      <c r="AL107" s="103" t="s">
        <v>464</v>
      </c>
      <c r="AM107" t="e">
        <v>#N/A</v>
      </c>
      <c r="AN107" t="s">
        <v>112</v>
      </c>
      <c r="AO107" s="396"/>
      <c r="AP107" s="593">
        <v>0</v>
      </c>
      <c r="AQ107" s="596">
        <v>0</v>
      </c>
      <c r="AR107" s="576"/>
      <c r="AS107" s="44">
        <v>3.149999999999995</v>
      </c>
      <c r="AT107" s="88">
        <v>1.5571428571428516</v>
      </c>
      <c r="AU107" s="88">
        <v>2.3535714285714233</v>
      </c>
      <c r="AV107" s="355">
        <v>-1.5928571428571434</v>
      </c>
      <c r="AW107" s="44">
        <v>3.149999999999995</v>
      </c>
      <c r="AX107" s="44">
        <v>1.5571428571428516</v>
      </c>
      <c r="AY107" s="44">
        <v>2.3535714285714233</v>
      </c>
      <c r="AZ107" s="487">
        <v>-1.5928571428571434</v>
      </c>
      <c r="BA107" s="112"/>
      <c r="BB107" s="622">
        <v>0</v>
      </c>
      <c r="BC107" s="26">
        <v>129.99999999999997</v>
      </c>
      <c r="BD107" s="67">
        <v>0.72168763878608422</v>
      </c>
      <c r="BE107" s="30">
        <v>291</v>
      </c>
      <c r="BF107" s="616">
        <v>1.0036790066681995</v>
      </c>
      <c r="BG107" s="1265">
        <v>1</v>
      </c>
      <c r="BH107" s="8">
        <v>0</v>
      </c>
      <c r="BI107" s="1265">
        <v>1013.25</v>
      </c>
      <c r="BJ107" s="135">
        <f>'2011'!$CA$74</f>
        <v>4.6719999999999997</v>
      </c>
      <c r="BK107" s="1">
        <f t="shared" si="9"/>
        <v>0</v>
      </c>
      <c r="BL107" s="1709">
        <v>0.125</v>
      </c>
      <c r="BM107" s="1709">
        <v>0.625</v>
      </c>
      <c r="BN107" s="1709">
        <v>0.68402777777777779</v>
      </c>
      <c r="BO107" s="1709">
        <v>0.27083333333333331</v>
      </c>
      <c r="BP107" s="1708">
        <v>5.2083333333333336E-2</v>
      </c>
      <c r="BQ107" s="1447">
        <f>Daily!CP107</f>
        <v>4.850000000000005</v>
      </c>
      <c r="BR107" s="1447">
        <f>Daily!CQ107</f>
        <v>12.542857142857148</v>
      </c>
      <c r="BS107" s="1447">
        <f>Daily!CR107</f>
        <v>8.6964285714285765</v>
      </c>
      <c r="BT107" s="1421">
        <f>Daily!CS107</f>
        <v>7.6928571428571431</v>
      </c>
      <c r="BU107" s="1277">
        <f>$BU$93+('2011'!$BX$74/DGD!$E$123*DGD!E107)</f>
        <v>180.13333333333333</v>
      </c>
      <c r="BV107" s="1277">
        <f>$BV$93+('2011'!$CF$74/DGD!$E$123*DGD!E107)</f>
        <v>289.93333333333334</v>
      </c>
      <c r="BW107" s="32">
        <f t="shared" si="7"/>
        <v>6.1321428571428616</v>
      </c>
      <c r="BX107" s="32">
        <f t="shared" si="8"/>
        <v>11.260714285714291</v>
      </c>
    </row>
    <row r="108" spans="4:76" ht="12.75" customHeight="1" x14ac:dyDescent="0.2">
      <c r="D108" s="1853"/>
      <c r="E108" s="34">
        <f t="shared" si="10"/>
        <v>15</v>
      </c>
      <c r="F108" s="44">
        <v>9.9</v>
      </c>
      <c r="G108" s="88">
        <v>16.8</v>
      </c>
      <c r="H108" s="88">
        <v>13.1</v>
      </c>
      <c r="I108" s="88">
        <v>6.9</v>
      </c>
      <c r="J108" s="1408"/>
      <c r="K108" s="98">
        <v>45</v>
      </c>
      <c r="L108" s="98">
        <v>71</v>
      </c>
      <c r="M108" s="98">
        <v>58</v>
      </c>
      <c r="N108" s="98">
        <v>26</v>
      </c>
      <c r="O108" s="111"/>
      <c r="P108" s="98">
        <v>1019</v>
      </c>
      <c r="Q108" s="98">
        <v>1022</v>
      </c>
      <c r="R108" s="98">
        <v>1020.5</v>
      </c>
      <c r="S108" s="98">
        <v>3</v>
      </c>
      <c r="T108" s="111"/>
      <c r="U108" s="88">
        <v>2.4</v>
      </c>
      <c r="V108" s="88">
        <v>8.1</v>
      </c>
      <c r="W108" s="88">
        <v>10.7</v>
      </c>
      <c r="X108" s="103" t="s">
        <v>154</v>
      </c>
      <c r="Y108" s="401"/>
      <c r="Z108" s="536">
        <v>0</v>
      </c>
      <c r="AA108" s="511" t="e">
        <v>#N/A</v>
      </c>
      <c r="AB108" s="102" t="e">
        <v>#N/A</v>
      </c>
      <c r="AC108" s="1319" t="s">
        <v>459</v>
      </c>
      <c r="AD108" s="536" t="s">
        <v>459</v>
      </c>
      <c r="AE108" s="511" t="e">
        <v>#N/A</v>
      </c>
      <c r="AF108" s="574"/>
      <c r="AG108" s="536">
        <v>3.3</v>
      </c>
      <c r="AH108" s="536">
        <v>6.2</v>
      </c>
      <c r="AI108" s="536">
        <v>4.8</v>
      </c>
      <c r="AJ108" s="536">
        <v>2.9000000000000004</v>
      </c>
      <c r="AL108" s="103" t="s">
        <v>473</v>
      </c>
      <c r="AM108" t="e">
        <v>#N/A</v>
      </c>
      <c r="AN108" t="s">
        <v>112</v>
      </c>
      <c r="AO108" s="396"/>
      <c r="AP108" s="593">
        <v>0.1</v>
      </c>
      <c r="AQ108" s="596">
        <v>0</v>
      </c>
      <c r="AR108" s="576"/>
      <c r="AS108" s="44">
        <v>5.024999999999995</v>
      </c>
      <c r="AT108" s="88">
        <v>4.1642857142857093</v>
      </c>
      <c r="AU108" s="88">
        <v>4.5946428571428521</v>
      </c>
      <c r="AV108" s="355">
        <v>-0.86071428571428577</v>
      </c>
      <c r="AW108" s="44">
        <v>5.024999999999995</v>
      </c>
      <c r="AX108" s="44">
        <v>4.1642857142857093</v>
      </c>
      <c r="AY108" s="44">
        <v>4.5946428571428521</v>
      </c>
      <c r="AZ108" s="487">
        <v>-0.86071428571428577</v>
      </c>
      <c r="BA108" s="112"/>
      <c r="BB108" s="622">
        <v>0</v>
      </c>
      <c r="BC108" s="26">
        <v>129.99999999999997</v>
      </c>
      <c r="BD108" s="67">
        <v>0.71428571428571408</v>
      </c>
      <c r="BE108" s="30">
        <v>291.10000000000002</v>
      </c>
      <c r="BF108" s="616">
        <v>0.98845500848896439</v>
      </c>
      <c r="BG108" s="1265">
        <v>1</v>
      </c>
      <c r="BH108" s="8">
        <v>0</v>
      </c>
      <c r="BI108" s="1265">
        <v>1013.25</v>
      </c>
      <c r="BJ108" s="135">
        <f>'2011'!$CA$74</f>
        <v>4.6719999999999997</v>
      </c>
      <c r="BK108" s="1">
        <f t="shared" si="9"/>
        <v>0</v>
      </c>
      <c r="BL108" s="1709">
        <v>0.28472222222222221</v>
      </c>
      <c r="BM108" s="1709">
        <v>0.625</v>
      </c>
      <c r="BN108" s="1709">
        <v>0.64930555555555558</v>
      </c>
      <c r="BO108" s="1709">
        <v>0.2673611111111111</v>
      </c>
      <c r="BP108" s="1708">
        <v>0.56180555555555556</v>
      </c>
      <c r="BQ108" s="1447">
        <f>Daily!CP108</f>
        <v>4.8750000000000053</v>
      </c>
      <c r="BR108" s="1447">
        <f>Daily!CQ108</f>
        <v>12.635714285714291</v>
      </c>
      <c r="BS108" s="1447">
        <f>Daily!CR108</f>
        <v>8.7553571428571484</v>
      </c>
      <c r="BT108" s="1421">
        <f>Daily!CS108</f>
        <v>7.7607142857142861</v>
      </c>
      <c r="BU108" s="1277">
        <f>$BU$93+('2011'!$BX$74/DGD!$E$123*DGD!E108)</f>
        <v>182</v>
      </c>
      <c r="BV108" s="1277">
        <f>$BV$93+('2011'!$CF$74/DGD!$E$123*DGD!E108)</f>
        <v>294.5</v>
      </c>
      <c r="BW108" s="32">
        <f t="shared" si="7"/>
        <v>6.1684523809523863</v>
      </c>
      <c r="BX108" s="32">
        <f t="shared" si="8"/>
        <v>11.34226190476191</v>
      </c>
    </row>
    <row r="109" spans="4:76" ht="12.75" customHeight="1" x14ac:dyDescent="0.2">
      <c r="D109" s="1853"/>
      <c r="E109" s="34">
        <f t="shared" si="10"/>
        <v>16</v>
      </c>
      <c r="F109" s="44">
        <v>9.8000000000000007</v>
      </c>
      <c r="G109" s="88">
        <v>17.899999999999999</v>
      </c>
      <c r="H109" s="88">
        <v>13.6</v>
      </c>
      <c r="I109" s="88">
        <v>8.0999999999999979</v>
      </c>
      <c r="J109" s="1408"/>
      <c r="K109" s="98">
        <v>46</v>
      </c>
      <c r="L109" s="98">
        <v>72</v>
      </c>
      <c r="M109" s="98">
        <v>60</v>
      </c>
      <c r="N109" s="98">
        <v>26</v>
      </c>
      <c r="O109" s="111"/>
      <c r="P109" s="98">
        <v>1021</v>
      </c>
      <c r="Q109" s="98">
        <v>1024</v>
      </c>
      <c r="R109" s="98">
        <v>1022.5</v>
      </c>
      <c r="S109" s="98">
        <v>3</v>
      </c>
      <c r="T109" s="111"/>
      <c r="U109" s="88">
        <v>1.8</v>
      </c>
      <c r="V109" s="88">
        <v>7.8</v>
      </c>
      <c r="W109" s="88">
        <v>10.199999999999999</v>
      </c>
      <c r="X109" s="103" t="s">
        <v>181</v>
      </c>
      <c r="Y109" s="401"/>
      <c r="Z109" s="536">
        <v>0</v>
      </c>
      <c r="AA109" s="511" t="e">
        <v>#N/A</v>
      </c>
      <c r="AB109" s="102" t="e">
        <v>#N/A</v>
      </c>
      <c r="AC109" s="1319" t="s">
        <v>459</v>
      </c>
      <c r="AD109" s="536" t="s">
        <v>459</v>
      </c>
      <c r="AE109" s="511" t="e">
        <v>#N/A</v>
      </c>
      <c r="AF109" s="574"/>
      <c r="AG109" s="536">
        <v>3.9</v>
      </c>
      <c r="AH109" s="536">
        <v>7.5</v>
      </c>
      <c r="AI109" s="536">
        <v>5.7</v>
      </c>
      <c r="AJ109" s="536">
        <v>3.6</v>
      </c>
      <c r="AL109" s="103" t="s">
        <v>474</v>
      </c>
      <c r="AM109" t="e">
        <v>#N/A</v>
      </c>
      <c r="AN109" t="s">
        <v>112</v>
      </c>
      <c r="AO109" s="396"/>
      <c r="AP109" s="593">
        <v>2</v>
      </c>
      <c r="AQ109" s="596">
        <v>0</v>
      </c>
      <c r="AR109" s="576"/>
      <c r="AS109" s="44">
        <v>4.899999999999995</v>
      </c>
      <c r="AT109" s="88">
        <v>5.1714285714285637</v>
      </c>
      <c r="AU109" s="88">
        <v>5.0357142857142794</v>
      </c>
      <c r="AV109" s="355">
        <v>0.27142857142856869</v>
      </c>
      <c r="AW109" s="44">
        <v>4.899999999999995</v>
      </c>
      <c r="AX109" s="44">
        <v>5.1714285714285637</v>
      </c>
      <c r="AY109" s="44">
        <v>5.0357142857142794</v>
      </c>
      <c r="AZ109" s="487">
        <v>0.27142857142856869</v>
      </c>
      <c r="BA109" s="112"/>
      <c r="BB109" s="622">
        <v>0</v>
      </c>
      <c r="BC109" s="26">
        <v>129.99999999999997</v>
      </c>
      <c r="BD109" s="67">
        <v>0.70703408266860024</v>
      </c>
      <c r="BE109" s="30">
        <v>293.10000000000002</v>
      </c>
      <c r="BF109" s="616">
        <v>0.9800490414623273</v>
      </c>
      <c r="BG109" s="1265">
        <v>1</v>
      </c>
      <c r="BH109" s="8">
        <v>0</v>
      </c>
      <c r="BI109" s="1265">
        <v>1013.25</v>
      </c>
      <c r="BJ109" s="135">
        <f>'2011'!$CA$74</f>
        <v>4.6719999999999997</v>
      </c>
      <c r="BK109" s="1">
        <f t="shared" si="9"/>
        <v>0</v>
      </c>
      <c r="BL109" s="1709">
        <v>0.30555555555555552</v>
      </c>
      <c r="BM109" s="1709">
        <v>0.59027777777777779</v>
      </c>
      <c r="BN109" s="1709">
        <v>0.59375</v>
      </c>
      <c r="BO109" s="1709">
        <v>0.35069444444444442</v>
      </c>
      <c r="BP109" s="1708">
        <v>0.56805555555555554</v>
      </c>
      <c r="BQ109" s="1447">
        <f>Daily!CP109</f>
        <v>4.9000000000000057</v>
      </c>
      <c r="BR109" s="1447">
        <f>Daily!CQ109</f>
        <v>12.728571428571435</v>
      </c>
      <c r="BS109" s="1447">
        <f>Daily!CR109</f>
        <v>8.8142857142857203</v>
      </c>
      <c r="BT109" s="1421">
        <f>Daily!CS109</f>
        <v>7.8285714285714292</v>
      </c>
      <c r="BU109" s="1277">
        <f>$BU$93+('2011'!$BX$74/DGD!$E$123*DGD!E109)</f>
        <v>183.86666666666667</v>
      </c>
      <c r="BV109" s="1277">
        <f>$BV$93+('2011'!$CF$74/DGD!$E$123*DGD!E109)</f>
        <v>299.06666666666666</v>
      </c>
      <c r="BW109" s="32">
        <f t="shared" si="7"/>
        <v>6.2047619047619111</v>
      </c>
      <c r="BX109" s="32">
        <f t="shared" si="8"/>
        <v>11.423809523809529</v>
      </c>
    </row>
    <row r="110" spans="4:76" ht="12.75" customHeight="1" x14ac:dyDescent="0.2">
      <c r="D110" s="1853"/>
      <c r="E110" s="34">
        <f t="shared" si="10"/>
        <v>17</v>
      </c>
      <c r="F110" s="44">
        <v>7.3</v>
      </c>
      <c r="G110" s="88">
        <v>19</v>
      </c>
      <c r="H110" s="88">
        <v>13.3</v>
      </c>
      <c r="I110" s="88">
        <v>11.7</v>
      </c>
      <c r="J110" s="1408"/>
      <c r="K110" s="98">
        <v>43</v>
      </c>
      <c r="L110" s="98">
        <v>86</v>
      </c>
      <c r="M110" s="98">
        <v>64</v>
      </c>
      <c r="N110" s="98">
        <v>43</v>
      </c>
      <c r="O110" s="111"/>
      <c r="P110" s="98">
        <v>1024</v>
      </c>
      <c r="Q110" s="98">
        <v>1026</v>
      </c>
      <c r="R110" s="98">
        <v>1025</v>
      </c>
      <c r="S110" s="98">
        <v>2</v>
      </c>
      <c r="T110" s="111"/>
      <c r="U110" s="88">
        <v>2.2999999999999998</v>
      </c>
      <c r="V110" s="88">
        <v>11.5</v>
      </c>
      <c r="W110" s="88">
        <v>15.6</v>
      </c>
      <c r="X110" s="103" t="s">
        <v>183</v>
      </c>
      <c r="Y110" s="401"/>
      <c r="Z110" s="536">
        <v>0</v>
      </c>
      <c r="AA110" s="511" t="e">
        <v>#N/A</v>
      </c>
      <c r="AB110" s="102" t="e">
        <v>#N/A</v>
      </c>
      <c r="AC110" s="1319" t="s">
        <v>459</v>
      </c>
      <c r="AD110" s="536" t="s">
        <v>459</v>
      </c>
      <c r="AE110" s="511" t="e">
        <v>#N/A</v>
      </c>
      <c r="AF110" s="574"/>
      <c r="AG110" s="536">
        <v>4.0999999999999996</v>
      </c>
      <c r="AH110" s="536">
        <v>10</v>
      </c>
      <c r="AI110" s="536">
        <v>6.1</v>
      </c>
      <c r="AJ110" s="536">
        <v>5.9</v>
      </c>
      <c r="AL110" s="103" t="s">
        <v>475</v>
      </c>
      <c r="AM110" t="e">
        <v>#N/A</v>
      </c>
      <c r="AN110" t="s">
        <v>112</v>
      </c>
      <c r="AO110" s="396"/>
      <c r="AP110" s="593">
        <v>7</v>
      </c>
      <c r="AQ110" s="596">
        <v>0</v>
      </c>
      <c r="AR110" s="576"/>
      <c r="AS110" s="44">
        <v>2.3749999999999938</v>
      </c>
      <c r="AT110" s="88">
        <v>6.1785714285714217</v>
      </c>
      <c r="AU110" s="88">
        <v>4.2767857142857082</v>
      </c>
      <c r="AV110" s="355">
        <v>3.8035714285714279</v>
      </c>
      <c r="AW110" s="44">
        <v>2.3749999999999938</v>
      </c>
      <c r="AX110" s="44">
        <v>6.1785714285714217</v>
      </c>
      <c r="AY110" s="44">
        <v>4.2767857142857082</v>
      </c>
      <c r="AZ110" s="487">
        <v>3.803571428571427</v>
      </c>
      <c r="BA110" s="112"/>
      <c r="BB110" s="622">
        <v>0</v>
      </c>
      <c r="BC110" s="26">
        <v>129.99999999999997</v>
      </c>
      <c r="BD110" s="67">
        <v>0.69992821249102632</v>
      </c>
      <c r="BE110" s="30">
        <v>300.10000000000002</v>
      </c>
      <c r="BF110" s="616">
        <v>0.98836315731693936</v>
      </c>
      <c r="BG110" s="1265">
        <v>1</v>
      </c>
      <c r="BH110" s="8">
        <v>0</v>
      </c>
      <c r="BI110" s="1265">
        <v>1013.25</v>
      </c>
      <c r="BJ110" s="135">
        <f>'2011'!$CA$74</f>
        <v>4.6719999999999997</v>
      </c>
      <c r="BK110" s="1">
        <f t="shared" si="9"/>
        <v>0</v>
      </c>
      <c r="BL110" s="1709">
        <v>0.20486111111111113</v>
      </c>
      <c r="BM110" s="1709">
        <v>0.55555555555555558</v>
      </c>
      <c r="BN110" s="1709">
        <v>0.62152777777777779</v>
      </c>
      <c r="BO110" s="1709">
        <v>0.29166666666666669</v>
      </c>
      <c r="BP110" s="1708">
        <v>0.71805555555555556</v>
      </c>
      <c r="BQ110" s="1447">
        <f>Daily!CP110</f>
        <v>4.925000000000006</v>
      </c>
      <c r="BR110" s="1447">
        <f>Daily!CQ110</f>
        <v>12.821428571428578</v>
      </c>
      <c r="BS110" s="1447">
        <f>Daily!CR110</f>
        <v>8.8732142857142922</v>
      </c>
      <c r="BT110" s="1421">
        <f>Daily!CS110</f>
        <v>7.8964285714285722</v>
      </c>
      <c r="BU110" s="1277">
        <f>$BU$93+('2011'!$BX$74/DGD!$E$123*DGD!E110)</f>
        <v>185.73333333333335</v>
      </c>
      <c r="BV110" s="1277">
        <f>$BV$93+('2011'!$CF$74/DGD!$E$123*DGD!E110)</f>
        <v>303.63333333333333</v>
      </c>
      <c r="BW110" s="32">
        <f t="shared" si="7"/>
        <v>6.2410714285714342</v>
      </c>
      <c r="BX110" s="32">
        <f t="shared" si="8"/>
        <v>11.50535714285715</v>
      </c>
    </row>
    <row r="111" spans="4:76" ht="12.75" customHeight="1" x14ac:dyDescent="0.2">
      <c r="D111" s="1853"/>
      <c r="E111" s="34">
        <f t="shared" si="10"/>
        <v>18</v>
      </c>
      <c r="F111" s="44">
        <v>6.7</v>
      </c>
      <c r="G111" s="88">
        <v>18.100000000000001</v>
      </c>
      <c r="H111" s="88">
        <v>12.6</v>
      </c>
      <c r="I111" s="88">
        <v>11.400000000000002</v>
      </c>
      <c r="J111" s="1408"/>
      <c r="K111" s="98">
        <v>33</v>
      </c>
      <c r="L111" s="98">
        <v>86</v>
      </c>
      <c r="M111" s="98">
        <v>59</v>
      </c>
      <c r="N111" s="98">
        <v>53</v>
      </c>
      <c r="O111" s="111"/>
      <c r="P111" s="98">
        <v>1013</v>
      </c>
      <c r="Q111" s="98">
        <v>1024</v>
      </c>
      <c r="R111" s="98">
        <v>1018.5</v>
      </c>
      <c r="S111" s="98">
        <v>11</v>
      </c>
      <c r="T111" s="111"/>
      <c r="U111" s="88">
        <v>4.5999999999999996</v>
      </c>
      <c r="V111" s="88">
        <v>13.5</v>
      </c>
      <c r="W111" s="88">
        <v>19.899999999999999</v>
      </c>
      <c r="X111" s="103" t="s">
        <v>183</v>
      </c>
      <c r="Y111" s="401"/>
      <c r="Z111" s="536">
        <v>0</v>
      </c>
      <c r="AA111" s="511" t="e">
        <v>#N/A</v>
      </c>
      <c r="AB111" s="102" t="e">
        <v>#N/A</v>
      </c>
      <c r="AC111" s="1319" t="s">
        <v>459</v>
      </c>
      <c r="AD111" s="536" t="s">
        <v>459</v>
      </c>
      <c r="AE111" s="511" t="e">
        <v>#N/A</v>
      </c>
      <c r="AF111" s="574"/>
      <c r="AG111" s="536">
        <v>1</v>
      </c>
      <c r="AH111" s="536">
        <v>9.1</v>
      </c>
      <c r="AI111" s="536">
        <v>3.9</v>
      </c>
      <c r="AJ111" s="536">
        <v>8.1</v>
      </c>
      <c r="AL111" s="103" t="s">
        <v>476</v>
      </c>
      <c r="AM111" t="e">
        <v>#N/A</v>
      </c>
      <c r="AN111" t="s">
        <v>112</v>
      </c>
      <c r="AO111" s="396"/>
      <c r="AP111" s="593">
        <v>7</v>
      </c>
      <c r="AQ111" s="596">
        <v>0</v>
      </c>
      <c r="AR111" s="576"/>
      <c r="AS111" s="44">
        <v>1.7499999999999938</v>
      </c>
      <c r="AT111" s="88">
        <v>5.1857142857142797</v>
      </c>
      <c r="AU111" s="88">
        <v>3.4678571428571368</v>
      </c>
      <c r="AV111" s="355">
        <v>3.4357142857142859</v>
      </c>
      <c r="AW111" s="44">
        <v>1.7499999999999938</v>
      </c>
      <c r="AX111" s="44">
        <v>5.1857142857142797</v>
      </c>
      <c r="AY111" s="44">
        <v>3.4678571428571368</v>
      </c>
      <c r="AZ111" s="487">
        <v>3.4357142857142868</v>
      </c>
      <c r="BA111" s="112"/>
      <c r="BB111" s="622">
        <v>0</v>
      </c>
      <c r="BC111" s="26">
        <v>129.99999999999997</v>
      </c>
      <c r="BD111" s="67">
        <v>0.69296375266524513</v>
      </c>
      <c r="BE111" s="30">
        <v>307.10000000000002</v>
      </c>
      <c r="BF111" s="616">
        <v>0.99643088903309551</v>
      </c>
      <c r="BG111" s="1265">
        <v>1</v>
      </c>
      <c r="BH111" s="8">
        <v>0</v>
      </c>
      <c r="BI111" s="1265">
        <v>1013.25</v>
      </c>
      <c r="BJ111" s="135">
        <f>'2011'!$CA$74</f>
        <v>4.6719999999999997</v>
      </c>
      <c r="BK111" s="1">
        <f t="shared" si="9"/>
        <v>0</v>
      </c>
      <c r="BL111" s="1709">
        <v>0.25694444444444448</v>
      </c>
      <c r="BM111" s="1709">
        <v>0.57986111111111105</v>
      </c>
      <c r="BN111" s="1709">
        <v>0.65277777777777779</v>
      </c>
      <c r="BO111" s="1709">
        <v>0.3125</v>
      </c>
      <c r="BP111" s="1708">
        <v>0.51249999999999996</v>
      </c>
      <c r="BQ111" s="1447">
        <f>Daily!CP111</f>
        <v>4.9500000000000064</v>
      </c>
      <c r="BR111" s="1447">
        <f>Daily!CQ111</f>
        <v>12.914285714285722</v>
      </c>
      <c r="BS111" s="1447">
        <f>Daily!CR111</f>
        <v>8.932142857142864</v>
      </c>
      <c r="BT111" s="1421">
        <f>Daily!CS111</f>
        <v>7.9642857142857153</v>
      </c>
      <c r="BU111" s="1277">
        <f>$BU$93+('2011'!$BX$74/DGD!$E$123*DGD!E111)</f>
        <v>187.6</v>
      </c>
      <c r="BV111" s="1277">
        <f>$BV$93+('2011'!$CF$74/DGD!$E$123*DGD!E111)</f>
        <v>308.2</v>
      </c>
      <c r="BW111" s="32">
        <f t="shared" si="7"/>
        <v>6.2773809523809589</v>
      </c>
      <c r="BX111" s="32">
        <f t="shared" si="8"/>
        <v>11.586904761904769</v>
      </c>
    </row>
    <row r="112" spans="4:76" ht="12.75" customHeight="1" x14ac:dyDescent="0.2">
      <c r="D112" s="1853"/>
      <c r="E112" s="34">
        <f t="shared" si="10"/>
        <v>19</v>
      </c>
      <c r="F112" s="44">
        <v>9.3000000000000007</v>
      </c>
      <c r="G112" s="88">
        <v>24.4</v>
      </c>
      <c r="H112" s="88">
        <v>16.600000000000001</v>
      </c>
      <c r="I112" s="88">
        <v>15.099999999999998</v>
      </c>
      <c r="J112" s="1408"/>
      <c r="K112" s="98">
        <v>26</v>
      </c>
      <c r="L112" s="98">
        <v>73</v>
      </c>
      <c r="M112" s="98">
        <v>52</v>
      </c>
      <c r="N112" s="98">
        <v>47</v>
      </c>
      <c r="O112" s="111"/>
      <c r="P112" s="98">
        <v>1012</v>
      </c>
      <c r="Q112" s="98">
        <v>1016</v>
      </c>
      <c r="R112" s="98">
        <v>1014</v>
      </c>
      <c r="S112" s="98">
        <v>4</v>
      </c>
      <c r="T112" s="111"/>
      <c r="U112" s="88">
        <v>2.5</v>
      </c>
      <c r="V112" s="88">
        <v>9.1999999999999993</v>
      </c>
      <c r="W112" s="88">
        <v>12.1</v>
      </c>
      <c r="X112" s="103" t="s">
        <v>185</v>
      </c>
      <c r="Y112" s="401"/>
      <c r="Z112" s="536">
        <v>0</v>
      </c>
      <c r="AA112" s="1459" t="e">
        <v>#N/A</v>
      </c>
      <c r="AB112" s="102" t="e">
        <v>#N/A</v>
      </c>
      <c r="AC112" s="1319" t="s">
        <v>459</v>
      </c>
      <c r="AD112" s="536" t="s">
        <v>459</v>
      </c>
      <c r="AE112" s="511" t="e">
        <v>#N/A</v>
      </c>
      <c r="AF112" s="574"/>
      <c r="AG112" s="536">
        <v>1.8</v>
      </c>
      <c r="AH112" s="536">
        <v>9.5</v>
      </c>
      <c r="AI112" s="536">
        <v>6</v>
      </c>
      <c r="AJ112" s="536">
        <v>7.7</v>
      </c>
      <c r="AL112" s="103" t="s">
        <v>477</v>
      </c>
      <c r="AM112" t="e">
        <v>#N/A</v>
      </c>
      <c r="AN112" t="s">
        <v>112</v>
      </c>
      <c r="AO112" s="396"/>
      <c r="AP112" s="593">
        <v>12</v>
      </c>
      <c r="AQ112" s="596">
        <v>0</v>
      </c>
      <c r="AR112" s="576"/>
      <c r="AS112" s="44">
        <v>4.324999999999994</v>
      </c>
      <c r="AT112" s="88">
        <v>11.392857142857133</v>
      </c>
      <c r="AU112" s="88">
        <v>7.8589285714285637</v>
      </c>
      <c r="AV112" s="355">
        <v>7.0678571428571395</v>
      </c>
      <c r="AW112" s="44">
        <v>4.324999999999994</v>
      </c>
      <c r="AX112" s="44">
        <v>11.392857142857133</v>
      </c>
      <c r="AY112" s="44">
        <v>7.8589285714285637</v>
      </c>
      <c r="AZ112" s="487">
        <v>7.0678571428571395</v>
      </c>
      <c r="BA112" s="112"/>
      <c r="BB112" s="622">
        <v>0</v>
      </c>
      <c r="BC112" s="26">
        <v>129.99999999999997</v>
      </c>
      <c r="BD112" s="67">
        <v>0.68613652357494703</v>
      </c>
      <c r="BE112" s="30">
        <v>319.10000000000002</v>
      </c>
      <c r="BF112" s="616">
        <v>1.0202493871895983</v>
      </c>
      <c r="BG112" s="1265">
        <v>1</v>
      </c>
      <c r="BH112" s="8">
        <v>0</v>
      </c>
      <c r="BI112" s="1265">
        <v>1013.25</v>
      </c>
      <c r="BJ112" s="135">
        <f>'2011'!$CA$74</f>
        <v>4.6719999999999997</v>
      </c>
      <c r="BK112" s="1">
        <f t="shared" si="9"/>
        <v>0</v>
      </c>
      <c r="BL112" s="1709">
        <v>0.27430555555555552</v>
      </c>
      <c r="BM112" s="1709">
        <v>0.69097222222222221</v>
      </c>
      <c r="BN112" s="1709">
        <v>0.73611111111111116</v>
      </c>
      <c r="BO112" s="1709">
        <v>0.30555555555555552</v>
      </c>
      <c r="BP112" s="1708">
        <v>0.62222222222222223</v>
      </c>
      <c r="BQ112" s="1447">
        <f>Daily!CP112</f>
        <v>4.9750000000000068</v>
      </c>
      <c r="BR112" s="1447">
        <f>Daily!CQ112</f>
        <v>13.007142857142865</v>
      </c>
      <c r="BS112" s="1447">
        <f>Daily!CR112</f>
        <v>8.9910714285714359</v>
      </c>
      <c r="BT112" s="1421">
        <f>Daily!CS112</f>
        <v>8.0321428571428584</v>
      </c>
      <c r="BU112" s="1277">
        <f>$BU$93+('2011'!$BX$74/DGD!$E$123*DGD!E112)</f>
        <v>189.46666666666667</v>
      </c>
      <c r="BV112" s="1277">
        <f>$BV$93+('2011'!$CF$74/DGD!$E$123*DGD!E112)</f>
        <v>312.76666666666665</v>
      </c>
      <c r="BW112" s="32">
        <f t="shared" si="7"/>
        <v>6.3136904761904837</v>
      </c>
      <c r="BX112" s="32">
        <f t="shared" si="8"/>
        <v>11.668452380952388</v>
      </c>
    </row>
    <row r="113" spans="4:76" ht="12.75" customHeight="1" x14ac:dyDescent="0.2">
      <c r="D113" s="1853"/>
      <c r="E113" s="34">
        <f t="shared" si="10"/>
        <v>20</v>
      </c>
      <c r="F113" s="44">
        <v>9.1</v>
      </c>
      <c r="G113" s="88">
        <v>24.4</v>
      </c>
      <c r="H113" s="88">
        <v>16.8</v>
      </c>
      <c r="I113" s="88">
        <v>15.299999999999999</v>
      </c>
      <c r="J113" s="1408"/>
      <c r="K113" s="98">
        <v>33</v>
      </c>
      <c r="L113" s="98">
        <v>79</v>
      </c>
      <c r="M113" s="98">
        <v>54</v>
      </c>
      <c r="N113" s="98">
        <v>46</v>
      </c>
      <c r="O113" s="111"/>
      <c r="P113" s="98">
        <v>1014</v>
      </c>
      <c r="Q113" s="98">
        <v>1016</v>
      </c>
      <c r="R113" s="98">
        <v>1015</v>
      </c>
      <c r="S113" s="98">
        <v>2</v>
      </c>
      <c r="T113" s="111"/>
      <c r="U113" s="88">
        <v>2.2999999999999998</v>
      </c>
      <c r="V113" s="88">
        <v>10.7</v>
      </c>
      <c r="W113" s="88">
        <v>13.4</v>
      </c>
      <c r="X113" s="103" t="s">
        <v>183</v>
      </c>
      <c r="Y113" s="401"/>
      <c r="Z113" s="536">
        <v>0</v>
      </c>
      <c r="AA113" s="511" t="e">
        <v>#N/A</v>
      </c>
      <c r="AB113" s="102" t="e">
        <v>#N/A</v>
      </c>
      <c r="AC113" s="1319" t="s">
        <v>459</v>
      </c>
      <c r="AD113" s="536" t="s">
        <v>459</v>
      </c>
      <c r="AE113" s="511" t="e">
        <v>#N/A</v>
      </c>
      <c r="AF113" s="574"/>
      <c r="AG113" s="536">
        <v>4.3</v>
      </c>
      <c r="AH113" s="536">
        <v>9.9</v>
      </c>
      <c r="AI113" s="536">
        <v>6.7</v>
      </c>
      <c r="AJ113" s="536">
        <v>5.6000000000000005</v>
      </c>
      <c r="AL113" s="103" t="s">
        <v>478</v>
      </c>
      <c r="AM113" t="e">
        <v>#N/A</v>
      </c>
      <c r="AN113" t="s">
        <v>112</v>
      </c>
      <c r="AO113" s="396"/>
      <c r="AP113" s="593">
        <v>9</v>
      </c>
      <c r="AQ113" s="596">
        <v>0</v>
      </c>
      <c r="AR113" s="576"/>
      <c r="AS113" s="44">
        <v>4.0999999999999996</v>
      </c>
      <c r="AT113" s="88">
        <v>11.299999999999999</v>
      </c>
      <c r="AU113" s="88">
        <v>7.6999999999999993</v>
      </c>
      <c r="AV113" s="355">
        <v>7.1999999999999993</v>
      </c>
      <c r="AW113" s="44">
        <v>4.0999999999999996</v>
      </c>
      <c r="AX113" s="44">
        <v>11.299999999999999</v>
      </c>
      <c r="AY113" s="44">
        <v>7.6999999999999993</v>
      </c>
      <c r="AZ113" s="487">
        <v>7.1999999999999993</v>
      </c>
      <c r="BA113" s="1233"/>
      <c r="BB113" s="622">
        <v>0</v>
      </c>
      <c r="BC113" s="26">
        <v>129.99999999999997</v>
      </c>
      <c r="BD113" s="67">
        <v>0.67944250871080125</v>
      </c>
      <c r="BE113" s="30">
        <v>328.1</v>
      </c>
      <c r="BF113" s="616">
        <v>1.0339285714285715</v>
      </c>
      <c r="BG113" s="1265">
        <v>1</v>
      </c>
      <c r="BH113" s="8">
        <v>0</v>
      </c>
      <c r="BI113" s="1265">
        <v>1013.25</v>
      </c>
      <c r="BJ113" s="135">
        <f>'2011'!$CA$74</f>
        <v>4.6719999999999997</v>
      </c>
      <c r="BK113" s="1">
        <f t="shared" si="9"/>
        <v>0</v>
      </c>
      <c r="BL113" s="1709">
        <v>0.25694444444444448</v>
      </c>
      <c r="BM113" s="1709">
        <v>0.59375</v>
      </c>
      <c r="BN113" s="1709">
        <v>0.6875</v>
      </c>
      <c r="BO113" s="1709">
        <v>0.30208333333333331</v>
      </c>
      <c r="BP113" s="1708">
        <v>0.65416666666666667</v>
      </c>
      <c r="BQ113" s="1447">
        <f>Daily!CP113</f>
        <v>5</v>
      </c>
      <c r="BR113" s="1447">
        <f>Daily!CQ113</f>
        <v>13.1</v>
      </c>
      <c r="BS113" s="1447">
        <f>Daily!CR113</f>
        <v>9.0500000000000007</v>
      </c>
      <c r="BT113" s="1421">
        <f>Daily!CS113</f>
        <v>8.1</v>
      </c>
      <c r="BU113" s="1277">
        <f>$BU$93+('2011'!$BX$74/DGD!$E$123*DGD!E113)</f>
        <v>191.33333333333334</v>
      </c>
      <c r="BV113" s="1277">
        <f>$BV$93+('2011'!$CF$74/DGD!$E$123*DGD!E113)</f>
        <v>317.33333333333331</v>
      </c>
      <c r="BW113" s="32">
        <f t="shared" si="7"/>
        <v>6.3500000000000014</v>
      </c>
      <c r="BX113" s="32">
        <f t="shared" si="8"/>
        <v>11.75</v>
      </c>
    </row>
    <row r="114" spans="4:76" ht="12.75" customHeight="1" x14ac:dyDescent="0.2">
      <c r="D114" s="1853"/>
      <c r="E114" s="34">
        <f t="shared" si="10"/>
        <v>21</v>
      </c>
      <c r="F114" s="44">
        <v>11.6</v>
      </c>
      <c r="G114" s="88">
        <v>24.4</v>
      </c>
      <c r="H114" s="88">
        <v>17.5</v>
      </c>
      <c r="I114" s="88">
        <v>12.799999999999999</v>
      </c>
      <c r="J114" s="1408"/>
      <c r="K114" s="98">
        <v>31</v>
      </c>
      <c r="L114" s="98">
        <v>66</v>
      </c>
      <c r="M114" s="98">
        <v>48</v>
      </c>
      <c r="N114" s="98">
        <v>35</v>
      </c>
      <c r="O114" s="111"/>
      <c r="P114" s="98">
        <v>1011</v>
      </c>
      <c r="Q114" s="98">
        <v>1016</v>
      </c>
      <c r="R114" s="98">
        <v>1013.5</v>
      </c>
      <c r="S114" s="98">
        <v>5</v>
      </c>
      <c r="T114" s="111"/>
      <c r="U114" s="88">
        <v>3.5</v>
      </c>
      <c r="V114" s="88">
        <v>10.9</v>
      </c>
      <c r="W114" s="88">
        <v>17.2</v>
      </c>
      <c r="X114" s="103" t="s">
        <v>183</v>
      </c>
      <c r="Y114" s="401"/>
      <c r="Z114" s="536">
        <v>0</v>
      </c>
      <c r="AA114" s="511" t="e">
        <v>#N/A</v>
      </c>
      <c r="AB114" s="102" t="e">
        <v>#N/A</v>
      </c>
      <c r="AC114" s="1319" t="s">
        <v>459</v>
      </c>
      <c r="AD114" s="536" t="s">
        <v>459</v>
      </c>
      <c r="AE114" s="511" t="e">
        <v>#N/A</v>
      </c>
      <c r="AF114" s="574"/>
      <c r="AG114" s="536">
        <v>3.2</v>
      </c>
      <c r="AH114" s="536">
        <v>9.5</v>
      </c>
      <c r="AI114" s="536">
        <v>5.8</v>
      </c>
      <c r="AJ114" s="536">
        <v>6.3</v>
      </c>
      <c r="AL114" s="103" t="s">
        <v>479</v>
      </c>
      <c r="AM114" t="e">
        <v>#N/A</v>
      </c>
      <c r="AN114" t="s">
        <v>112</v>
      </c>
      <c r="AO114" s="396"/>
      <c r="AP114" s="593">
        <v>8</v>
      </c>
      <c r="AQ114" s="596">
        <v>0</v>
      </c>
      <c r="AR114" s="576"/>
      <c r="AS114" s="44">
        <v>6.4899999999999993</v>
      </c>
      <c r="AT114" s="88">
        <v>11.139999999999999</v>
      </c>
      <c r="AU114" s="88">
        <v>8.8149999999999995</v>
      </c>
      <c r="AV114" s="355">
        <v>4.6499999999999995</v>
      </c>
      <c r="AW114" s="44">
        <v>6.4899999999999993</v>
      </c>
      <c r="AX114" s="44">
        <v>11.139999999999999</v>
      </c>
      <c r="AY114" s="44">
        <v>8.8149999999999995</v>
      </c>
      <c r="AZ114" s="487">
        <v>4.6500000000000004</v>
      </c>
      <c r="BA114" s="1233"/>
      <c r="BB114" s="622">
        <v>0</v>
      </c>
      <c r="BC114" s="26">
        <v>129.99999999999997</v>
      </c>
      <c r="BD114" s="67">
        <v>0.67287784679089013</v>
      </c>
      <c r="BE114" s="30">
        <v>336.1</v>
      </c>
      <c r="BF114" s="616">
        <v>1.0441130785958375</v>
      </c>
      <c r="BG114" s="1265">
        <v>1</v>
      </c>
      <c r="BH114" s="8">
        <v>0</v>
      </c>
      <c r="BI114" s="1265">
        <v>1013.25</v>
      </c>
      <c r="BJ114" s="135">
        <f>'2011'!$CA$74</f>
        <v>4.6719999999999997</v>
      </c>
      <c r="BK114" s="1">
        <f t="shared" si="9"/>
        <v>0</v>
      </c>
      <c r="BL114" s="1709">
        <v>0.1423611111111111</v>
      </c>
      <c r="BM114" s="1709">
        <v>0.625</v>
      </c>
      <c r="BN114" s="1709">
        <v>0.75</v>
      </c>
      <c r="BO114" s="1709">
        <v>0.19444444444444445</v>
      </c>
      <c r="BP114" s="1708">
        <v>0.71527777777777779</v>
      </c>
      <c r="BQ114" s="1447">
        <f>Daily!CP114</f>
        <v>5.1100000000000003</v>
      </c>
      <c r="BR114" s="1447">
        <f>Daily!CQ114</f>
        <v>13.26</v>
      </c>
      <c r="BS114" s="1447">
        <f>Daily!CR114</f>
        <v>9.1850000000000005</v>
      </c>
      <c r="BT114" s="1421">
        <f>Daily!CS114</f>
        <v>8.1499999999999986</v>
      </c>
      <c r="BU114" s="1277">
        <f>$BU$93+('2011'!$BX$74/DGD!$E$123*DGD!E114)</f>
        <v>193.2</v>
      </c>
      <c r="BV114" s="1277">
        <f>$BV$93+('2011'!$CF$74/DGD!$E$123*DGD!E114)</f>
        <v>321.89999999999998</v>
      </c>
      <c r="BW114" s="32">
        <f t="shared" si="7"/>
        <v>6.4683333333333337</v>
      </c>
      <c r="BX114" s="32">
        <f t="shared" si="8"/>
        <v>11.901666666666667</v>
      </c>
    </row>
    <row r="115" spans="4:76" ht="12.75" customHeight="1" x14ac:dyDescent="0.2">
      <c r="D115" s="1853"/>
      <c r="E115" s="34">
        <f t="shared" si="10"/>
        <v>22</v>
      </c>
      <c r="F115" s="44">
        <v>9.6</v>
      </c>
      <c r="G115" s="88">
        <v>25.6</v>
      </c>
      <c r="H115" s="88">
        <v>18</v>
      </c>
      <c r="I115" s="88">
        <v>16</v>
      </c>
      <c r="J115" s="1408"/>
      <c r="K115" s="98">
        <v>31</v>
      </c>
      <c r="L115" s="98">
        <v>75</v>
      </c>
      <c r="M115" s="98">
        <v>50</v>
      </c>
      <c r="N115" s="98">
        <v>44</v>
      </c>
      <c r="O115" s="111"/>
      <c r="P115" s="98">
        <v>1008</v>
      </c>
      <c r="Q115" s="98">
        <v>1011</v>
      </c>
      <c r="R115" s="98">
        <v>1009.5</v>
      </c>
      <c r="S115" s="98">
        <v>3</v>
      </c>
      <c r="T115" s="111"/>
      <c r="U115" s="88">
        <v>2.7</v>
      </c>
      <c r="V115" s="88">
        <v>10.199999999999999</v>
      </c>
      <c r="W115" s="88">
        <v>13.2</v>
      </c>
      <c r="X115" s="103" t="s">
        <v>185</v>
      </c>
      <c r="Y115" s="401"/>
      <c r="Z115" s="536">
        <v>0</v>
      </c>
      <c r="AA115" s="511" t="e">
        <v>#N/A</v>
      </c>
      <c r="AB115" s="102" t="e">
        <v>#N/A</v>
      </c>
      <c r="AC115" s="1319" t="s">
        <v>459</v>
      </c>
      <c r="AD115" s="536" t="s">
        <v>459</v>
      </c>
      <c r="AE115" s="511" t="e">
        <v>#N/A</v>
      </c>
      <c r="AF115" s="574"/>
      <c r="AG115" s="536">
        <v>3.9</v>
      </c>
      <c r="AH115" s="536">
        <v>9.6999999999999993</v>
      </c>
      <c r="AI115" s="536">
        <v>6.7</v>
      </c>
      <c r="AJ115" s="536">
        <v>5.7999999999999989</v>
      </c>
      <c r="AL115" s="103" t="s">
        <v>468</v>
      </c>
      <c r="AM115" t="e">
        <v>#N/A</v>
      </c>
      <c r="AN115" t="s">
        <v>480</v>
      </c>
      <c r="AO115" s="396"/>
      <c r="AP115" s="593">
        <v>12.9</v>
      </c>
      <c r="AQ115" s="596">
        <v>0</v>
      </c>
      <c r="AR115" s="576"/>
      <c r="AS115" s="44">
        <v>4.38</v>
      </c>
      <c r="AT115" s="88">
        <v>12.180000000000001</v>
      </c>
      <c r="AU115" s="88">
        <v>8.2800000000000011</v>
      </c>
      <c r="AV115" s="355">
        <v>7.8000000000000016</v>
      </c>
      <c r="AW115" s="44">
        <v>4.38</v>
      </c>
      <c r="AX115" s="44">
        <v>12.180000000000001</v>
      </c>
      <c r="AY115" s="44">
        <v>8.2800000000000011</v>
      </c>
      <c r="AZ115" s="487">
        <v>7.8000000000000007</v>
      </c>
      <c r="BA115" s="112"/>
      <c r="BB115" s="622">
        <v>0</v>
      </c>
      <c r="BC115" s="26">
        <v>129.99999999999997</v>
      </c>
      <c r="BD115" s="67">
        <v>0.66643882433356105</v>
      </c>
      <c r="BE115" s="30">
        <v>349</v>
      </c>
      <c r="BF115" s="616">
        <v>1.0690218501123137</v>
      </c>
      <c r="BG115" s="1265">
        <v>1</v>
      </c>
      <c r="BH115" s="8">
        <v>0</v>
      </c>
      <c r="BI115" s="1265">
        <v>1013.25</v>
      </c>
      <c r="BJ115" s="135">
        <f>'2011'!$CA$74</f>
        <v>4.6719999999999997</v>
      </c>
      <c r="BK115" s="1">
        <f t="shared" si="9"/>
        <v>0</v>
      </c>
      <c r="BL115" s="1709">
        <v>0.2673611111111111</v>
      </c>
      <c r="BM115" s="1709">
        <v>0.63194444444444442</v>
      </c>
      <c r="BN115" s="1709">
        <v>0.66666666666666663</v>
      </c>
      <c r="BO115" s="1709">
        <v>0.2986111111111111</v>
      </c>
      <c r="BP115" s="1708">
        <v>0.75416666666666676</v>
      </c>
      <c r="BQ115" s="1447">
        <f>Daily!CP115</f>
        <v>5.22</v>
      </c>
      <c r="BR115" s="1447">
        <f>Daily!CQ115</f>
        <v>13.42</v>
      </c>
      <c r="BS115" s="1447">
        <f>Daily!CR115</f>
        <v>9.32</v>
      </c>
      <c r="BT115" s="1421">
        <f>Daily!CS115</f>
        <v>8.1999999999999993</v>
      </c>
      <c r="BU115" s="1277">
        <f>$BU$93+('2011'!$BX$74/DGD!$E$123*DGD!E115)</f>
        <v>195.06666666666666</v>
      </c>
      <c r="BV115" s="1277">
        <f>$BV$93+('2011'!$CF$74/DGD!$E$123*DGD!E115)</f>
        <v>326.4666666666667</v>
      </c>
      <c r="BW115" s="32">
        <f t="shared" ref="BW115:BW178" si="11">BS115-BT115/3</f>
        <v>6.5866666666666678</v>
      </c>
      <c r="BX115" s="32">
        <f t="shared" ref="BX115:BX178" si="12">BS115+BT115/3</f>
        <v>12.053333333333333</v>
      </c>
    </row>
    <row r="116" spans="4:76" ht="12.75" customHeight="1" x14ac:dyDescent="0.2">
      <c r="D116" s="1853"/>
      <c r="E116" s="34">
        <f t="shared" si="10"/>
        <v>23</v>
      </c>
      <c r="F116" s="44">
        <v>10.1</v>
      </c>
      <c r="G116" s="88">
        <v>26.5</v>
      </c>
      <c r="H116" s="88">
        <v>18.600000000000001</v>
      </c>
      <c r="I116" s="88">
        <v>16.399999999999999</v>
      </c>
      <c r="J116" s="1408"/>
      <c r="K116" s="98">
        <v>30</v>
      </c>
      <c r="L116" s="98">
        <v>79</v>
      </c>
      <c r="M116" s="98">
        <v>52</v>
      </c>
      <c r="N116" s="98">
        <v>49</v>
      </c>
      <c r="O116" s="111"/>
      <c r="P116" s="98">
        <v>1010</v>
      </c>
      <c r="Q116" s="98">
        <v>1015</v>
      </c>
      <c r="R116" s="98">
        <v>1012.5</v>
      </c>
      <c r="S116" s="98">
        <v>5</v>
      </c>
      <c r="T116" s="111"/>
      <c r="U116" s="88">
        <v>1.7</v>
      </c>
      <c r="V116" s="88">
        <v>10.199999999999999</v>
      </c>
      <c r="W116" s="88">
        <v>15.4</v>
      </c>
      <c r="X116" s="103" t="s">
        <v>181</v>
      </c>
      <c r="Y116" s="401"/>
      <c r="Z116" s="536">
        <v>0.1</v>
      </c>
      <c r="AA116" s="511" t="e">
        <v>#N/A</v>
      </c>
      <c r="AB116" s="102" t="e">
        <v>#N/A</v>
      </c>
      <c r="AC116" s="1319">
        <v>5.5555555555555559E-2</v>
      </c>
      <c r="AD116" s="536" t="s">
        <v>459</v>
      </c>
      <c r="AE116" s="511" t="e">
        <v>#N/A</v>
      </c>
      <c r="AF116" s="574"/>
      <c r="AG116" s="536">
        <v>5.4</v>
      </c>
      <c r="AH116" s="536">
        <v>10.9</v>
      </c>
      <c r="AI116" s="536">
        <v>7.8</v>
      </c>
      <c r="AJ116" s="536">
        <v>5.5</v>
      </c>
      <c r="AL116" s="103" t="s">
        <v>481</v>
      </c>
      <c r="AM116" t="e">
        <v>#N/A</v>
      </c>
      <c r="AN116" t="s">
        <v>482</v>
      </c>
      <c r="AO116" s="396"/>
      <c r="AP116" s="593">
        <v>9</v>
      </c>
      <c r="AQ116" s="596">
        <v>0.4</v>
      </c>
      <c r="AR116" s="576"/>
      <c r="AS116" s="44">
        <v>4.7699999999999996</v>
      </c>
      <c r="AT116" s="88">
        <v>12.92</v>
      </c>
      <c r="AU116" s="88">
        <v>8.8449999999999989</v>
      </c>
      <c r="AV116" s="355">
        <v>8.15</v>
      </c>
      <c r="AW116" s="44">
        <v>4.7699999999999996</v>
      </c>
      <c r="AX116" s="44">
        <v>12.92</v>
      </c>
      <c r="AY116" s="44">
        <v>8.8449999999999989</v>
      </c>
      <c r="AZ116" s="487">
        <v>8.1499999999999986</v>
      </c>
      <c r="BA116" s="112"/>
      <c r="BB116" s="622">
        <v>5.3571428571428575E-2</v>
      </c>
      <c r="BC116" s="26">
        <v>130.09999999999997</v>
      </c>
      <c r="BD116" s="67">
        <v>0.66062965470548385</v>
      </c>
      <c r="BE116" s="30">
        <v>358</v>
      </c>
      <c r="BF116" s="616">
        <v>1.0814620884100292</v>
      </c>
      <c r="BG116" s="1265">
        <v>1</v>
      </c>
      <c r="BH116" s="8">
        <v>0</v>
      </c>
      <c r="BI116" s="1265">
        <v>1013.25</v>
      </c>
      <c r="BJ116" s="135">
        <f>'2011'!$CA$74</f>
        <v>4.6719999999999997</v>
      </c>
      <c r="BK116" s="1">
        <f t="shared" si="9"/>
        <v>1</v>
      </c>
      <c r="BL116" s="1709">
        <v>0.2673611111111111</v>
      </c>
      <c r="BM116" s="1709">
        <v>0.61111111111111105</v>
      </c>
      <c r="BN116" s="1709">
        <v>0.65277777777777779</v>
      </c>
      <c r="BO116" s="1709">
        <v>0.30208333333333331</v>
      </c>
      <c r="BP116" s="1708">
        <v>0.72986111111111107</v>
      </c>
      <c r="BQ116" s="1447">
        <f>Daily!CP116</f>
        <v>5.33</v>
      </c>
      <c r="BR116" s="1447">
        <f>Daily!CQ116</f>
        <v>13.58</v>
      </c>
      <c r="BS116" s="1447">
        <f>Daily!CR116</f>
        <v>9.4550000000000001</v>
      </c>
      <c r="BT116" s="1421">
        <f>Daily!CS116</f>
        <v>8.25</v>
      </c>
      <c r="BU116" s="1277">
        <f>$BU$93+('2011'!$BX$74/DGD!$E$123*DGD!E116)</f>
        <v>196.93333333333334</v>
      </c>
      <c r="BV116" s="1277">
        <f>$BV$93+('2011'!$CF$74/DGD!$E$123*DGD!E116)</f>
        <v>331.0333333333333</v>
      </c>
      <c r="BW116" s="32">
        <f t="shared" si="11"/>
        <v>6.7050000000000001</v>
      </c>
      <c r="BX116" s="32">
        <f t="shared" si="12"/>
        <v>12.205</v>
      </c>
    </row>
    <row r="117" spans="4:76" ht="12.75" customHeight="1" x14ac:dyDescent="0.2">
      <c r="D117" s="1853"/>
      <c r="E117" s="34">
        <f t="shared" si="10"/>
        <v>24</v>
      </c>
      <c r="F117" s="44">
        <v>12.4</v>
      </c>
      <c r="G117" s="88">
        <v>22.7</v>
      </c>
      <c r="H117" s="88">
        <v>16.7</v>
      </c>
      <c r="I117" s="88">
        <v>10.299999999999999</v>
      </c>
      <c r="J117" s="1408"/>
      <c r="K117" s="98">
        <v>48</v>
      </c>
      <c r="L117" s="98">
        <v>83</v>
      </c>
      <c r="M117" s="98">
        <v>65</v>
      </c>
      <c r="N117" s="98">
        <v>35</v>
      </c>
      <c r="O117" s="111"/>
      <c r="P117" s="98">
        <v>1015</v>
      </c>
      <c r="Q117" s="98">
        <v>1023</v>
      </c>
      <c r="R117" s="98">
        <v>1019</v>
      </c>
      <c r="S117" s="98">
        <v>8</v>
      </c>
      <c r="T117" s="111"/>
      <c r="U117" s="88">
        <v>2.8</v>
      </c>
      <c r="V117" s="88">
        <v>9.4</v>
      </c>
      <c r="W117" s="88">
        <v>14.8</v>
      </c>
      <c r="X117" s="103" t="s">
        <v>178</v>
      </c>
      <c r="Y117" s="401"/>
      <c r="Z117" s="536">
        <v>0</v>
      </c>
      <c r="AA117" s="511" t="e">
        <v>#N/A</v>
      </c>
      <c r="AB117" s="102" t="e">
        <v>#N/A</v>
      </c>
      <c r="AC117" s="1319" t="s">
        <v>459</v>
      </c>
      <c r="AD117" s="536" t="s">
        <v>459</v>
      </c>
      <c r="AE117" s="511" t="e">
        <v>#N/A</v>
      </c>
      <c r="AF117" s="574"/>
      <c r="AG117" s="536">
        <v>7.5</v>
      </c>
      <c r="AH117" s="536">
        <v>12.5</v>
      </c>
      <c r="AI117" s="536">
        <v>10</v>
      </c>
      <c r="AJ117" s="536">
        <v>5</v>
      </c>
      <c r="AL117" s="103" t="s">
        <v>468</v>
      </c>
      <c r="AM117" t="e">
        <v>#N/A</v>
      </c>
      <c r="AN117" t="s">
        <v>332</v>
      </c>
      <c r="AO117" s="396"/>
      <c r="AP117" s="593">
        <v>12.5</v>
      </c>
      <c r="AQ117" s="596">
        <v>0</v>
      </c>
      <c r="AR117" s="576"/>
      <c r="AS117" s="44">
        <v>6.96</v>
      </c>
      <c r="AT117" s="88">
        <v>8.9599999999999991</v>
      </c>
      <c r="AU117" s="88">
        <v>7.9599999999999991</v>
      </c>
      <c r="AV117" s="355">
        <v>1.9999999999999991</v>
      </c>
      <c r="AW117" s="44">
        <v>6.96</v>
      </c>
      <c r="AX117" s="44">
        <v>8.9599999999999991</v>
      </c>
      <c r="AY117" s="44">
        <v>7.9599999999999991</v>
      </c>
      <c r="AZ117" s="487">
        <v>1.9999999999999982</v>
      </c>
      <c r="BA117" s="112"/>
      <c r="BB117" s="622">
        <v>0</v>
      </c>
      <c r="BC117" s="26">
        <v>130.09999999999997</v>
      </c>
      <c r="BD117" s="67">
        <v>0.65442655935613658</v>
      </c>
      <c r="BE117" s="30">
        <v>370.5</v>
      </c>
      <c r="BF117" s="616">
        <v>1.1039928486293205</v>
      </c>
      <c r="BG117" s="1265">
        <v>1</v>
      </c>
      <c r="BH117" s="8">
        <v>0</v>
      </c>
      <c r="BI117" s="1265">
        <v>1013.25</v>
      </c>
      <c r="BJ117" s="135">
        <f>'2011'!$CA$74</f>
        <v>4.6719999999999997</v>
      </c>
      <c r="BK117" s="1">
        <f t="shared" si="9"/>
        <v>0</v>
      </c>
      <c r="BL117" s="1709">
        <v>0.27430555555555552</v>
      </c>
      <c r="BM117" s="1709">
        <v>0.66666666666666663</v>
      </c>
      <c r="BN117" s="1709">
        <v>0.65277777777777779</v>
      </c>
      <c r="BO117" s="1709">
        <v>0.27430555555555552</v>
      </c>
      <c r="BP117" s="1708">
        <v>0.92222222222222217</v>
      </c>
      <c r="BQ117" s="1447">
        <f>Daily!CP117</f>
        <v>5.44</v>
      </c>
      <c r="BR117" s="1447">
        <f>Daily!CQ117</f>
        <v>13.74</v>
      </c>
      <c r="BS117" s="1447">
        <f>Daily!CR117</f>
        <v>9.59</v>
      </c>
      <c r="BT117" s="1421">
        <f>Daily!CS117</f>
        <v>8.3000000000000007</v>
      </c>
      <c r="BU117" s="1277">
        <f>$BU$93+('2011'!$BX$74/DGD!$E$123*DGD!E117)</f>
        <v>198.8</v>
      </c>
      <c r="BV117" s="1277">
        <f>$BV$93+('2011'!$CF$74/DGD!$E$123*DGD!E117)</f>
        <v>335.6</v>
      </c>
      <c r="BW117" s="32">
        <f t="shared" si="11"/>
        <v>6.8233333333333324</v>
      </c>
      <c r="BX117" s="32">
        <f t="shared" si="12"/>
        <v>12.356666666666667</v>
      </c>
    </row>
    <row r="118" spans="4:76" ht="12.75" customHeight="1" x14ac:dyDescent="0.2">
      <c r="D118" s="1853"/>
      <c r="E118" s="34">
        <f t="shared" si="10"/>
        <v>25</v>
      </c>
      <c r="F118" s="44">
        <v>9.6999999999999993</v>
      </c>
      <c r="G118" s="88">
        <v>20.3</v>
      </c>
      <c r="H118" s="88">
        <v>14.5</v>
      </c>
      <c r="I118" s="88">
        <v>10.600000000000001</v>
      </c>
      <c r="J118" s="1408"/>
      <c r="K118" s="156">
        <v>33</v>
      </c>
      <c r="L118" s="156">
        <v>84</v>
      </c>
      <c r="M118" s="98">
        <v>58</v>
      </c>
      <c r="N118" s="156">
        <v>51</v>
      </c>
      <c r="O118" s="154"/>
      <c r="P118" s="156">
        <v>1022</v>
      </c>
      <c r="Q118" s="156">
        <v>1025</v>
      </c>
      <c r="R118" s="98">
        <v>1023.5</v>
      </c>
      <c r="S118" s="156">
        <v>3</v>
      </c>
      <c r="T118" s="154"/>
      <c r="U118" s="88">
        <v>4.5999999999999996</v>
      </c>
      <c r="V118" s="88">
        <v>12.1</v>
      </c>
      <c r="W118" s="88">
        <v>21.9</v>
      </c>
      <c r="X118" s="103" t="s">
        <v>178</v>
      </c>
      <c r="Y118" s="401"/>
      <c r="Z118" s="536">
        <v>0</v>
      </c>
      <c r="AA118" s="511" t="e">
        <v>#N/A</v>
      </c>
      <c r="AB118" s="102" t="e">
        <v>#N/A</v>
      </c>
      <c r="AC118" s="1319" t="s">
        <v>459</v>
      </c>
      <c r="AD118" s="536" t="s">
        <v>459</v>
      </c>
      <c r="AE118" s="511" t="e">
        <v>#N/A</v>
      </c>
      <c r="AF118" s="574"/>
      <c r="AG118" s="536">
        <v>1.7</v>
      </c>
      <c r="AH118" s="536">
        <v>8.1</v>
      </c>
      <c r="AI118" s="536">
        <v>5.5</v>
      </c>
      <c r="AJ118" s="536">
        <v>6.3999999999999995</v>
      </c>
      <c r="AL118" s="103" t="s">
        <v>468</v>
      </c>
      <c r="AM118" t="e">
        <v>#N/A</v>
      </c>
      <c r="AN118" t="s">
        <v>332</v>
      </c>
      <c r="AO118" s="396"/>
      <c r="AP118" s="593">
        <v>13</v>
      </c>
      <c r="AQ118" s="596">
        <v>0</v>
      </c>
      <c r="AR118" s="576"/>
      <c r="AS118" s="44">
        <v>4.1499999999999995</v>
      </c>
      <c r="AT118" s="88">
        <v>6.4</v>
      </c>
      <c r="AU118" s="88">
        <v>5.2750000000000004</v>
      </c>
      <c r="AV118" s="355">
        <v>2.2500000000000009</v>
      </c>
      <c r="AW118" s="44">
        <v>4.1499999999999995</v>
      </c>
      <c r="AX118" s="44">
        <v>6.4</v>
      </c>
      <c r="AY118" s="44">
        <v>5.2750000000000004</v>
      </c>
      <c r="AZ118" s="487">
        <v>2.25</v>
      </c>
      <c r="BA118" s="112"/>
      <c r="BB118" s="622">
        <v>0</v>
      </c>
      <c r="BC118" s="26">
        <v>130.09999999999997</v>
      </c>
      <c r="BD118" s="67">
        <v>0.64833887043189353</v>
      </c>
      <c r="BE118" s="30">
        <v>383.5</v>
      </c>
      <c r="BF118" s="616">
        <v>1.1273885350318473</v>
      </c>
      <c r="BG118" s="1265">
        <v>1</v>
      </c>
      <c r="BH118" s="8">
        <v>0</v>
      </c>
      <c r="BI118" s="1265">
        <v>1013.25</v>
      </c>
      <c r="BJ118" s="135">
        <f>'2011'!$CA$74</f>
        <v>4.6719999999999997</v>
      </c>
      <c r="BK118" s="1">
        <f t="shared" si="9"/>
        <v>0</v>
      </c>
      <c r="BL118" s="1709">
        <v>0.2673611111111111</v>
      </c>
      <c r="BM118" s="1709">
        <v>0.65972222222222221</v>
      </c>
      <c r="BN118" s="1709">
        <v>0.59027777777777779</v>
      </c>
      <c r="BO118" s="1709">
        <v>0.20833333333333334</v>
      </c>
      <c r="BP118" s="1708">
        <v>0.62986111111111109</v>
      </c>
      <c r="BQ118" s="1447">
        <f>Daily!CP118</f>
        <v>5.55</v>
      </c>
      <c r="BR118" s="1447">
        <f>Daily!CQ118</f>
        <v>13.9</v>
      </c>
      <c r="BS118" s="1447">
        <f>Daily!CR118</f>
        <v>9.7249999999999996</v>
      </c>
      <c r="BT118" s="1421">
        <f>Daily!CS118</f>
        <v>8.3500000000000014</v>
      </c>
      <c r="BU118" s="1277">
        <f>$BU$93+('2011'!$BX$74/DGD!$E$123*DGD!E118)</f>
        <v>200.66666666666666</v>
      </c>
      <c r="BV118" s="1277">
        <f>$BV$93+('2011'!$CF$74/DGD!$E$123*DGD!E118)</f>
        <v>340.16666666666663</v>
      </c>
      <c r="BW118" s="32">
        <f t="shared" si="11"/>
        <v>6.9416666666666664</v>
      </c>
      <c r="BX118" s="32">
        <f t="shared" si="12"/>
        <v>12.508333333333333</v>
      </c>
    </row>
    <row r="119" spans="4:76" ht="12.75" customHeight="1" x14ac:dyDescent="0.2">
      <c r="D119" s="1853"/>
      <c r="E119" s="34">
        <f t="shared" si="10"/>
        <v>26</v>
      </c>
      <c r="F119" s="44">
        <v>8.5</v>
      </c>
      <c r="G119" s="44">
        <v>15.6</v>
      </c>
      <c r="H119" s="44">
        <v>11.4</v>
      </c>
      <c r="I119" s="44">
        <v>7.1</v>
      </c>
      <c r="J119" s="1408"/>
      <c r="K119" s="78">
        <v>63</v>
      </c>
      <c r="L119" s="78">
        <v>82</v>
      </c>
      <c r="M119" s="85">
        <v>73</v>
      </c>
      <c r="N119" s="78">
        <v>19</v>
      </c>
      <c r="O119" s="127"/>
      <c r="P119" s="78">
        <v>1024</v>
      </c>
      <c r="Q119" s="78">
        <v>1026</v>
      </c>
      <c r="R119" s="85">
        <v>1025</v>
      </c>
      <c r="S119" s="78">
        <v>2</v>
      </c>
      <c r="T119" s="127"/>
      <c r="U119" s="44">
        <v>4.5</v>
      </c>
      <c r="V119" s="44">
        <v>11.2</v>
      </c>
      <c r="W119" s="44">
        <v>18.100000000000001</v>
      </c>
      <c r="X119" s="103" t="s">
        <v>178</v>
      </c>
      <c r="Y119" s="401"/>
      <c r="Z119" s="536">
        <v>0</v>
      </c>
      <c r="AA119" s="511" t="e">
        <v>#N/A</v>
      </c>
      <c r="AB119" s="102" t="e">
        <v>#N/A</v>
      </c>
      <c r="AC119" s="1319" t="s">
        <v>459</v>
      </c>
      <c r="AD119" s="536" t="s">
        <v>459</v>
      </c>
      <c r="AE119" s="511" t="e">
        <v>#N/A</v>
      </c>
      <c r="AF119" s="574"/>
      <c r="AG119" s="536">
        <v>5</v>
      </c>
      <c r="AH119" s="536">
        <v>9</v>
      </c>
      <c r="AI119" s="536">
        <v>6.6</v>
      </c>
      <c r="AJ119" s="536">
        <v>4</v>
      </c>
      <c r="AL119" s="103" t="s">
        <v>483</v>
      </c>
      <c r="AM119" t="e">
        <v>#N/A</v>
      </c>
      <c r="AN119" t="s">
        <v>112</v>
      </c>
      <c r="AO119" s="396"/>
      <c r="AP119" s="511">
        <v>4</v>
      </c>
      <c r="AQ119" s="597">
        <v>0</v>
      </c>
      <c r="AR119" s="576"/>
      <c r="AS119" s="44">
        <v>2.84</v>
      </c>
      <c r="AT119" s="44">
        <v>1.5399999999999991</v>
      </c>
      <c r="AU119" s="44">
        <v>2.1899999999999995</v>
      </c>
      <c r="AV119" s="487">
        <v>-1.3000000000000007</v>
      </c>
      <c r="AW119" s="44">
        <v>2.84</v>
      </c>
      <c r="AX119" s="44">
        <v>1.5399999999999991</v>
      </c>
      <c r="AY119" s="44">
        <v>2.1899999999999995</v>
      </c>
      <c r="AZ119" s="487">
        <v>-1.3000000000000007</v>
      </c>
      <c r="BA119" s="1233"/>
      <c r="BB119" s="622">
        <v>0</v>
      </c>
      <c r="BC119" s="26">
        <v>130.09999999999997</v>
      </c>
      <c r="BD119" s="67">
        <v>0.64236339697169176</v>
      </c>
      <c r="BE119" s="30">
        <v>387.5</v>
      </c>
      <c r="BF119" s="616">
        <v>1.1240572423128987</v>
      </c>
      <c r="BG119" s="1265">
        <v>1</v>
      </c>
      <c r="BH119" s="8">
        <v>0</v>
      </c>
      <c r="BI119" s="1265">
        <v>1013.25</v>
      </c>
      <c r="BJ119" s="135">
        <f>'2011'!$CA$74</f>
        <v>4.6719999999999997</v>
      </c>
      <c r="BK119" s="1">
        <f t="shared" si="9"/>
        <v>0</v>
      </c>
      <c r="BL119" s="1709">
        <v>0.23611111111111113</v>
      </c>
      <c r="BM119" s="1709">
        <v>0.73611111111111116</v>
      </c>
      <c r="BN119" s="1709">
        <v>0.74652777777777779</v>
      </c>
      <c r="BO119" s="1709">
        <v>0.23611111111111113</v>
      </c>
      <c r="BP119" s="1708">
        <v>0.86805555555555547</v>
      </c>
      <c r="BQ119" s="1447">
        <f>Daily!CP119</f>
        <v>5.66</v>
      </c>
      <c r="BR119" s="1447">
        <f>Daily!CQ119</f>
        <v>14.06</v>
      </c>
      <c r="BS119" s="1447">
        <f>Daily!CR119</f>
        <v>9.86</v>
      </c>
      <c r="BT119" s="1421">
        <f>Daily!CS119</f>
        <v>8.4</v>
      </c>
      <c r="BU119" s="1277">
        <f>$BU$93+('2011'!$BX$74/DGD!$E$123*DGD!E119)</f>
        <v>202.53333333333333</v>
      </c>
      <c r="BV119" s="1277">
        <f>$BV$93+('2011'!$CF$74/DGD!$E$123*DGD!E119)</f>
        <v>344.73333333333335</v>
      </c>
      <c r="BW119" s="32">
        <f t="shared" si="11"/>
        <v>7.0599999999999987</v>
      </c>
      <c r="BX119" s="32">
        <f t="shared" si="12"/>
        <v>12.66</v>
      </c>
    </row>
    <row r="120" spans="4:76" ht="12.75" customHeight="1" x14ac:dyDescent="0.2">
      <c r="D120" s="1853"/>
      <c r="E120" s="34">
        <f t="shared" si="10"/>
        <v>27</v>
      </c>
      <c r="F120" s="44">
        <v>7</v>
      </c>
      <c r="G120" s="44">
        <v>16.3</v>
      </c>
      <c r="H120" s="44">
        <v>11.5</v>
      </c>
      <c r="I120" s="44">
        <v>9.3000000000000007</v>
      </c>
      <c r="J120" s="1408"/>
      <c r="K120" s="78">
        <v>36</v>
      </c>
      <c r="L120" s="78">
        <v>78</v>
      </c>
      <c r="M120" s="85">
        <v>59</v>
      </c>
      <c r="N120" s="78">
        <v>42</v>
      </c>
      <c r="O120" s="127"/>
      <c r="P120" s="78">
        <v>1023</v>
      </c>
      <c r="Q120" s="78">
        <v>1026</v>
      </c>
      <c r="R120" s="85">
        <v>1024.5</v>
      </c>
      <c r="S120" s="78">
        <v>3</v>
      </c>
      <c r="T120" s="127"/>
      <c r="U120" s="44">
        <v>5.3</v>
      </c>
      <c r="V120" s="44">
        <v>13.5</v>
      </c>
      <c r="W120" s="44">
        <v>22.5</v>
      </c>
      <c r="X120" s="103" t="s">
        <v>180</v>
      </c>
      <c r="Y120" s="401"/>
      <c r="Z120" s="536">
        <v>0</v>
      </c>
      <c r="AA120" s="511" t="e">
        <v>#N/A</v>
      </c>
      <c r="AB120" s="102" t="e">
        <v>#N/A</v>
      </c>
      <c r="AC120" s="1319" t="s">
        <v>459</v>
      </c>
      <c r="AD120" s="536" t="s">
        <v>459</v>
      </c>
      <c r="AE120" s="511" t="e">
        <v>#N/A</v>
      </c>
      <c r="AF120" s="574"/>
      <c r="AG120" s="536">
        <v>0.3</v>
      </c>
      <c r="AH120" s="536">
        <v>5.8</v>
      </c>
      <c r="AI120" s="536">
        <v>3.3</v>
      </c>
      <c r="AJ120" s="536">
        <v>5.5</v>
      </c>
      <c r="AL120" s="103" t="s">
        <v>484</v>
      </c>
      <c r="AM120" t="e">
        <v>#N/A</v>
      </c>
      <c r="AN120" t="s">
        <v>112</v>
      </c>
      <c r="AO120" s="396"/>
      <c r="AP120" s="511">
        <v>11</v>
      </c>
      <c r="AQ120" s="597">
        <v>0</v>
      </c>
      <c r="AR120" s="576"/>
      <c r="AS120" s="44">
        <v>1.2300000000000004</v>
      </c>
      <c r="AT120" s="44">
        <v>2.08</v>
      </c>
      <c r="AU120" s="44">
        <v>1.6550000000000002</v>
      </c>
      <c r="AV120" s="487">
        <v>0.84999999999999964</v>
      </c>
      <c r="AW120" s="44">
        <v>1.2300000000000004</v>
      </c>
      <c r="AX120" s="44">
        <v>2.08</v>
      </c>
      <c r="AY120" s="44">
        <v>1.6550000000000002</v>
      </c>
      <c r="AZ120" s="487">
        <v>0.84999999999999964</v>
      </c>
      <c r="BA120" s="112"/>
      <c r="BB120" s="622">
        <v>0</v>
      </c>
      <c r="BC120" s="26">
        <v>130.09999999999997</v>
      </c>
      <c r="BD120" s="67">
        <v>0.63649706457925614</v>
      </c>
      <c r="BE120" s="30">
        <v>398.5</v>
      </c>
      <c r="BF120" s="616">
        <v>1.1408531348411108</v>
      </c>
      <c r="BG120" s="1265">
        <v>1</v>
      </c>
      <c r="BH120" s="8">
        <v>0</v>
      </c>
      <c r="BI120" s="1265">
        <v>1013.25</v>
      </c>
      <c r="BJ120" s="135">
        <f>'2011'!$CA$74</f>
        <v>4.6719999999999997</v>
      </c>
      <c r="BK120" s="1">
        <f t="shared" si="9"/>
        <v>0</v>
      </c>
      <c r="BL120" s="1709">
        <v>0.23611111111111113</v>
      </c>
      <c r="BM120" s="1709">
        <v>0.66666666666666663</v>
      </c>
      <c r="BN120" s="1709">
        <v>0.70833333333333337</v>
      </c>
      <c r="BO120" s="1709">
        <v>0.24652777777777779</v>
      </c>
      <c r="BP120" s="1708">
        <v>0.5756944444444444</v>
      </c>
      <c r="BQ120" s="1447">
        <f>Daily!CP120</f>
        <v>5.77</v>
      </c>
      <c r="BR120" s="1447">
        <f>Daily!CQ120</f>
        <v>14.22</v>
      </c>
      <c r="BS120" s="1447">
        <f>Daily!CR120</f>
        <v>9.995000000000001</v>
      </c>
      <c r="BT120" s="1421">
        <f>Daily!CS120</f>
        <v>8.4500000000000011</v>
      </c>
      <c r="BU120" s="1277">
        <f>$BU$93+('2011'!$BX$74/DGD!$E$123*DGD!E120)</f>
        <v>204.4</v>
      </c>
      <c r="BV120" s="1277">
        <f>$BV$93+('2011'!$CF$74/DGD!$E$123*DGD!E120)</f>
        <v>349.3</v>
      </c>
      <c r="BW120" s="32">
        <f t="shared" si="11"/>
        <v>7.1783333333333346</v>
      </c>
      <c r="BX120" s="32">
        <f t="shared" si="12"/>
        <v>12.811666666666667</v>
      </c>
    </row>
    <row r="121" spans="4:76" ht="12.75" customHeight="1" x14ac:dyDescent="0.2">
      <c r="D121" s="1853"/>
      <c r="E121" s="34">
        <f t="shared" si="10"/>
        <v>28</v>
      </c>
      <c r="F121" s="44">
        <v>6</v>
      </c>
      <c r="G121" s="44">
        <v>15.1</v>
      </c>
      <c r="H121" s="44">
        <v>10.4</v>
      </c>
      <c r="I121" s="44">
        <v>9.1</v>
      </c>
      <c r="J121" s="1408"/>
      <c r="K121" s="78">
        <v>59</v>
      </c>
      <c r="L121" s="78">
        <v>87</v>
      </c>
      <c r="M121" s="85">
        <v>74</v>
      </c>
      <c r="N121" s="78">
        <v>28</v>
      </c>
      <c r="O121" s="127"/>
      <c r="P121" s="78">
        <v>1016</v>
      </c>
      <c r="Q121" s="78">
        <v>1024</v>
      </c>
      <c r="R121" s="85">
        <v>1020</v>
      </c>
      <c r="S121" s="78">
        <v>8</v>
      </c>
      <c r="T121" s="127"/>
      <c r="U121" s="44">
        <v>6.1</v>
      </c>
      <c r="V121" s="44">
        <v>13.2</v>
      </c>
      <c r="W121" s="44">
        <v>19.2</v>
      </c>
      <c r="X121" s="103" t="s">
        <v>178</v>
      </c>
      <c r="Y121" s="401"/>
      <c r="Z121" s="536">
        <v>0</v>
      </c>
      <c r="AA121" s="511" t="e">
        <v>#N/A</v>
      </c>
      <c r="AB121" s="102" t="e">
        <v>#N/A</v>
      </c>
      <c r="AC121" s="1319" t="s">
        <v>459</v>
      </c>
      <c r="AD121" s="536" t="s">
        <v>459</v>
      </c>
      <c r="AE121" s="511" t="e">
        <v>#N/A</v>
      </c>
      <c r="AF121" s="574"/>
      <c r="AG121" s="536">
        <v>2.2999999999999998</v>
      </c>
      <c r="AH121" s="536">
        <v>8.1999999999999993</v>
      </c>
      <c r="AI121" s="536">
        <v>5.8</v>
      </c>
      <c r="AJ121" s="536">
        <v>5.8999999999999995</v>
      </c>
      <c r="AL121" s="103" t="s">
        <v>485</v>
      </c>
      <c r="AM121" t="e">
        <v>#N/A</v>
      </c>
      <c r="AN121" t="s">
        <v>112</v>
      </c>
      <c r="AO121" s="396"/>
      <c r="AP121" s="511">
        <v>5</v>
      </c>
      <c r="AQ121" s="597">
        <v>0</v>
      </c>
      <c r="AR121" s="576"/>
      <c r="AS121" s="44">
        <v>0.12000000000000011</v>
      </c>
      <c r="AT121" s="44">
        <v>0.71999999999999886</v>
      </c>
      <c r="AU121" s="44">
        <v>0.41999999999999948</v>
      </c>
      <c r="AV121" s="487">
        <v>0.59999999999999876</v>
      </c>
      <c r="AW121" s="44">
        <v>0.12000000000000011</v>
      </c>
      <c r="AX121" s="44">
        <v>0.71999999999999886</v>
      </c>
      <c r="AY121" s="44">
        <v>0.41999999999999948</v>
      </c>
      <c r="AZ121" s="487">
        <v>0.59999999999999964</v>
      </c>
      <c r="BA121" s="112"/>
      <c r="BB121" s="622">
        <v>0</v>
      </c>
      <c r="BC121" s="26">
        <v>130.09999999999997</v>
      </c>
      <c r="BD121" s="67">
        <v>0.63073691014867472</v>
      </c>
      <c r="BE121" s="30">
        <v>403.5</v>
      </c>
      <c r="BF121" s="616">
        <v>1.1402599849284099</v>
      </c>
      <c r="BG121" s="1265">
        <v>1</v>
      </c>
      <c r="BH121" s="8">
        <v>0</v>
      </c>
      <c r="BI121" s="1265">
        <v>1013.25</v>
      </c>
      <c r="BJ121" s="135">
        <f>'2011'!$CA$74</f>
        <v>4.6719999999999997</v>
      </c>
      <c r="BK121" s="1">
        <f t="shared" si="9"/>
        <v>0</v>
      </c>
      <c r="BL121" s="1709">
        <v>0.1423611111111111</v>
      </c>
      <c r="BM121" s="1709">
        <v>0.61111111111111105</v>
      </c>
      <c r="BN121" s="1709">
        <v>0.57986111111111105</v>
      </c>
      <c r="BO121" s="1709">
        <v>0.17013888888888887</v>
      </c>
      <c r="BP121" s="1708">
        <v>0.55902777777777779</v>
      </c>
      <c r="BQ121" s="1447">
        <f>Daily!CP121</f>
        <v>5.88</v>
      </c>
      <c r="BR121" s="1447">
        <f>Daily!CQ121</f>
        <v>14.38</v>
      </c>
      <c r="BS121" s="1447">
        <f>Daily!CR121</f>
        <v>10.130000000000001</v>
      </c>
      <c r="BT121" s="1421">
        <f>Daily!CS121</f>
        <v>8.5</v>
      </c>
      <c r="BU121" s="1277">
        <f>$BU$93+('2011'!$BX$74/DGD!$E$123*DGD!E121)</f>
        <v>206.26666666666665</v>
      </c>
      <c r="BV121" s="1277">
        <f>$BV$93+('2011'!$CF$74/DGD!$E$123*DGD!E121)</f>
        <v>353.86666666666667</v>
      </c>
      <c r="BW121" s="32">
        <f t="shared" si="11"/>
        <v>7.2966666666666669</v>
      </c>
      <c r="BX121" s="32">
        <f t="shared" si="12"/>
        <v>12.963333333333335</v>
      </c>
    </row>
    <row r="122" spans="4:76" ht="12.75" customHeight="1" x14ac:dyDescent="0.2">
      <c r="D122" s="1853"/>
      <c r="E122" s="34">
        <f t="shared" si="10"/>
        <v>29</v>
      </c>
      <c r="F122" s="44">
        <v>9.1</v>
      </c>
      <c r="G122" s="44">
        <v>19.5</v>
      </c>
      <c r="H122" s="44">
        <v>13.7</v>
      </c>
      <c r="I122" s="44">
        <v>10.4</v>
      </c>
      <c r="J122" s="1408"/>
      <c r="K122" s="78">
        <v>51</v>
      </c>
      <c r="L122" s="78">
        <v>88</v>
      </c>
      <c r="M122" s="85">
        <v>73</v>
      </c>
      <c r="N122" s="78">
        <v>37</v>
      </c>
      <c r="O122" s="127"/>
      <c r="P122" s="78">
        <v>1010</v>
      </c>
      <c r="Q122" s="78">
        <v>1016</v>
      </c>
      <c r="R122" s="85">
        <v>1013</v>
      </c>
      <c r="S122" s="78">
        <v>6</v>
      </c>
      <c r="T122" s="127"/>
      <c r="U122" s="44">
        <v>4.3</v>
      </c>
      <c r="V122" s="44">
        <v>15.2</v>
      </c>
      <c r="W122" s="44">
        <v>20.8</v>
      </c>
      <c r="X122" s="103" t="s">
        <v>180</v>
      </c>
      <c r="Y122" s="401"/>
      <c r="Z122" s="536">
        <v>0</v>
      </c>
      <c r="AA122" s="511" t="e">
        <v>#N/A</v>
      </c>
      <c r="AB122" s="102" t="e">
        <v>#N/A</v>
      </c>
      <c r="AC122" s="1319" t="s">
        <v>459</v>
      </c>
      <c r="AD122" s="536" t="s">
        <v>459</v>
      </c>
      <c r="AE122" s="511" t="e">
        <v>#N/A</v>
      </c>
      <c r="AF122" s="574"/>
      <c r="AG122" s="536">
        <v>6.1</v>
      </c>
      <c r="AH122" s="536">
        <v>12.4</v>
      </c>
      <c r="AI122" s="536">
        <v>8.8000000000000007</v>
      </c>
      <c r="AJ122" s="536">
        <v>6.3000000000000007</v>
      </c>
      <c r="AL122" s="103" t="s">
        <v>486</v>
      </c>
      <c r="AM122" t="e">
        <v>#N/A</v>
      </c>
      <c r="AN122" t="s">
        <v>112</v>
      </c>
      <c r="AO122" s="396"/>
      <c r="AP122" s="511">
        <v>3.5</v>
      </c>
      <c r="AQ122" s="597">
        <v>0</v>
      </c>
      <c r="AR122" s="576"/>
      <c r="AS122" s="44">
        <v>3.1099999999999994</v>
      </c>
      <c r="AT122" s="44">
        <v>4.9600000000000009</v>
      </c>
      <c r="AU122" s="44">
        <v>4.0350000000000001</v>
      </c>
      <c r="AV122" s="487">
        <v>1.8500000000000014</v>
      </c>
      <c r="AW122" s="44">
        <v>3.1099999999999994</v>
      </c>
      <c r="AX122" s="44">
        <v>4.9600000000000009</v>
      </c>
      <c r="AY122" s="44">
        <v>4.0350000000000001</v>
      </c>
      <c r="AZ122" s="487">
        <v>1.8500000000000014</v>
      </c>
      <c r="BA122" s="1233"/>
      <c r="BB122" s="622">
        <v>0</v>
      </c>
      <c r="BC122" s="26">
        <v>130.09999999999997</v>
      </c>
      <c r="BD122" s="67">
        <v>0.62508007687379874</v>
      </c>
      <c r="BE122" s="30">
        <v>407</v>
      </c>
      <c r="BF122" s="616">
        <v>1.135497070584953</v>
      </c>
      <c r="BG122" s="1265">
        <v>1</v>
      </c>
      <c r="BH122" s="8">
        <v>0</v>
      </c>
      <c r="BI122" s="1265">
        <v>1013.25</v>
      </c>
      <c r="BJ122" s="135">
        <f>'2011'!$CA$74</f>
        <v>4.6719999999999997</v>
      </c>
      <c r="BK122" s="1">
        <f t="shared" si="9"/>
        <v>0</v>
      </c>
      <c r="BL122" s="1709">
        <v>0.25</v>
      </c>
      <c r="BM122" s="1709">
        <v>0.72916666666666663</v>
      </c>
      <c r="BN122" s="1709">
        <v>0.76736111111111116</v>
      </c>
      <c r="BO122" s="1709">
        <v>0.30902777777777779</v>
      </c>
      <c r="BP122" s="1708">
        <v>0.8125</v>
      </c>
      <c r="BQ122" s="1447">
        <f>Daily!CP122</f>
        <v>5.99</v>
      </c>
      <c r="BR122" s="1447">
        <f>Daily!CQ122</f>
        <v>14.54</v>
      </c>
      <c r="BS122" s="1447">
        <f>Daily!CR122</f>
        <v>10.265000000000001</v>
      </c>
      <c r="BT122" s="1421">
        <f>Daily!CS122</f>
        <v>8.5499999999999989</v>
      </c>
      <c r="BU122" s="1277">
        <f>$BU$93+('2011'!$BX$74/DGD!$E$123*DGD!E122)</f>
        <v>208.13333333333333</v>
      </c>
      <c r="BV122" s="1277">
        <f>$BV$93+('2011'!$CF$74/DGD!$E$123*DGD!E122)</f>
        <v>358.43333333333334</v>
      </c>
      <c r="BW122" s="32">
        <f t="shared" si="11"/>
        <v>7.4150000000000009</v>
      </c>
      <c r="BX122" s="32">
        <f t="shared" si="12"/>
        <v>13.115</v>
      </c>
    </row>
    <row r="123" spans="4:76" ht="12.75" customHeight="1" x14ac:dyDescent="0.2">
      <c r="D123" s="1854"/>
      <c r="E123" s="36">
        <f t="shared" si="10"/>
        <v>30</v>
      </c>
      <c r="F123" s="1419">
        <v>10.9</v>
      </c>
      <c r="G123" s="137">
        <v>19.7</v>
      </c>
      <c r="H123" s="137">
        <v>15</v>
      </c>
      <c r="I123" s="137">
        <v>8.7999999999999989</v>
      </c>
      <c r="J123" s="1409"/>
      <c r="K123" s="149">
        <v>43</v>
      </c>
      <c r="L123" s="149">
        <v>82</v>
      </c>
      <c r="M123" s="150">
        <v>62</v>
      </c>
      <c r="N123" s="149">
        <v>39</v>
      </c>
      <c r="O123" s="515"/>
      <c r="P123" s="149">
        <v>1007</v>
      </c>
      <c r="Q123" s="149">
        <v>1010</v>
      </c>
      <c r="R123" s="150">
        <v>1008.5</v>
      </c>
      <c r="S123" s="149">
        <v>3</v>
      </c>
      <c r="T123" s="515"/>
      <c r="U123" s="137">
        <v>7.5</v>
      </c>
      <c r="V123" s="137">
        <v>17</v>
      </c>
      <c r="W123" s="137">
        <v>25.1</v>
      </c>
      <c r="X123" s="187" t="s">
        <v>180</v>
      </c>
      <c r="Y123" s="590"/>
      <c r="Z123" s="663">
        <v>0</v>
      </c>
      <c r="AA123" s="1311" t="e">
        <v>#N/A</v>
      </c>
      <c r="AB123" s="1283" t="e">
        <v>#N/A</v>
      </c>
      <c r="AC123" s="1420" t="s">
        <v>459</v>
      </c>
      <c r="AD123" s="663" t="s">
        <v>459</v>
      </c>
      <c r="AE123" s="1311" t="e">
        <v>#N/A</v>
      </c>
      <c r="AF123" s="575"/>
      <c r="AG123" s="663">
        <v>5.2</v>
      </c>
      <c r="AH123" s="663">
        <v>8.9</v>
      </c>
      <c r="AI123" s="663">
        <v>7.8</v>
      </c>
      <c r="AJ123" s="663">
        <v>3.7</v>
      </c>
      <c r="AK123" s="579"/>
      <c r="AL123" s="187" t="s">
        <v>468</v>
      </c>
      <c r="AM123" s="1114" t="e">
        <v>#N/A</v>
      </c>
      <c r="AN123" s="1114" t="s">
        <v>332</v>
      </c>
      <c r="AO123" s="1422"/>
      <c r="AP123" s="1311">
        <v>13.4</v>
      </c>
      <c r="AQ123" s="598">
        <v>0</v>
      </c>
      <c r="AR123" s="577"/>
      <c r="AS123" s="137">
        <v>4.8000000000000007</v>
      </c>
      <c r="AT123" s="137">
        <v>5</v>
      </c>
      <c r="AU123" s="137">
        <v>4.9000000000000004</v>
      </c>
      <c r="AV123" s="485">
        <v>0.19999999999999929</v>
      </c>
      <c r="AW123" s="137">
        <v>4.8000000000000007</v>
      </c>
      <c r="AX123" s="137">
        <v>5</v>
      </c>
      <c r="AY123" s="137">
        <v>4.9000000000000004</v>
      </c>
      <c r="AZ123" s="485">
        <v>0.19999999999999929</v>
      </c>
      <c r="BA123" s="1234"/>
      <c r="BB123" s="641">
        <v>0</v>
      </c>
      <c r="BC123" s="129">
        <v>130.09999999999997</v>
      </c>
      <c r="BD123" s="531">
        <v>0.61952380952380937</v>
      </c>
      <c r="BE123" s="138">
        <v>420.4</v>
      </c>
      <c r="BF123" s="617">
        <v>1.1581267217630853</v>
      </c>
      <c r="BG123" s="1448">
        <v>1</v>
      </c>
      <c r="BH123" s="187">
        <v>0</v>
      </c>
      <c r="BI123" s="1449">
        <v>1013.25</v>
      </c>
      <c r="BJ123" s="663">
        <f>'2011'!$CA$74</f>
        <v>4.6719999999999997</v>
      </c>
      <c r="BK123" s="1">
        <f t="shared" si="9"/>
        <v>0</v>
      </c>
      <c r="BL123" s="1711">
        <v>0.25</v>
      </c>
      <c r="BM123" s="1711">
        <v>0.63194444444444442</v>
      </c>
      <c r="BN123" s="1711">
        <v>0.64930555555555558</v>
      </c>
      <c r="BO123" s="1711">
        <v>0.27083333333333331</v>
      </c>
      <c r="BP123" s="1711">
        <v>0.74791666666666667</v>
      </c>
      <c r="BQ123" s="1451">
        <f>Daily!CP123</f>
        <v>6.1</v>
      </c>
      <c r="BR123" s="1451">
        <f>Daily!CQ123</f>
        <v>14.7</v>
      </c>
      <c r="BS123" s="1451">
        <f>Daily!CR123</f>
        <v>10.399999999999999</v>
      </c>
      <c r="BT123" s="1451">
        <f>Daily!CS123</f>
        <v>8.6</v>
      </c>
      <c r="BU123" s="1450">
        <f>BU93+'2011'!BX74</f>
        <v>210</v>
      </c>
      <c r="BV123" s="1450">
        <f>BV93+'2011'!CF74</f>
        <v>363</v>
      </c>
      <c r="BW123" s="32">
        <f t="shared" si="11"/>
        <v>7.5333333333333314</v>
      </c>
      <c r="BX123" s="32">
        <f t="shared" si="12"/>
        <v>13.266666666666666</v>
      </c>
    </row>
    <row r="124" spans="4:76" ht="12.75" customHeight="1" x14ac:dyDescent="0.2">
      <c r="D124" s="1864" t="s">
        <v>5</v>
      </c>
      <c r="E124" s="34">
        <v>1</v>
      </c>
      <c r="F124" s="1428">
        <v>10.5</v>
      </c>
      <c r="G124" s="1429">
        <v>17.7</v>
      </c>
      <c r="H124" s="1429">
        <v>13.9</v>
      </c>
      <c r="I124" s="1429">
        <v>7.1999999999999993</v>
      </c>
      <c r="J124" s="1430"/>
      <c r="K124" s="1431">
        <v>38</v>
      </c>
      <c r="L124" s="1431">
        <v>66</v>
      </c>
      <c r="M124" s="1431">
        <v>52</v>
      </c>
      <c r="N124" s="1431">
        <v>28</v>
      </c>
      <c r="O124" s="1432"/>
      <c r="P124" s="1431">
        <v>1009</v>
      </c>
      <c r="Q124" s="1431">
        <v>1012</v>
      </c>
      <c r="R124" s="1431">
        <v>1010.5</v>
      </c>
      <c r="S124" s="1431">
        <v>3</v>
      </c>
      <c r="T124" s="1432"/>
      <c r="U124" s="1429">
        <v>9.1999999999999993</v>
      </c>
      <c r="V124" s="1429">
        <v>18.5</v>
      </c>
      <c r="W124" s="1429">
        <v>27.3</v>
      </c>
      <c r="X124" s="1433" t="s">
        <v>180</v>
      </c>
      <c r="Y124" s="1434"/>
      <c r="Z124" s="1435">
        <v>0</v>
      </c>
      <c r="AA124" s="1436" t="e">
        <v>#N/A</v>
      </c>
      <c r="AB124" s="1437" t="e">
        <v>#N/A</v>
      </c>
      <c r="AC124" s="1438" t="s">
        <v>459</v>
      </c>
      <c r="AD124" s="1435" t="s">
        <v>459</v>
      </c>
      <c r="AE124" s="1436" t="e">
        <v>#N/A</v>
      </c>
      <c r="AF124" s="1439"/>
      <c r="AG124" s="1435">
        <v>0.3</v>
      </c>
      <c r="AH124" s="1435">
        <v>6.1</v>
      </c>
      <c r="AI124" s="1435">
        <v>3.9</v>
      </c>
      <c r="AJ124" s="1435">
        <v>5.8</v>
      </c>
      <c r="AK124" s="1440"/>
      <c r="AL124" s="1433" t="s">
        <v>609</v>
      </c>
      <c r="AM124" s="1441" t="e">
        <v>#N/A</v>
      </c>
      <c r="AN124" s="1441" t="s">
        <v>112</v>
      </c>
      <c r="AO124" s="1442"/>
      <c r="AP124" s="1443">
        <v>11</v>
      </c>
      <c r="AQ124" s="1444">
        <v>0</v>
      </c>
      <c r="AR124" s="1445"/>
      <c r="AS124" s="1429">
        <v>4.2653333333333325</v>
      </c>
      <c r="AT124" s="1429">
        <v>2.8766666666666669</v>
      </c>
      <c r="AU124" s="1429">
        <v>3.5709999999999997</v>
      </c>
      <c r="AV124" s="1358">
        <v>-1.3886666666666656</v>
      </c>
      <c r="AW124" s="1429">
        <v>4.2653333333333325</v>
      </c>
      <c r="AX124" s="1429">
        <v>2.8766666666666669</v>
      </c>
      <c r="AY124" s="1429">
        <v>3.5709999999999997</v>
      </c>
      <c r="AZ124" s="1358">
        <v>-1.3886666666666656</v>
      </c>
      <c r="BA124" s="112"/>
      <c r="BB124" s="622">
        <v>0</v>
      </c>
      <c r="BC124" s="10">
        <v>130.09999999999997</v>
      </c>
      <c r="BD124" s="67">
        <v>0.61395950677424249</v>
      </c>
      <c r="BE124" s="9">
        <v>431.4</v>
      </c>
      <c r="BF124" s="616">
        <v>1.1686970200122344</v>
      </c>
      <c r="BG124" s="1265">
        <v>1</v>
      </c>
      <c r="BH124" s="103">
        <v>0</v>
      </c>
      <c r="BI124" s="376">
        <v>1013.25</v>
      </c>
      <c r="BJ124" s="536">
        <f>'2011'!$CA$75</f>
        <v>4.4799999999999995</v>
      </c>
      <c r="BK124" s="1">
        <f t="shared" si="9"/>
        <v>0</v>
      </c>
      <c r="BL124" s="1713">
        <v>0.25347222222222221</v>
      </c>
      <c r="BM124" s="1709">
        <v>0.61458333333333337</v>
      </c>
      <c r="BN124" s="1709">
        <v>0.80555555555555547</v>
      </c>
      <c r="BO124" s="1709">
        <v>0.28125</v>
      </c>
      <c r="BP124" s="1709">
        <v>0.78611111111111109</v>
      </c>
      <c r="BQ124" s="1421">
        <f>Daily!CP124</f>
        <v>6.2346666666666675</v>
      </c>
      <c r="BR124" s="1421">
        <f>Daily!CQ124</f>
        <v>14.823333333333332</v>
      </c>
      <c r="BS124" s="1421">
        <f>Daily!CR124</f>
        <v>10.529</v>
      </c>
      <c r="BT124" s="1421">
        <f>Daily!CS124</f>
        <v>8.5886666666666649</v>
      </c>
      <c r="BU124" s="1277">
        <f>$BU$123+('2011'!$BX$75/DGD!$E$154*DGD!E124)</f>
        <v>211.90322580645162</v>
      </c>
      <c r="BV124" s="1277">
        <f>$BV$123+('2011'!$CF$75/DGD!$E$154*DGD!E124)</f>
        <v>369.12903225806451</v>
      </c>
      <c r="BW124" s="32">
        <f t="shared" si="11"/>
        <v>7.6661111111111122</v>
      </c>
      <c r="BX124" s="32">
        <f t="shared" si="12"/>
        <v>13.391888888888888</v>
      </c>
    </row>
    <row r="125" spans="4:76" ht="12.75" customHeight="1" x14ac:dyDescent="0.2">
      <c r="D125" s="1865"/>
      <c r="E125" s="34">
        <f t="shared" ref="E125:E153" si="13">SUM(E124+1)</f>
        <v>2</v>
      </c>
      <c r="F125" s="173">
        <v>6.8</v>
      </c>
      <c r="G125" s="44">
        <v>15.6</v>
      </c>
      <c r="H125" s="44">
        <v>11.6</v>
      </c>
      <c r="I125" s="44">
        <v>8.8000000000000007</v>
      </c>
      <c r="J125" s="480"/>
      <c r="K125" s="85">
        <v>36</v>
      </c>
      <c r="L125" s="85">
        <v>70</v>
      </c>
      <c r="M125" s="85">
        <v>52</v>
      </c>
      <c r="N125" s="85">
        <v>34</v>
      </c>
      <c r="O125" s="112"/>
      <c r="P125" s="85">
        <v>1011</v>
      </c>
      <c r="Q125" s="85">
        <v>1014</v>
      </c>
      <c r="R125" s="85">
        <v>1012.5</v>
      </c>
      <c r="S125" s="85">
        <v>3</v>
      </c>
      <c r="T125" s="112"/>
      <c r="U125" s="44">
        <v>10.4</v>
      </c>
      <c r="V125" s="44">
        <v>19.7</v>
      </c>
      <c r="W125" s="44">
        <v>32</v>
      </c>
      <c r="X125" s="103" t="s">
        <v>180</v>
      </c>
      <c r="Y125" s="401"/>
      <c r="Z125" s="536">
        <v>0</v>
      </c>
      <c r="AA125" s="511" t="e">
        <v>#N/A</v>
      </c>
      <c r="AB125" s="102" t="e">
        <v>#N/A</v>
      </c>
      <c r="AC125" s="1319" t="s">
        <v>459</v>
      </c>
      <c r="AD125" s="536" t="s">
        <v>459</v>
      </c>
      <c r="AE125" s="511" t="e">
        <v>#N/A</v>
      </c>
      <c r="AF125" s="574"/>
      <c r="AG125" s="536">
        <v>-1.9</v>
      </c>
      <c r="AH125" s="536">
        <v>4.8</v>
      </c>
      <c r="AI125" s="536">
        <v>1.5</v>
      </c>
      <c r="AJ125" s="536">
        <v>6.6999999999999993</v>
      </c>
      <c r="AL125" s="103" t="s">
        <v>610</v>
      </c>
      <c r="AM125" s="106" t="e">
        <v>#N/A</v>
      </c>
      <c r="AN125" s="106" t="s">
        <v>332</v>
      </c>
      <c r="AO125" s="396"/>
      <c r="AP125" s="593">
        <v>13</v>
      </c>
      <c r="AQ125" s="596">
        <v>0</v>
      </c>
      <c r="AR125" s="576"/>
      <c r="AS125" s="88">
        <v>0.43066666666666542</v>
      </c>
      <c r="AT125" s="44">
        <v>0.65333333333333421</v>
      </c>
      <c r="AU125" s="44">
        <v>0.54199999999999982</v>
      </c>
      <c r="AV125" s="487">
        <v>0.22266666666666879</v>
      </c>
      <c r="AW125" s="88">
        <v>0.43066666666666542</v>
      </c>
      <c r="AX125" s="88">
        <v>0.65333333333333421</v>
      </c>
      <c r="AY125" s="88">
        <v>0.54199999999999982</v>
      </c>
      <c r="AZ125" s="355">
        <v>0.22266666666666879</v>
      </c>
      <c r="BA125" s="112"/>
      <c r="BB125" s="622">
        <v>0</v>
      </c>
      <c r="BC125" s="10">
        <v>130.09999999999997</v>
      </c>
      <c r="BD125" s="67">
        <v>0.60849426674713325</v>
      </c>
      <c r="BE125" s="9">
        <v>444.4</v>
      </c>
      <c r="BF125" s="616">
        <v>1.1842516977563826</v>
      </c>
      <c r="BG125" s="1265">
        <v>1</v>
      </c>
      <c r="BH125" s="103">
        <v>0</v>
      </c>
      <c r="BI125" s="1265">
        <v>1013.25</v>
      </c>
      <c r="BJ125" s="135">
        <f>'2011'!$CA$75</f>
        <v>4.4799999999999995</v>
      </c>
      <c r="BK125" s="1">
        <f t="shared" si="9"/>
        <v>0</v>
      </c>
      <c r="BL125" s="1709">
        <v>0.2638888888888889</v>
      </c>
      <c r="BM125" s="1709">
        <v>0.55555555555555558</v>
      </c>
      <c r="BN125" s="1709">
        <v>0.64583333333333337</v>
      </c>
      <c r="BO125" s="1709">
        <v>0.28472222222222221</v>
      </c>
      <c r="BP125" s="1709">
        <v>0.64652777777777781</v>
      </c>
      <c r="BQ125" s="1447">
        <f>Daily!CP125</f>
        <v>6.3693333333333344</v>
      </c>
      <c r="BR125" s="1447">
        <f>Daily!CQ125</f>
        <v>14.946666666666665</v>
      </c>
      <c r="BS125" s="1447">
        <f>Daily!CR125</f>
        <v>10.657999999999999</v>
      </c>
      <c r="BT125" s="1421">
        <f>Daily!CS125</f>
        <v>8.5773333333333319</v>
      </c>
      <c r="BU125" s="1277">
        <f>$BU$123+('2011'!$BX$75/DGD!$E$154*DGD!E125)</f>
        <v>213.80645161290323</v>
      </c>
      <c r="BV125" s="1277">
        <f>$BV$123+('2011'!$CF$75/DGD!$E$154*DGD!E125)</f>
        <v>375.25806451612902</v>
      </c>
      <c r="BW125" s="32">
        <f t="shared" si="11"/>
        <v>7.7988888888888894</v>
      </c>
      <c r="BX125" s="32">
        <f t="shared" si="12"/>
        <v>13.51711111111111</v>
      </c>
    </row>
    <row r="126" spans="4:76" ht="12.75" customHeight="1" x14ac:dyDescent="0.2">
      <c r="D126" s="1865"/>
      <c r="E126" s="34">
        <f t="shared" si="13"/>
        <v>3</v>
      </c>
      <c r="F126" s="189">
        <v>5.2</v>
      </c>
      <c r="G126" s="44">
        <v>14.1</v>
      </c>
      <c r="H126" s="44">
        <v>9.6999999999999993</v>
      </c>
      <c r="I126" s="44">
        <v>8.8999999999999986</v>
      </c>
      <c r="J126" s="480"/>
      <c r="K126" s="85">
        <v>29</v>
      </c>
      <c r="L126" s="85">
        <v>78</v>
      </c>
      <c r="M126" s="85">
        <v>53</v>
      </c>
      <c r="N126" s="85">
        <v>49</v>
      </c>
      <c r="O126" s="112"/>
      <c r="P126" s="85">
        <v>1014</v>
      </c>
      <c r="Q126" s="85">
        <v>1021</v>
      </c>
      <c r="R126" s="85">
        <v>1017.5</v>
      </c>
      <c r="S126" s="85">
        <v>7</v>
      </c>
      <c r="T126" s="112"/>
      <c r="U126" s="44">
        <v>6.5</v>
      </c>
      <c r="V126" s="44">
        <v>13.8</v>
      </c>
      <c r="W126" s="44">
        <v>21.5</v>
      </c>
      <c r="X126" s="103" t="s">
        <v>183</v>
      </c>
      <c r="Y126" s="401"/>
      <c r="Z126" s="536">
        <v>0</v>
      </c>
      <c r="AA126" s="511" t="e">
        <v>#N/A</v>
      </c>
      <c r="AB126" s="102" t="e">
        <v>#N/A</v>
      </c>
      <c r="AC126" s="1319" t="s">
        <v>459</v>
      </c>
      <c r="AD126" s="536" t="s">
        <v>459</v>
      </c>
      <c r="AE126" s="511" t="e">
        <v>#N/A</v>
      </c>
      <c r="AF126" s="574"/>
      <c r="AG126" s="536">
        <v>-4.2</v>
      </c>
      <c r="AH126" s="536">
        <v>4.5</v>
      </c>
      <c r="AI126" s="536">
        <v>-0.2</v>
      </c>
      <c r="AJ126" s="536">
        <v>8.6999999999999993</v>
      </c>
      <c r="AL126" s="103" t="s">
        <v>611</v>
      </c>
      <c r="AM126" s="106" t="e">
        <v>#N/A</v>
      </c>
      <c r="AN126" s="106" t="s">
        <v>332</v>
      </c>
      <c r="AO126" s="396"/>
      <c r="AP126" s="593">
        <v>13</v>
      </c>
      <c r="AQ126" s="596">
        <v>0</v>
      </c>
      <c r="AR126" s="576"/>
      <c r="AS126" s="44">
        <v>-1.3040000000000012</v>
      </c>
      <c r="AT126" s="44">
        <v>-0.97000000000000064</v>
      </c>
      <c r="AU126" s="44">
        <v>-1.1370000000000009</v>
      </c>
      <c r="AV126" s="487">
        <v>0.33400000000000052</v>
      </c>
      <c r="AW126" s="44">
        <v>-1.3040000000000012</v>
      </c>
      <c r="AX126" s="44">
        <v>-0.97000000000000064</v>
      </c>
      <c r="AY126" s="44">
        <v>-1.1370000000000009</v>
      </c>
      <c r="AZ126" s="487">
        <v>0.33399999999999963</v>
      </c>
      <c r="BA126" s="112"/>
      <c r="BB126" s="622">
        <v>0</v>
      </c>
      <c r="BC126" s="10">
        <v>130.09999999999997</v>
      </c>
      <c r="BD126" s="67">
        <v>0.60312546732465966</v>
      </c>
      <c r="BE126" s="9">
        <v>457.4</v>
      </c>
      <c r="BF126" s="616">
        <v>1.1993064366066142</v>
      </c>
      <c r="BG126" s="1265">
        <v>1</v>
      </c>
      <c r="BH126" s="8">
        <v>0</v>
      </c>
      <c r="BI126" s="1265">
        <v>1013.25</v>
      </c>
      <c r="BJ126" s="135">
        <f>'2011'!$CA$75</f>
        <v>4.4799999999999995</v>
      </c>
      <c r="BK126" s="1">
        <f t="shared" si="9"/>
        <v>0</v>
      </c>
      <c r="BL126" s="1709">
        <v>0.24305555555555555</v>
      </c>
      <c r="BM126" s="1709">
        <v>0.625</v>
      </c>
      <c r="BN126" s="1709">
        <v>0.69791666666666663</v>
      </c>
      <c r="BO126" s="1709">
        <v>0.27430555555555552</v>
      </c>
      <c r="BP126" s="1709">
        <v>0.44861111111111113</v>
      </c>
      <c r="BQ126" s="1447">
        <f>Daily!CP126</f>
        <v>6.5040000000000013</v>
      </c>
      <c r="BR126" s="1447">
        <f>Daily!CQ126</f>
        <v>15.07</v>
      </c>
      <c r="BS126" s="1447">
        <f>Daily!CR126</f>
        <v>10.787000000000001</v>
      </c>
      <c r="BT126" s="1421">
        <f>Daily!CS126</f>
        <v>8.5659999999999989</v>
      </c>
      <c r="BU126" s="1277">
        <f>$BU$123+('2011'!$BX$75/DGD!$E$154*DGD!E126)</f>
        <v>215.70967741935485</v>
      </c>
      <c r="BV126" s="1277">
        <f>$BV$123+('2011'!$CF$75/DGD!$E$154*DGD!E126)</f>
        <v>381.38709677419354</v>
      </c>
      <c r="BW126" s="32">
        <f t="shared" si="11"/>
        <v>7.9316666666666684</v>
      </c>
      <c r="BX126" s="32">
        <f t="shared" si="12"/>
        <v>13.642333333333333</v>
      </c>
    </row>
    <row r="127" spans="4:76" ht="12.75" customHeight="1" x14ac:dyDescent="0.2">
      <c r="D127" s="1865"/>
      <c r="E127" s="34">
        <f t="shared" si="13"/>
        <v>4</v>
      </c>
      <c r="F127" s="189">
        <v>3.2</v>
      </c>
      <c r="G127" s="44">
        <v>16</v>
      </c>
      <c r="H127" s="44">
        <v>10.4</v>
      </c>
      <c r="I127" s="44">
        <v>12.8</v>
      </c>
      <c r="J127" s="1408"/>
      <c r="K127" s="85">
        <v>38</v>
      </c>
      <c r="L127" s="85">
        <v>75</v>
      </c>
      <c r="M127" s="85">
        <v>55</v>
      </c>
      <c r="N127" s="85">
        <v>37</v>
      </c>
      <c r="O127" s="112"/>
      <c r="P127" s="85">
        <v>1021</v>
      </c>
      <c r="Q127" s="85">
        <v>1022</v>
      </c>
      <c r="R127" s="85">
        <v>1021.5</v>
      </c>
      <c r="S127" s="85">
        <v>1</v>
      </c>
      <c r="T127" s="112"/>
      <c r="U127" s="44">
        <v>5.0999999999999996</v>
      </c>
      <c r="V127" s="44">
        <v>12.3</v>
      </c>
      <c r="W127" s="44">
        <v>17.3</v>
      </c>
      <c r="X127" s="103" t="s">
        <v>183</v>
      </c>
      <c r="Y127" s="401"/>
      <c r="Z127" s="536">
        <v>0</v>
      </c>
      <c r="AA127" s="511" t="e">
        <v>#N/A</v>
      </c>
      <c r="AB127" s="102" t="e">
        <v>#N/A</v>
      </c>
      <c r="AC127" s="1319" t="s">
        <v>459</v>
      </c>
      <c r="AD127" s="536" t="s">
        <v>459</v>
      </c>
      <c r="AE127" s="511" t="e">
        <v>#N/A</v>
      </c>
      <c r="AF127" s="574"/>
      <c r="AG127" s="536">
        <v>-1.9</v>
      </c>
      <c r="AH127" s="536">
        <v>4.5</v>
      </c>
      <c r="AI127" s="536">
        <v>1.4</v>
      </c>
      <c r="AJ127" s="536">
        <v>6.4</v>
      </c>
      <c r="AL127" s="103" t="s">
        <v>468</v>
      </c>
      <c r="AM127" s="106" t="e">
        <v>#N/A</v>
      </c>
      <c r="AN127" s="106" t="s">
        <v>332</v>
      </c>
      <c r="AO127" s="396"/>
      <c r="AP127" s="593">
        <v>13.5</v>
      </c>
      <c r="AQ127" s="596">
        <v>0</v>
      </c>
      <c r="AR127" s="576"/>
      <c r="AS127" s="44">
        <v>-3.4386666666666681</v>
      </c>
      <c r="AT127" s="44">
        <v>0.80666666666666842</v>
      </c>
      <c r="AU127" s="44">
        <v>-1.3159999999999998</v>
      </c>
      <c r="AV127" s="487">
        <v>4.2453333333333365</v>
      </c>
      <c r="AW127" s="44">
        <v>-3.4386666666666681</v>
      </c>
      <c r="AX127" s="44">
        <v>0.80666666666666842</v>
      </c>
      <c r="AY127" s="44">
        <v>-1.3159999999999998</v>
      </c>
      <c r="AZ127" s="487">
        <v>4.2453333333333383</v>
      </c>
      <c r="BA127" s="112"/>
      <c r="BB127" s="622">
        <v>0</v>
      </c>
      <c r="BC127" s="10">
        <v>130.09999999999997</v>
      </c>
      <c r="BD127" s="67">
        <v>0.59785057812036746</v>
      </c>
      <c r="BE127" s="9">
        <v>470.9</v>
      </c>
      <c r="BF127" s="616">
        <v>1.2151752268375926</v>
      </c>
      <c r="BG127" s="1265">
        <v>1</v>
      </c>
      <c r="BH127" s="8">
        <v>0</v>
      </c>
      <c r="BI127" s="1265">
        <v>1013.25</v>
      </c>
      <c r="BJ127" s="135">
        <f>'2011'!$CA$75</f>
        <v>4.4799999999999995</v>
      </c>
      <c r="BK127" s="1">
        <f t="shared" si="9"/>
        <v>0</v>
      </c>
      <c r="BL127" s="1709">
        <v>0.25</v>
      </c>
      <c r="BM127" s="1709">
        <v>0.66319444444444442</v>
      </c>
      <c r="BN127" s="1709">
        <v>0.72222222222222221</v>
      </c>
      <c r="BO127" s="1709">
        <v>0.2951388888888889</v>
      </c>
      <c r="BP127" s="1709">
        <v>0.7416666666666667</v>
      </c>
      <c r="BQ127" s="1447">
        <f>Daily!CP127</f>
        <v>6.6386666666666683</v>
      </c>
      <c r="BR127" s="1447">
        <f>Daily!CQ127</f>
        <v>15.193333333333332</v>
      </c>
      <c r="BS127" s="1447">
        <f>Daily!CR127</f>
        <v>10.916</v>
      </c>
      <c r="BT127" s="1421">
        <f>Daily!CS127</f>
        <v>8.5546666666666624</v>
      </c>
      <c r="BU127" s="1277">
        <f>$BU$123+('2011'!$BX$75/DGD!$E$154*DGD!E127)</f>
        <v>217.61290322580646</v>
      </c>
      <c r="BV127" s="1277">
        <f>$BV$123+('2011'!$CF$75/DGD!$E$154*DGD!E127)</f>
        <v>387.51612903225805</v>
      </c>
      <c r="BW127" s="32">
        <f t="shared" si="11"/>
        <v>8.0644444444444456</v>
      </c>
      <c r="BX127" s="32">
        <f t="shared" si="12"/>
        <v>13.767555555555555</v>
      </c>
    </row>
    <row r="128" spans="4:76" ht="12.75" customHeight="1" x14ac:dyDescent="0.2">
      <c r="D128" s="1865"/>
      <c r="E128" s="34">
        <f t="shared" si="13"/>
        <v>5</v>
      </c>
      <c r="F128" s="189">
        <v>8.6</v>
      </c>
      <c r="G128" s="44">
        <v>19.600000000000001</v>
      </c>
      <c r="H128" s="44">
        <v>13.2</v>
      </c>
      <c r="I128" s="44">
        <v>11.000000000000002</v>
      </c>
      <c r="J128" s="1408"/>
      <c r="K128" s="85">
        <v>39</v>
      </c>
      <c r="L128" s="85">
        <v>74</v>
      </c>
      <c r="M128" s="85">
        <v>59</v>
      </c>
      <c r="N128" s="85">
        <v>35</v>
      </c>
      <c r="O128" s="112"/>
      <c r="P128" s="85">
        <v>1018</v>
      </c>
      <c r="Q128" s="85">
        <v>1022</v>
      </c>
      <c r="R128" s="85">
        <v>1020</v>
      </c>
      <c r="S128" s="85">
        <v>4</v>
      </c>
      <c r="T128" s="112"/>
      <c r="U128" s="44">
        <v>4.0999999999999996</v>
      </c>
      <c r="V128" s="44">
        <v>12.3</v>
      </c>
      <c r="W128" s="44">
        <v>19.2</v>
      </c>
      <c r="X128" s="103" t="s">
        <v>185</v>
      </c>
      <c r="Y128" s="401"/>
      <c r="Z128" s="536">
        <v>0</v>
      </c>
      <c r="AA128" s="511" t="e">
        <v>#N/A</v>
      </c>
      <c r="AB128" s="102" t="e">
        <v>#N/A</v>
      </c>
      <c r="AC128" s="1319" t="s">
        <v>459</v>
      </c>
      <c r="AD128" s="536" t="s">
        <v>459</v>
      </c>
      <c r="AE128" s="511" t="e">
        <v>#N/A</v>
      </c>
      <c r="AF128" s="574"/>
      <c r="AG128" s="536">
        <v>2.4</v>
      </c>
      <c r="AH128" s="536">
        <v>8.3000000000000007</v>
      </c>
      <c r="AI128" s="536">
        <v>5</v>
      </c>
      <c r="AJ128" s="536">
        <v>5.9</v>
      </c>
      <c r="AL128" s="103" t="s">
        <v>612</v>
      </c>
      <c r="AM128" s="106" t="e">
        <v>#N/A</v>
      </c>
      <c r="AN128" s="106" t="s">
        <v>613</v>
      </c>
      <c r="AO128" s="396"/>
      <c r="AP128" s="593">
        <v>4</v>
      </c>
      <c r="AQ128" s="596">
        <v>0</v>
      </c>
      <c r="AR128" s="576"/>
      <c r="AS128" s="44">
        <v>1.8266666666666644</v>
      </c>
      <c r="AT128" s="44">
        <v>4.2833333333333368</v>
      </c>
      <c r="AU128" s="44">
        <v>3.0550000000000006</v>
      </c>
      <c r="AV128" s="487">
        <v>2.4566666666666723</v>
      </c>
      <c r="AW128" s="44">
        <v>1.8266666666666644</v>
      </c>
      <c r="AX128" s="44">
        <v>4.2833333333333368</v>
      </c>
      <c r="AY128" s="44">
        <v>3.0550000000000006</v>
      </c>
      <c r="AZ128" s="487">
        <v>2.4566666666666723</v>
      </c>
      <c r="BA128" s="112"/>
      <c r="BB128" s="622">
        <v>0</v>
      </c>
      <c r="BC128" s="10">
        <v>130.09999999999997</v>
      </c>
      <c r="BD128" s="67">
        <v>0.59266715650257151</v>
      </c>
      <c r="BE128" s="9">
        <v>474.9</v>
      </c>
      <c r="BF128" s="616">
        <v>1.2064164549700893</v>
      </c>
      <c r="BG128" s="1265">
        <v>1</v>
      </c>
      <c r="BH128" s="8">
        <v>0</v>
      </c>
      <c r="BI128" s="1265">
        <v>1013.25</v>
      </c>
      <c r="BJ128" s="135">
        <f>'2011'!$CA$75</f>
        <v>4.4799999999999995</v>
      </c>
      <c r="BK128" s="1">
        <f t="shared" si="9"/>
        <v>0</v>
      </c>
      <c r="BL128" s="1709">
        <v>9.7222222222222224E-2</v>
      </c>
      <c r="BM128" s="1709">
        <v>0.72222222222222221</v>
      </c>
      <c r="BN128" s="1709">
        <v>0.75694444444444453</v>
      </c>
      <c r="BO128" s="1709">
        <v>0.12847222222222224</v>
      </c>
      <c r="BP128" s="1709">
        <v>0.63611111111111118</v>
      </c>
      <c r="BQ128" s="1447">
        <f>Daily!CP128</f>
        <v>6.7733333333333352</v>
      </c>
      <c r="BR128" s="1447">
        <f>Daily!CQ128</f>
        <v>15.316666666666665</v>
      </c>
      <c r="BS128" s="1447">
        <f>Daily!CR128</f>
        <v>11.045</v>
      </c>
      <c r="BT128" s="1421">
        <f>Daily!CS128</f>
        <v>8.5433333333333294</v>
      </c>
      <c r="BU128" s="1277">
        <f>$BU$123+('2011'!$BX$75/DGD!$E$154*DGD!E128)</f>
        <v>219.51612903225805</v>
      </c>
      <c r="BV128" s="1277">
        <f>$BV$123+('2011'!$CF$75/DGD!$E$154*DGD!E128)</f>
        <v>393.64516129032256</v>
      </c>
      <c r="BW128" s="32">
        <f t="shared" si="11"/>
        <v>8.1972222222222229</v>
      </c>
      <c r="BX128" s="32">
        <f t="shared" si="12"/>
        <v>13.892777777777777</v>
      </c>
    </row>
    <row r="129" spans="4:76" ht="12.75" customHeight="1" x14ac:dyDescent="0.2">
      <c r="D129" s="1865"/>
      <c r="E129" s="34">
        <f t="shared" si="13"/>
        <v>6</v>
      </c>
      <c r="F129" s="189">
        <v>9.1</v>
      </c>
      <c r="G129" s="44">
        <v>24.5</v>
      </c>
      <c r="H129" s="44">
        <v>17.3</v>
      </c>
      <c r="I129" s="44">
        <v>15.4</v>
      </c>
      <c r="J129" s="1408"/>
      <c r="K129" s="98">
        <v>32</v>
      </c>
      <c r="L129" s="98">
        <v>70</v>
      </c>
      <c r="M129" s="98">
        <v>48</v>
      </c>
      <c r="N129" s="98">
        <v>38</v>
      </c>
      <c r="O129" s="111"/>
      <c r="P129" s="98">
        <v>1013</v>
      </c>
      <c r="Q129" s="98">
        <v>1017</v>
      </c>
      <c r="R129" s="98">
        <v>1015</v>
      </c>
      <c r="S129" s="98">
        <v>4</v>
      </c>
      <c r="T129" s="111"/>
      <c r="U129" s="88">
        <v>4</v>
      </c>
      <c r="V129" s="88">
        <v>12.7</v>
      </c>
      <c r="W129" s="88">
        <v>19.899999999999999</v>
      </c>
      <c r="X129" s="103" t="s">
        <v>179</v>
      </c>
      <c r="Y129" s="401"/>
      <c r="Z129" s="536">
        <v>0</v>
      </c>
      <c r="AA129" s="511" t="e">
        <v>#N/A</v>
      </c>
      <c r="AB129" s="102" t="e">
        <v>#N/A</v>
      </c>
      <c r="AC129" s="1319" t="s">
        <v>459</v>
      </c>
      <c r="AD129" s="536" t="s">
        <v>459</v>
      </c>
      <c r="AE129" s="511" t="e">
        <v>#N/A</v>
      </c>
      <c r="AF129" s="574"/>
      <c r="AG129" s="536">
        <v>2</v>
      </c>
      <c r="AH129" s="536">
        <v>8.4</v>
      </c>
      <c r="AI129" s="536">
        <v>5.5</v>
      </c>
      <c r="AJ129" s="536">
        <v>6.4</v>
      </c>
      <c r="AL129" s="103" t="s">
        <v>614</v>
      </c>
      <c r="AM129" s="106" t="e">
        <v>#N/A</v>
      </c>
      <c r="AN129" s="106" t="s">
        <v>112</v>
      </c>
      <c r="AO129" s="396"/>
      <c r="AP129" s="593">
        <v>10</v>
      </c>
      <c r="AQ129" s="596">
        <v>0</v>
      </c>
      <c r="AR129" s="576"/>
      <c r="AS129" s="44">
        <v>2.1919999999999975</v>
      </c>
      <c r="AT129" s="44">
        <v>9.06</v>
      </c>
      <c r="AU129" s="44">
        <v>5.6259999999999994</v>
      </c>
      <c r="AV129" s="487">
        <v>6.868000000000003</v>
      </c>
      <c r="AW129" s="44">
        <v>2.1919999999999975</v>
      </c>
      <c r="AX129" s="44">
        <v>9.06</v>
      </c>
      <c r="AY129" s="44">
        <v>5.6259999999999994</v>
      </c>
      <c r="AZ129" s="487">
        <v>6.8680000000000039</v>
      </c>
      <c r="BA129" s="112"/>
      <c r="BB129" s="622">
        <v>0</v>
      </c>
      <c r="BC129" s="10">
        <v>130.09999999999997</v>
      </c>
      <c r="BD129" s="67">
        <v>0.58757284382284369</v>
      </c>
      <c r="BE129" s="9">
        <v>484.9</v>
      </c>
      <c r="BF129" s="616">
        <v>1.2129347212135884</v>
      </c>
      <c r="BG129" s="1265">
        <v>1</v>
      </c>
      <c r="BH129" s="8">
        <v>0</v>
      </c>
      <c r="BI129" s="1265">
        <v>1013.25</v>
      </c>
      <c r="BJ129" s="135">
        <f>'2011'!$CA$75</f>
        <v>4.4799999999999995</v>
      </c>
      <c r="BK129" s="1">
        <f t="shared" si="9"/>
        <v>0</v>
      </c>
      <c r="BL129" s="1709">
        <v>0.25347222222222221</v>
      </c>
      <c r="BM129" s="1709">
        <v>0.69444444444444453</v>
      </c>
      <c r="BN129" s="1709">
        <v>0.77777777777777779</v>
      </c>
      <c r="BO129" s="1709">
        <v>0.29166666666666669</v>
      </c>
      <c r="BP129" s="1709">
        <v>0.73124999999999996</v>
      </c>
      <c r="BQ129" s="1447">
        <f>Daily!CP129</f>
        <v>6.9080000000000021</v>
      </c>
      <c r="BR129" s="1447">
        <f>Daily!CQ129</f>
        <v>15.44</v>
      </c>
      <c r="BS129" s="1447">
        <f>Daily!CR129</f>
        <v>11.174000000000001</v>
      </c>
      <c r="BT129" s="1421">
        <f>Daily!CS129</f>
        <v>8.5319999999999965</v>
      </c>
      <c r="BU129" s="1277">
        <f>$BU$123+('2011'!$BX$75/DGD!$E$154*DGD!E129)</f>
        <v>221.41935483870967</v>
      </c>
      <c r="BV129" s="1277">
        <f>$BV$123+('2011'!$CF$75/DGD!$E$154*DGD!E129)</f>
        <v>399.77419354838707</v>
      </c>
      <c r="BW129" s="32">
        <f t="shared" si="11"/>
        <v>8.3300000000000018</v>
      </c>
      <c r="BX129" s="32">
        <f t="shared" si="12"/>
        <v>14.018000000000001</v>
      </c>
    </row>
    <row r="130" spans="4:76" ht="12.75" customHeight="1" x14ac:dyDescent="0.2">
      <c r="D130" s="1865"/>
      <c r="E130" s="34">
        <f t="shared" si="13"/>
        <v>7</v>
      </c>
      <c r="F130" s="173">
        <v>14.4</v>
      </c>
      <c r="G130" s="88">
        <v>23.2</v>
      </c>
      <c r="H130" s="88">
        <v>18.399999999999999</v>
      </c>
      <c r="I130" s="88">
        <v>8.7999999999999989</v>
      </c>
      <c r="J130" s="1408"/>
      <c r="K130" s="98">
        <v>46</v>
      </c>
      <c r="L130" s="98">
        <v>84</v>
      </c>
      <c r="M130" s="98">
        <v>63</v>
      </c>
      <c r="N130" s="98">
        <v>38</v>
      </c>
      <c r="O130" s="111"/>
      <c r="P130" s="98">
        <v>1009</v>
      </c>
      <c r="Q130" s="98">
        <v>1013</v>
      </c>
      <c r="R130" s="98">
        <v>1011</v>
      </c>
      <c r="S130" s="98">
        <v>4</v>
      </c>
      <c r="T130" s="111"/>
      <c r="U130" s="88">
        <v>3.8</v>
      </c>
      <c r="V130" s="88">
        <v>14.3</v>
      </c>
      <c r="W130" s="88">
        <v>19.7</v>
      </c>
      <c r="X130" s="103" t="s">
        <v>179</v>
      </c>
      <c r="Y130" s="401"/>
      <c r="Z130" s="536">
        <v>1.1000000000000001</v>
      </c>
      <c r="AA130" s="511" t="s">
        <v>112</v>
      </c>
      <c r="AB130" s="102">
        <v>0.5</v>
      </c>
      <c r="AC130" s="1319">
        <v>4.5643153526970959E-2</v>
      </c>
      <c r="AD130" s="536">
        <v>0.55000000000000004</v>
      </c>
      <c r="AE130" s="511">
        <v>3</v>
      </c>
      <c r="AF130" s="574"/>
      <c r="AG130" s="536">
        <v>5.3</v>
      </c>
      <c r="AH130" s="536">
        <v>15.1</v>
      </c>
      <c r="AI130" s="536">
        <v>11</v>
      </c>
      <c r="AJ130" s="536">
        <v>9.8000000000000007</v>
      </c>
      <c r="AL130" s="103" t="s">
        <v>461</v>
      </c>
      <c r="AM130" s="106" t="e">
        <v>#N/A</v>
      </c>
      <c r="AN130" s="106" t="s">
        <v>615</v>
      </c>
      <c r="AO130" s="396"/>
      <c r="AP130" s="593">
        <v>1.5</v>
      </c>
      <c r="AQ130" s="596">
        <v>2</v>
      </c>
      <c r="AR130" s="576"/>
      <c r="AS130" s="88">
        <v>7.3573333333333313</v>
      </c>
      <c r="AT130" s="88">
        <v>7.6366666666666685</v>
      </c>
      <c r="AU130" s="88">
        <v>7.4969999999999999</v>
      </c>
      <c r="AV130" s="355">
        <v>0.27933333333333721</v>
      </c>
      <c r="AW130" s="88">
        <v>7.3573333333333313</v>
      </c>
      <c r="AX130" s="88">
        <v>7.6366666666666685</v>
      </c>
      <c r="AY130" s="88">
        <v>7.4969999999999999</v>
      </c>
      <c r="AZ130" s="355">
        <v>0.27933333333333721</v>
      </c>
      <c r="BA130" s="112"/>
      <c r="BB130" s="622">
        <v>0.57796610169491525</v>
      </c>
      <c r="BC130" s="10">
        <v>131.19999999999996</v>
      </c>
      <c r="BD130" s="67">
        <v>0.58749097212191226</v>
      </c>
      <c r="BE130" s="9">
        <v>486.4</v>
      </c>
      <c r="BF130" s="616">
        <v>1.1983151871572757</v>
      </c>
      <c r="BG130" s="1265">
        <v>1</v>
      </c>
      <c r="BH130" s="8">
        <v>0</v>
      </c>
      <c r="BI130" s="1265">
        <v>1013.25</v>
      </c>
      <c r="BJ130" s="135">
        <f>'2011'!$CA$75</f>
        <v>4.4799999999999995</v>
      </c>
      <c r="BK130" s="1">
        <f t="shared" si="9"/>
        <v>2</v>
      </c>
      <c r="BL130" s="1709">
        <v>0.26041666666666669</v>
      </c>
      <c r="BM130" s="1709">
        <v>0.61805555555555558</v>
      </c>
      <c r="BN130" s="1709">
        <v>0.64027777777777783</v>
      </c>
      <c r="BO130" s="1709">
        <v>0.4513888888888889</v>
      </c>
      <c r="BP130" s="1709">
        <v>0.63402777777777775</v>
      </c>
      <c r="BQ130" s="1447">
        <f>Daily!CP130</f>
        <v>7.0426666666666691</v>
      </c>
      <c r="BR130" s="1447">
        <f>Daily!CQ130</f>
        <v>15.563333333333331</v>
      </c>
      <c r="BS130" s="1447">
        <f>Daily!CR130</f>
        <v>11.303000000000001</v>
      </c>
      <c r="BT130" s="1421">
        <f>Daily!CS130</f>
        <v>8.5206666666666617</v>
      </c>
      <c r="BU130" s="1277">
        <f>$BU$123+('2011'!$BX$75/DGD!$E$154*DGD!E130)</f>
        <v>223.32258064516128</v>
      </c>
      <c r="BV130" s="1277">
        <f>$BV$123+('2011'!$CF$75/DGD!$E$154*DGD!E130)</f>
        <v>405.90322580645159</v>
      </c>
      <c r="BW130" s="32">
        <f t="shared" si="11"/>
        <v>8.4627777777777808</v>
      </c>
      <c r="BX130" s="32">
        <f t="shared" si="12"/>
        <v>14.143222222222221</v>
      </c>
    </row>
    <row r="131" spans="4:76" ht="12.75" customHeight="1" x14ac:dyDescent="0.2">
      <c r="D131" s="1865"/>
      <c r="E131" s="34">
        <f t="shared" si="13"/>
        <v>8</v>
      </c>
      <c r="F131" s="189">
        <v>14.6</v>
      </c>
      <c r="G131" s="88">
        <v>19.600000000000001</v>
      </c>
      <c r="H131" s="88">
        <v>17.100000000000001</v>
      </c>
      <c r="I131" s="88">
        <v>5.0000000000000018</v>
      </c>
      <c r="J131" s="1408"/>
      <c r="K131" s="98">
        <v>42</v>
      </c>
      <c r="L131" s="98">
        <v>88</v>
      </c>
      <c r="M131" s="98">
        <v>65</v>
      </c>
      <c r="N131" s="98">
        <v>46</v>
      </c>
      <c r="O131" s="111"/>
      <c r="P131" s="98">
        <v>1009</v>
      </c>
      <c r="Q131" s="98">
        <v>1019</v>
      </c>
      <c r="R131" s="98">
        <v>1014</v>
      </c>
      <c r="S131" s="98">
        <v>10</v>
      </c>
      <c r="T131" s="111"/>
      <c r="U131" s="88">
        <v>6.6</v>
      </c>
      <c r="V131" s="88">
        <v>15.9</v>
      </c>
      <c r="W131" s="88">
        <v>22.8</v>
      </c>
      <c r="X131" s="103" t="s">
        <v>179</v>
      </c>
      <c r="Y131" s="401"/>
      <c r="Z131" s="536">
        <v>3</v>
      </c>
      <c r="AA131" s="511">
        <v>1.6</v>
      </c>
      <c r="AB131" s="102">
        <v>0.8</v>
      </c>
      <c r="AC131" s="1319">
        <v>0.12448132780082986</v>
      </c>
      <c r="AD131" s="536">
        <v>1.5</v>
      </c>
      <c r="AE131" s="511">
        <v>8</v>
      </c>
      <c r="AF131" s="574"/>
      <c r="AG131" s="536">
        <v>4.9000000000000004</v>
      </c>
      <c r="AH131" s="536">
        <v>14.2</v>
      </c>
      <c r="AI131" s="536">
        <v>10.1</v>
      </c>
      <c r="AJ131" s="536">
        <v>9.2999999999999989</v>
      </c>
      <c r="AL131" s="103" t="s">
        <v>616</v>
      </c>
      <c r="AM131" s="106" t="e">
        <v>#N/A</v>
      </c>
      <c r="AN131" s="106" t="s">
        <v>617</v>
      </c>
      <c r="AO131" s="396"/>
      <c r="AP131" s="593">
        <v>4</v>
      </c>
      <c r="AQ131" s="596">
        <v>2</v>
      </c>
      <c r="AR131" s="576"/>
      <c r="AS131" s="44">
        <v>7.4226666666666636</v>
      </c>
      <c r="AT131" s="88">
        <v>3.9133333333333375</v>
      </c>
      <c r="AU131" s="88">
        <v>5.668000000000001</v>
      </c>
      <c r="AV131" s="355">
        <v>-3.5093333333333261</v>
      </c>
      <c r="AW131" s="44">
        <v>7.4226666666666636</v>
      </c>
      <c r="AX131" s="44">
        <v>3.9133333333333375</v>
      </c>
      <c r="AY131" s="44">
        <v>5.668000000000001</v>
      </c>
      <c r="AZ131" s="487">
        <v>-3.5093333333333252</v>
      </c>
      <c r="BA131" s="112"/>
      <c r="BB131" s="622">
        <v>1.576271186440678</v>
      </c>
      <c r="BC131" s="10">
        <v>134.19999999999996</v>
      </c>
      <c r="BD131" s="67">
        <v>0.5958464623317099</v>
      </c>
      <c r="BE131" s="9">
        <v>490.4</v>
      </c>
      <c r="BF131" s="616">
        <v>1.1901980740624756</v>
      </c>
      <c r="BG131" s="1265">
        <v>1</v>
      </c>
      <c r="BH131" s="8">
        <v>0</v>
      </c>
      <c r="BI131" s="1265">
        <v>1013.25</v>
      </c>
      <c r="BJ131" s="135">
        <f>'2011'!$CA$75</f>
        <v>4.4799999999999995</v>
      </c>
      <c r="BK131" s="1">
        <f t="shared" si="9"/>
        <v>2</v>
      </c>
      <c r="BL131" s="1709">
        <v>0.33333333333333331</v>
      </c>
      <c r="BM131" s="1709">
        <v>0.71527777777777779</v>
      </c>
      <c r="BN131" s="1709">
        <v>0.77777777777777779</v>
      </c>
      <c r="BO131" s="1709">
        <v>0.36805555555555558</v>
      </c>
      <c r="BP131" s="1709">
        <v>0.58750000000000002</v>
      </c>
      <c r="BQ131" s="1447">
        <f>Daily!CP131</f>
        <v>7.177333333333336</v>
      </c>
      <c r="BR131" s="1447">
        <f>Daily!CQ131</f>
        <v>15.686666666666664</v>
      </c>
      <c r="BS131" s="1447">
        <f>Daily!CR131</f>
        <v>11.432</v>
      </c>
      <c r="BT131" s="1421">
        <f>Daily!CS131</f>
        <v>8.509333333333327</v>
      </c>
      <c r="BU131" s="1277">
        <f>$BU$123+('2011'!$BX$75/DGD!$E$154*DGD!E131)</f>
        <v>225.2258064516129</v>
      </c>
      <c r="BV131" s="1277">
        <f>$BV$123+('2011'!$CF$75/DGD!$E$154*DGD!E131)</f>
        <v>412.0322580645161</v>
      </c>
      <c r="BW131" s="32">
        <f t="shared" si="11"/>
        <v>8.5955555555555581</v>
      </c>
      <c r="BX131" s="32">
        <f t="shared" si="12"/>
        <v>14.268444444444443</v>
      </c>
    </row>
    <row r="132" spans="4:76" ht="12.75" customHeight="1" x14ac:dyDescent="0.2">
      <c r="D132" s="1865"/>
      <c r="E132" s="34">
        <f t="shared" si="13"/>
        <v>9</v>
      </c>
      <c r="F132" s="189">
        <v>11.6</v>
      </c>
      <c r="G132" s="88">
        <v>20.2</v>
      </c>
      <c r="H132" s="88">
        <v>16.3</v>
      </c>
      <c r="I132" s="88">
        <v>8.6</v>
      </c>
      <c r="J132" s="1408"/>
      <c r="K132" s="98">
        <v>39</v>
      </c>
      <c r="L132" s="98">
        <v>78</v>
      </c>
      <c r="M132" s="98">
        <v>56</v>
      </c>
      <c r="N132" s="98">
        <v>39</v>
      </c>
      <c r="O132" s="111"/>
      <c r="P132" s="98">
        <v>1019</v>
      </c>
      <c r="Q132" s="98">
        <v>1023</v>
      </c>
      <c r="R132" s="98">
        <v>1021</v>
      </c>
      <c r="S132" s="98">
        <v>4</v>
      </c>
      <c r="T132" s="111"/>
      <c r="U132" s="88">
        <v>5.8</v>
      </c>
      <c r="V132" s="88">
        <v>16.100000000000001</v>
      </c>
      <c r="W132" s="88">
        <v>23.9</v>
      </c>
      <c r="X132" s="103" t="s">
        <v>179</v>
      </c>
      <c r="Y132" s="401"/>
      <c r="Z132" s="536">
        <v>0</v>
      </c>
      <c r="AA132" s="511" t="e">
        <v>#N/A</v>
      </c>
      <c r="AB132" s="102" t="e">
        <v>#N/A</v>
      </c>
      <c r="AC132" s="1319" t="s">
        <v>459</v>
      </c>
      <c r="AD132" s="536" t="s">
        <v>459</v>
      </c>
      <c r="AE132" s="511" t="e">
        <v>#N/A</v>
      </c>
      <c r="AF132" s="574"/>
      <c r="AG132" s="536">
        <v>4.5</v>
      </c>
      <c r="AH132" s="536">
        <v>10.8</v>
      </c>
      <c r="AI132" s="536">
        <v>7.2</v>
      </c>
      <c r="AJ132" s="536">
        <v>6.3000000000000007</v>
      </c>
      <c r="AL132" s="103" t="s">
        <v>472</v>
      </c>
      <c r="AM132" s="106" t="e">
        <v>#N/A</v>
      </c>
      <c r="AN132" s="106" t="s">
        <v>112</v>
      </c>
      <c r="AO132" s="396"/>
      <c r="AP132" s="593">
        <v>12.5</v>
      </c>
      <c r="AQ132" s="596">
        <v>0</v>
      </c>
      <c r="AR132" s="576"/>
      <c r="AS132" s="44">
        <v>4.2879999999999967</v>
      </c>
      <c r="AT132" s="88">
        <v>4.3899999999999988</v>
      </c>
      <c r="AU132" s="88">
        <v>4.3389999999999977</v>
      </c>
      <c r="AV132" s="355">
        <v>0.10200000000000209</v>
      </c>
      <c r="AW132" s="44">
        <v>4.2879999999999967</v>
      </c>
      <c r="AX132" s="44">
        <v>4.3899999999999988</v>
      </c>
      <c r="AY132" s="44">
        <v>4.3389999999999977</v>
      </c>
      <c r="AZ132" s="487">
        <v>0.10200000000000209</v>
      </c>
      <c r="BA132" s="112"/>
      <c r="BB132" s="622">
        <v>0</v>
      </c>
      <c r="BC132" s="10">
        <v>134.19999999999996</v>
      </c>
      <c r="BD132" s="67">
        <v>0.59085357193580446</v>
      </c>
      <c r="BE132" s="9">
        <v>502.9</v>
      </c>
      <c r="BF132" s="616">
        <v>1.2026459924400217</v>
      </c>
      <c r="BG132" s="1265">
        <v>1</v>
      </c>
      <c r="BH132" s="8">
        <v>0</v>
      </c>
      <c r="BI132" s="1265">
        <v>1013.25</v>
      </c>
      <c r="BJ132" s="135">
        <f>'2011'!$CA$75</f>
        <v>4.4799999999999995</v>
      </c>
      <c r="BK132" s="1">
        <f t="shared" si="9"/>
        <v>0</v>
      </c>
      <c r="BL132" s="1709">
        <v>0.23263888888888887</v>
      </c>
      <c r="BM132" s="1709">
        <v>0.61458333333333337</v>
      </c>
      <c r="BN132" s="1709">
        <v>0.6875</v>
      </c>
      <c r="BO132" s="1709">
        <v>0.27083333333333331</v>
      </c>
      <c r="BP132" s="1709">
        <v>0.63958333333333328</v>
      </c>
      <c r="BQ132" s="1447">
        <f>Daily!CP132</f>
        <v>7.3120000000000029</v>
      </c>
      <c r="BR132" s="1447">
        <f>Daily!CQ132</f>
        <v>15.81</v>
      </c>
      <c r="BS132" s="1447">
        <f>Daily!CR132</f>
        <v>11.561000000000002</v>
      </c>
      <c r="BT132" s="1421">
        <f>Daily!CS132</f>
        <v>8.4979999999999976</v>
      </c>
      <c r="BU132" s="1277">
        <f>$BU$123+('2011'!$BX$75/DGD!$E$154*DGD!E132)</f>
        <v>227.12903225806451</v>
      </c>
      <c r="BV132" s="1277">
        <f>$BV$123+('2011'!$CF$75/DGD!$E$154*DGD!E132)</f>
        <v>418.16129032258061</v>
      </c>
      <c r="BW132" s="32">
        <f t="shared" si="11"/>
        <v>8.7283333333333353</v>
      </c>
      <c r="BX132" s="32">
        <f t="shared" si="12"/>
        <v>14.393666666666668</v>
      </c>
    </row>
    <row r="133" spans="4:76" ht="12.75" customHeight="1" x14ac:dyDescent="0.2">
      <c r="D133" s="1865"/>
      <c r="E133" s="34">
        <f t="shared" si="13"/>
        <v>10</v>
      </c>
      <c r="F133" s="189">
        <v>8.6999999999999993</v>
      </c>
      <c r="G133" s="88">
        <v>21.4</v>
      </c>
      <c r="H133" s="88">
        <v>16.2</v>
      </c>
      <c r="I133" s="88">
        <v>12.7</v>
      </c>
      <c r="J133" s="1408"/>
      <c r="K133" s="98">
        <v>33</v>
      </c>
      <c r="L133" s="98">
        <v>85</v>
      </c>
      <c r="M133" s="98">
        <v>55</v>
      </c>
      <c r="N133" s="98">
        <v>52</v>
      </c>
      <c r="O133" s="111"/>
      <c r="P133" s="98">
        <v>1023</v>
      </c>
      <c r="Q133" s="98">
        <v>1025</v>
      </c>
      <c r="R133" s="98">
        <v>1024</v>
      </c>
      <c r="S133" s="98">
        <v>2</v>
      </c>
      <c r="T133" s="111"/>
      <c r="U133" s="88">
        <v>5</v>
      </c>
      <c r="V133" s="88">
        <v>12.3</v>
      </c>
      <c r="W133" s="88">
        <v>16.8</v>
      </c>
      <c r="X133" s="103" t="s">
        <v>154</v>
      </c>
      <c r="Y133" s="401"/>
      <c r="Z133" s="536">
        <v>0</v>
      </c>
      <c r="AA133" s="511" t="e">
        <v>#N/A</v>
      </c>
      <c r="AB133" s="102" t="e">
        <v>#N/A</v>
      </c>
      <c r="AC133" s="1319" t="s">
        <v>459</v>
      </c>
      <c r="AD133" s="536" t="s">
        <v>459</v>
      </c>
      <c r="AE133" s="511" t="e">
        <v>#N/A</v>
      </c>
      <c r="AF133" s="574"/>
      <c r="AG133" s="536">
        <v>4.0999999999999996</v>
      </c>
      <c r="AH133" s="536">
        <v>10.5</v>
      </c>
      <c r="AI133" s="536">
        <v>6.5</v>
      </c>
      <c r="AJ133" s="536">
        <v>6.4</v>
      </c>
      <c r="AL133" s="103" t="s">
        <v>618</v>
      </c>
      <c r="AM133" s="106" t="e">
        <v>#N/A</v>
      </c>
      <c r="AN133" s="106" t="s">
        <v>112</v>
      </c>
      <c r="AO133" s="396"/>
      <c r="AP133" s="593">
        <v>12.5</v>
      </c>
      <c r="AQ133" s="596">
        <v>0</v>
      </c>
      <c r="AR133" s="576"/>
      <c r="AS133" s="44">
        <v>1.2533333333333294</v>
      </c>
      <c r="AT133" s="88">
        <v>5.4666666666666686</v>
      </c>
      <c r="AU133" s="88">
        <v>3.359999999999999</v>
      </c>
      <c r="AV133" s="355">
        <v>4.2133333333333391</v>
      </c>
      <c r="AW133" s="44">
        <v>1.2533333333333294</v>
      </c>
      <c r="AX133" s="44">
        <v>5.4666666666666686</v>
      </c>
      <c r="AY133" s="44">
        <v>3.359999999999999</v>
      </c>
      <c r="AZ133" s="487">
        <v>4.2133333333333383</v>
      </c>
      <c r="BA133" s="1233"/>
      <c r="BB133" s="622">
        <v>0</v>
      </c>
      <c r="BC133" s="10">
        <v>134.19999999999996</v>
      </c>
      <c r="BD133" s="67">
        <v>0.58594366197183079</v>
      </c>
      <c r="BE133" s="9">
        <v>515.4</v>
      </c>
      <c r="BF133" s="616">
        <v>1.2147342811525887</v>
      </c>
      <c r="BG133" s="1265">
        <v>1</v>
      </c>
      <c r="BH133" s="8">
        <v>0</v>
      </c>
      <c r="BI133" s="1265">
        <v>1013.25</v>
      </c>
      <c r="BJ133" s="135">
        <f>'2011'!$CA$75</f>
        <v>4.4799999999999995</v>
      </c>
      <c r="BK133" s="1">
        <f t="shared" ref="BK133:BK196" si="14">IF(Z133="",NA(),IF(Z133=0,0,IF(Z133&gt;1,2,1)))</f>
        <v>0</v>
      </c>
      <c r="BL133" s="1709">
        <v>0.24652777777777779</v>
      </c>
      <c r="BM133" s="1709">
        <v>0.70138888888888884</v>
      </c>
      <c r="BN133" s="1709">
        <v>0.71527777777777779</v>
      </c>
      <c r="BO133" s="1709">
        <v>0.28472222222222221</v>
      </c>
      <c r="BP133" s="1709">
        <v>0.48333333333333334</v>
      </c>
      <c r="BQ133" s="1447">
        <f>Daily!CP133</f>
        <v>7.4466666666666699</v>
      </c>
      <c r="BR133" s="1447">
        <f>Daily!CQ133</f>
        <v>15.93333333333333</v>
      </c>
      <c r="BS133" s="1447">
        <f>Daily!CR133</f>
        <v>11.69</v>
      </c>
      <c r="BT133" s="1421">
        <f>Daily!CS133</f>
        <v>8.486666666666661</v>
      </c>
      <c r="BU133" s="1277">
        <f>$BU$123+('2011'!$BX$75/DGD!$E$154*DGD!E133)</f>
        <v>229.03225806451613</v>
      </c>
      <c r="BV133" s="1277">
        <f>$BV$123+('2011'!$CF$75/DGD!$E$154*DGD!E133)</f>
        <v>424.29032258064518</v>
      </c>
      <c r="BW133" s="32">
        <f t="shared" si="11"/>
        <v>8.8611111111111125</v>
      </c>
      <c r="BX133" s="32">
        <f t="shared" si="12"/>
        <v>14.518888888888887</v>
      </c>
    </row>
    <row r="134" spans="4:76" ht="12.75" customHeight="1" x14ac:dyDescent="0.2">
      <c r="D134" s="1865"/>
      <c r="E134" s="34">
        <f t="shared" si="13"/>
        <v>11</v>
      </c>
      <c r="F134" s="189">
        <v>10.199999999999999</v>
      </c>
      <c r="G134" s="88">
        <v>17.2</v>
      </c>
      <c r="H134" s="88">
        <v>14.3</v>
      </c>
      <c r="I134" s="88">
        <v>7</v>
      </c>
      <c r="J134" s="1408"/>
      <c r="K134" s="98">
        <v>46</v>
      </c>
      <c r="L134" s="98">
        <v>85</v>
      </c>
      <c r="M134" s="98">
        <v>64</v>
      </c>
      <c r="N134" s="98">
        <v>39</v>
      </c>
      <c r="O134" s="111"/>
      <c r="P134" s="98">
        <v>1021</v>
      </c>
      <c r="Q134" s="98">
        <v>1024</v>
      </c>
      <c r="R134" s="98">
        <v>1022.5</v>
      </c>
      <c r="S134" s="98">
        <v>3</v>
      </c>
      <c r="T134" s="111"/>
      <c r="U134" s="88">
        <v>4.7</v>
      </c>
      <c r="V134" s="88">
        <v>13</v>
      </c>
      <c r="W134" s="88">
        <v>17.3</v>
      </c>
      <c r="X134" s="103" t="s">
        <v>181</v>
      </c>
      <c r="Y134" s="401"/>
      <c r="Z134" s="536">
        <v>0</v>
      </c>
      <c r="AA134" s="511" t="e">
        <v>#N/A</v>
      </c>
      <c r="AB134" s="102" t="e">
        <v>#N/A</v>
      </c>
      <c r="AC134" s="1319" t="s">
        <v>459</v>
      </c>
      <c r="AD134" s="536" t="s">
        <v>459</v>
      </c>
      <c r="AE134" s="511" t="e">
        <v>#N/A</v>
      </c>
      <c r="AF134" s="574"/>
      <c r="AG134" s="536">
        <v>2.8</v>
      </c>
      <c r="AH134" s="536">
        <v>11.1</v>
      </c>
      <c r="AI134" s="536">
        <v>7.3</v>
      </c>
      <c r="AJ134" s="536">
        <v>8.3000000000000007</v>
      </c>
      <c r="AL134" s="103" t="s">
        <v>619</v>
      </c>
      <c r="AM134" s="106" t="e">
        <v>#N/A</v>
      </c>
      <c r="AN134" s="106" t="s">
        <v>112</v>
      </c>
      <c r="AO134" s="396"/>
      <c r="AP134" s="593">
        <v>2</v>
      </c>
      <c r="AQ134" s="596">
        <v>0</v>
      </c>
      <c r="AR134" s="576"/>
      <c r="AS134" s="44">
        <v>2.6186666666666625</v>
      </c>
      <c r="AT134" s="88">
        <v>1.1433333333333344</v>
      </c>
      <c r="AU134" s="88">
        <v>1.8809999999999985</v>
      </c>
      <c r="AV134" s="355">
        <v>-1.4753333333333281</v>
      </c>
      <c r="AW134" s="44">
        <v>2.6186666666666625</v>
      </c>
      <c r="AX134" s="44">
        <v>1.1433333333333344</v>
      </c>
      <c r="AY134" s="44">
        <v>1.8809999999999985</v>
      </c>
      <c r="AZ134" s="487">
        <v>-1.4753333333333281</v>
      </c>
      <c r="BA134" s="112"/>
      <c r="BB134" s="622">
        <v>0</v>
      </c>
      <c r="BC134" s="10">
        <v>134.19999999999996</v>
      </c>
      <c r="BD134" s="67">
        <v>0.58111468082134354</v>
      </c>
      <c r="BE134" s="9">
        <v>517.4</v>
      </c>
      <c r="BF134" s="616">
        <v>1.202083489470134</v>
      </c>
      <c r="BG134" s="1265">
        <v>1</v>
      </c>
      <c r="BH134" s="1277">
        <v>0</v>
      </c>
      <c r="BI134" s="1265">
        <v>1013.25</v>
      </c>
      <c r="BJ134" s="135">
        <f>'2011'!$CA$75</f>
        <v>4.4799999999999995</v>
      </c>
      <c r="BK134" s="1">
        <f t="shared" si="14"/>
        <v>0</v>
      </c>
      <c r="BL134" s="1709">
        <v>0.28125</v>
      </c>
      <c r="BM134" s="1709">
        <v>0.72916666666666663</v>
      </c>
      <c r="BN134" s="1709">
        <v>0.77083333333333337</v>
      </c>
      <c r="BO134" s="1709">
        <v>0.32291666666666669</v>
      </c>
      <c r="BP134" s="1709">
        <v>0.63055555555555554</v>
      </c>
      <c r="BQ134" s="1447">
        <f>Daily!CP134</f>
        <v>7.5813333333333368</v>
      </c>
      <c r="BR134" s="1447">
        <f>Daily!CQ134</f>
        <v>16.056666666666665</v>
      </c>
      <c r="BS134" s="1447">
        <f>Daily!CR134</f>
        <v>11.819000000000001</v>
      </c>
      <c r="BT134" s="1421">
        <f>Daily!CS134</f>
        <v>8.4753333333333281</v>
      </c>
      <c r="BU134" s="1277">
        <f>$BU$123+('2011'!$BX$75/DGD!$E$154*DGD!E134)</f>
        <v>230.93548387096774</v>
      </c>
      <c r="BV134" s="1277">
        <f>$BV$123+('2011'!$CF$75/DGD!$E$154*DGD!E134)</f>
        <v>430.41935483870969</v>
      </c>
      <c r="BW134" s="32">
        <f t="shared" si="11"/>
        <v>8.9938888888888915</v>
      </c>
      <c r="BX134" s="32">
        <f t="shared" si="12"/>
        <v>14.64411111111111</v>
      </c>
    </row>
    <row r="135" spans="4:76" ht="12.75" customHeight="1" x14ac:dyDescent="0.2">
      <c r="D135" s="1865"/>
      <c r="E135" s="34">
        <f t="shared" si="13"/>
        <v>12</v>
      </c>
      <c r="F135" s="189">
        <v>8.8000000000000007</v>
      </c>
      <c r="G135" s="88">
        <v>17.8</v>
      </c>
      <c r="H135" s="88">
        <v>13.8</v>
      </c>
      <c r="I135" s="88">
        <v>9</v>
      </c>
      <c r="J135" s="1408"/>
      <c r="K135" s="98">
        <v>39</v>
      </c>
      <c r="L135" s="98">
        <v>79</v>
      </c>
      <c r="M135" s="98">
        <v>57</v>
      </c>
      <c r="N135" s="98">
        <v>40</v>
      </c>
      <c r="O135" s="111"/>
      <c r="P135" s="98">
        <v>1019</v>
      </c>
      <c r="Q135" s="98">
        <v>1022</v>
      </c>
      <c r="R135" s="98">
        <v>1020.5</v>
      </c>
      <c r="S135" s="98">
        <v>3</v>
      </c>
      <c r="T135" s="111"/>
      <c r="U135" s="88">
        <v>6</v>
      </c>
      <c r="V135" s="88">
        <v>13.8</v>
      </c>
      <c r="W135" s="88">
        <v>20.6</v>
      </c>
      <c r="X135" s="103" t="s">
        <v>181</v>
      </c>
      <c r="Y135" s="401"/>
      <c r="Z135" s="536">
        <v>0</v>
      </c>
      <c r="AA135" s="511" t="e">
        <v>#N/A</v>
      </c>
      <c r="AB135" s="102" t="e">
        <v>#N/A</v>
      </c>
      <c r="AC135" s="1319" t="s">
        <v>459</v>
      </c>
      <c r="AD135" s="536" t="s">
        <v>459</v>
      </c>
      <c r="AE135" s="511" t="e">
        <v>#N/A</v>
      </c>
      <c r="AF135" s="574"/>
      <c r="AG135" s="536">
        <v>2.6</v>
      </c>
      <c r="AH135" s="536">
        <v>7.8</v>
      </c>
      <c r="AI135" s="536">
        <v>5</v>
      </c>
      <c r="AJ135" s="536">
        <v>5.1999999999999993</v>
      </c>
      <c r="AL135" s="103" t="s">
        <v>620</v>
      </c>
      <c r="AM135" s="106" t="e">
        <v>#N/A</v>
      </c>
      <c r="AN135" s="106" t="s">
        <v>112</v>
      </c>
      <c r="AO135" s="396"/>
      <c r="AP135" s="593">
        <v>7</v>
      </c>
      <c r="AQ135" s="596">
        <v>0</v>
      </c>
      <c r="AR135" s="576"/>
      <c r="AS135" s="44">
        <v>1.083999999999997</v>
      </c>
      <c r="AT135" s="88">
        <v>1.620000000000001</v>
      </c>
      <c r="AU135" s="88">
        <v>1.351999999999999</v>
      </c>
      <c r="AV135" s="355">
        <v>0.53600000000000403</v>
      </c>
      <c r="AW135" s="44">
        <v>1.083999999999997</v>
      </c>
      <c r="AX135" s="44">
        <v>1.620000000000001</v>
      </c>
      <c r="AY135" s="44">
        <v>1.351999999999999</v>
      </c>
      <c r="AZ135" s="487">
        <v>0.53600000000000492</v>
      </c>
      <c r="BA135" s="112"/>
      <c r="BB135" s="622">
        <v>0</v>
      </c>
      <c r="BC135" s="10">
        <v>134.19999999999996</v>
      </c>
      <c r="BD135" s="67">
        <v>0.57636464394569109</v>
      </c>
      <c r="BE135" s="9">
        <v>524.4</v>
      </c>
      <c r="BF135" s="616">
        <v>1.2012414098869428</v>
      </c>
      <c r="BG135" s="1265">
        <v>1</v>
      </c>
      <c r="BH135" s="1277">
        <v>0</v>
      </c>
      <c r="BI135" s="1265">
        <v>1013.25</v>
      </c>
      <c r="BJ135" s="135">
        <f>'2011'!$CA$75</f>
        <v>4.4799999999999995</v>
      </c>
      <c r="BK135" s="1">
        <f t="shared" si="14"/>
        <v>0</v>
      </c>
      <c r="BL135" s="1709">
        <v>0.23958333333333334</v>
      </c>
      <c r="BM135" s="1709">
        <v>0.65277777777777779</v>
      </c>
      <c r="BN135" s="1709">
        <v>0.63888888888888895</v>
      </c>
      <c r="BO135" s="1709">
        <v>0.28125</v>
      </c>
      <c r="BP135" s="1709">
        <v>0.58819444444444446</v>
      </c>
      <c r="BQ135" s="1447">
        <f>Daily!CP135</f>
        <v>7.7160000000000037</v>
      </c>
      <c r="BR135" s="1447">
        <f>Daily!CQ135</f>
        <v>16.18</v>
      </c>
      <c r="BS135" s="1447">
        <f>Daily!CR135</f>
        <v>11.948000000000002</v>
      </c>
      <c r="BT135" s="1421">
        <f>Daily!CS135</f>
        <v>8.4639999999999951</v>
      </c>
      <c r="BU135" s="1277">
        <f>$BU$123+('2011'!$BX$75/DGD!$E$154*DGD!E135)</f>
        <v>232.83870967741936</v>
      </c>
      <c r="BV135" s="1277">
        <f>$BV$123+('2011'!$CF$75/DGD!$E$154*DGD!E135)</f>
        <v>436.54838709677421</v>
      </c>
      <c r="BW135" s="32">
        <f t="shared" si="11"/>
        <v>9.1266666666666705</v>
      </c>
      <c r="BX135" s="32">
        <f t="shared" si="12"/>
        <v>14.769333333333334</v>
      </c>
    </row>
    <row r="136" spans="4:76" ht="12.75" customHeight="1" x14ac:dyDescent="0.2">
      <c r="D136" s="1865"/>
      <c r="E136" s="34">
        <f t="shared" si="13"/>
        <v>13</v>
      </c>
      <c r="F136" s="189">
        <v>8.3000000000000007</v>
      </c>
      <c r="G136" s="88">
        <v>18.7</v>
      </c>
      <c r="H136" s="88">
        <v>14.3</v>
      </c>
      <c r="I136" s="88">
        <v>10.399999999999999</v>
      </c>
      <c r="J136" s="1408"/>
      <c r="K136" s="98">
        <v>40</v>
      </c>
      <c r="L136" s="98">
        <v>77</v>
      </c>
      <c r="M136" s="98">
        <v>55</v>
      </c>
      <c r="N136" s="98">
        <v>37</v>
      </c>
      <c r="O136" s="111"/>
      <c r="P136" s="98">
        <v>1017</v>
      </c>
      <c r="Q136" s="98">
        <v>1022</v>
      </c>
      <c r="R136" s="98">
        <v>1019.5</v>
      </c>
      <c r="S136" s="98">
        <v>5</v>
      </c>
      <c r="T136" s="111"/>
      <c r="U136" s="88">
        <v>5.0999999999999996</v>
      </c>
      <c r="V136" s="88">
        <v>10.9</v>
      </c>
      <c r="W136" s="88">
        <v>15.9</v>
      </c>
      <c r="X136" s="103" t="s">
        <v>154</v>
      </c>
      <c r="Y136" s="401"/>
      <c r="Z136" s="536">
        <v>0</v>
      </c>
      <c r="AA136" s="511" t="e">
        <v>#N/A</v>
      </c>
      <c r="AB136" s="102" t="e">
        <v>#N/A</v>
      </c>
      <c r="AC136" s="1319" t="s">
        <v>459</v>
      </c>
      <c r="AD136" s="536" t="s">
        <v>459</v>
      </c>
      <c r="AE136" s="511" t="e">
        <v>#N/A</v>
      </c>
      <c r="AF136" s="574"/>
      <c r="AG136" s="536">
        <v>3</v>
      </c>
      <c r="AH136" s="536">
        <v>7.9</v>
      </c>
      <c r="AI136" s="536">
        <v>5.0999999999999996</v>
      </c>
      <c r="AJ136" s="536">
        <v>4.9000000000000004</v>
      </c>
      <c r="AL136" s="103" t="s">
        <v>621</v>
      </c>
      <c r="AM136" s="106" t="e">
        <v>#N/A</v>
      </c>
      <c r="AN136" s="106" t="s">
        <v>112</v>
      </c>
      <c r="AO136" s="396"/>
      <c r="AP136" s="593">
        <v>8</v>
      </c>
      <c r="AQ136" s="596">
        <v>0</v>
      </c>
      <c r="AR136" s="576"/>
      <c r="AS136" s="44">
        <v>0.44933333333333003</v>
      </c>
      <c r="AT136" s="88">
        <v>2.3966666666666647</v>
      </c>
      <c r="AU136" s="88">
        <v>1.4229999999999974</v>
      </c>
      <c r="AV136" s="355">
        <v>1.9473333333333347</v>
      </c>
      <c r="AW136" s="44">
        <v>0.44933333333333003</v>
      </c>
      <c r="AX136" s="44">
        <v>2.3966666666666647</v>
      </c>
      <c r="AY136" s="44">
        <v>1.4229999999999974</v>
      </c>
      <c r="AZ136" s="487">
        <v>1.9473333333333347</v>
      </c>
      <c r="BA136" s="112"/>
      <c r="BB136" s="622">
        <v>0</v>
      </c>
      <c r="BC136" s="10">
        <v>134.19999999999996</v>
      </c>
      <c r="BD136" s="67">
        <v>0.57169163116668942</v>
      </c>
      <c r="BE136" s="9">
        <v>532.4</v>
      </c>
      <c r="BF136" s="616">
        <v>1.2026816293813305</v>
      </c>
      <c r="BG136" s="1265">
        <v>1</v>
      </c>
      <c r="BH136" s="1277">
        <v>0</v>
      </c>
      <c r="BI136" s="1265">
        <v>1013.25</v>
      </c>
      <c r="BJ136" s="135">
        <f>'2011'!$CA$75</f>
        <v>4.4799999999999995</v>
      </c>
      <c r="BK136" s="1">
        <f t="shared" si="14"/>
        <v>0</v>
      </c>
      <c r="BL136" s="1709">
        <v>0.24305555555555555</v>
      </c>
      <c r="BM136" s="1709">
        <v>0.58680555555555558</v>
      </c>
      <c r="BN136" s="1709">
        <v>0.59375</v>
      </c>
      <c r="BO136" s="1709">
        <v>0.27430555555555552</v>
      </c>
      <c r="BP136" s="1709">
        <v>0.67569444444444438</v>
      </c>
      <c r="BQ136" s="1447">
        <f>Daily!CP136</f>
        <v>7.8506666666666707</v>
      </c>
      <c r="BR136" s="1447">
        <f>Daily!CQ136</f>
        <v>16.303333333333335</v>
      </c>
      <c r="BS136" s="1447">
        <f>Daily!CR136</f>
        <v>12.077000000000002</v>
      </c>
      <c r="BT136" s="1421">
        <f>Daily!CS136</f>
        <v>8.4526666666666639</v>
      </c>
      <c r="BU136" s="1277">
        <f>$BU$123+('2011'!$BX$75/DGD!$E$154*DGD!E136)</f>
        <v>234.74193548387098</v>
      </c>
      <c r="BV136" s="1277">
        <f>$BV$123+('2011'!$CF$75/DGD!$E$154*DGD!E136)</f>
        <v>442.67741935483872</v>
      </c>
      <c r="BW136" s="32">
        <f t="shared" si="11"/>
        <v>9.2594444444444477</v>
      </c>
      <c r="BX136" s="32">
        <f t="shared" si="12"/>
        <v>14.894555555555556</v>
      </c>
    </row>
    <row r="137" spans="4:76" ht="12.75" customHeight="1" x14ac:dyDescent="0.2">
      <c r="D137" s="1865"/>
      <c r="E137" s="34">
        <f t="shared" si="13"/>
        <v>14</v>
      </c>
      <c r="F137" s="189">
        <v>7.5</v>
      </c>
      <c r="G137" s="88">
        <v>16.600000000000001</v>
      </c>
      <c r="H137" s="88">
        <v>12.5</v>
      </c>
      <c r="I137" s="88">
        <v>9.1000000000000014</v>
      </c>
      <c r="J137" s="1408"/>
      <c r="K137" s="98">
        <v>37</v>
      </c>
      <c r="L137" s="98">
        <v>75</v>
      </c>
      <c r="M137" s="98">
        <v>55</v>
      </c>
      <c r="N137" s="98">
        <v>38</v>
      </c>
      <c r="O137" s="111"/>
      <c r="P137" s="98">
        <v>1018</v>
      </c>
      <c r="Q137" s="98">
        <v>1022</v>
      </c>
      <c r="R137" s="98">
        <v>1020</v>
      </c>
      <c r="S137" s="98">
        <v>4</v>
      </c>
      <c r="T137" s="111"/>
      <c r="U137" s="88">
        <v>5.7</v>
      </c>
      <c r="V137" s="88">
        <v>14</v>
      </c>
      <c r="W137" s="88">
        <v>20.399999999999999</v>
      </c>
      <c r="X137" s="103" t="s">
        <v>182</v>
      </c>
      <c r="Y137" s="401"/>
      <c r="Z137" s="536">
        <v>0</v>
      </c>
      <c r="AA137" s="511" t="e">
        <v>#N/A</v>
      </c>
      <c r="AB137" s="102" t="e">
        <v>#N/A</v>
      </c>
      <c r="AC137" s="1319" t="s">
        <v>459</v>
      </c>
      <c r="AD137" s="536" t="s">
        <v>459</v>
      </c>
      <c r="AE137" s="511" t="e">
        <v>#N/A</v>
      </c>
      <c r="AF137" s="574"/>
      <c r="AG137" s="536">
        <v>1.6</v>
      </c>
      <c r="AH137" s="536">
        <v>5.5</v>
      </c>
      <c r="AI137" s="536">
        <v>3.5</v>
      </c>
      <c r="AJ137" s="536">
        <v>3.9</v>
      </c>
      <c r="AL137" s="103" t="s">
        <v>622</v>
      </c>
      <c r="AM137" s="106">
        <v>1013.25</v>
      </c>
      <c r="AN137" s="106" t="s">
        <v>112</v>
      </c>
      <c r="AO137" s="396"/>
      <c r="AP137" s="593">
        <v>6.5</v>
      </c>
      <c r="AQ137" s="596">
        <v>0</v>
      </c>
      <c r="AR137" s="576"/>
      <c r="AS137" s="44">
        <v>-0.48533333333333761</v>
      </c>
      <c r="AT137" s="88">
        <v>0.17333333333333201</v>
      </c>
      <c r="AU137" s="88">
        <v>-0.1560000000000028</v>
      </c>
      <c r="AV137" s="355">
        <v>0.65866666666666962</v>
      </c>
      <c r="AW137" s="44">
        <v>-0.48533333333333761</v>
      </c>
      <c r="AX137" s="44">
        <v>0.17333333333333201</v>
      </c>
      <c r="AY137" s="44">
        <v>-0.1560000000000028</v>
      </c>
      <c r="AZ137" s="487">
        <v>0.65866666666666873</v>
      </c>
      <c r="BA137" s="112"/>
      <c r="BB137" s="622">
        <v>0</v>
      </c>
      <c r="BC137" s="10">
        <v>134.19999999999996</v>
      </c>
      <c r="BD137" s="67">
        <v>0.56709378407851674</v>
      </c>
      <c r="BE137" s="9">
        <v>538.9</v>
      </c>
      <c r="BF137" s="616">
        <v>1.2007403148134836</v>
      </c>
      <c r="BG137" s="1265">
        <v>1</v>
      </c>
      <c r="BH137" s="1277">
        <v>0</v>
      </c>
      <c r="BI137" s="1265">
        <v>1013.25</v>
      </c>
      <c r="BJ137" s="135">
        <f>'2011'!$CA$75</f>
        <v>4.4799999999999995</v>
      </c>
      <c r="BK137" s="1">
        <f t="shared" si="14"/>
        <v>0</v>
      </c>
      <c r="BL137" s="1709">
        <v>0.23611111111111113</v>
      </c>
      <c r="BM137" s="1709">
        <v>0.6875</v>
      </c>
      <c r="BN137" s="1709">
        <v>0.69791666666666663</v>
      </c>
      <c r="BO137" s="1709">
        <v>0.26041666666666669</v>
      </c>
      <c r="BP137" s="1709">
        <v>0.68055555555555547</v>
      </c>
      <c r="BQ137" s="1447">
        <f>Daily!CP137</f>
        <v>7.9853333333333376</v>
      </c>
      <c r="BR137" s="1447">
        <f>Daily!CQ137</f>
        <v>16.426666666666669</v>
      </c>
      <c r="BS137" s="1447">
        <f>Daily!CR137</f>
        <v>12.206000000000003</v>
      </c>
      <c r="BT137" s="1421">
        <f>Daily!CS137</f>
        <v>8.4413333333333327</v>
      </c>
      <c r="BU137" s="1277">
        <f>$BU$123+('2011'!$BX$75/DGD!$E$154*DGD!E137)</f>
        <v>236.64516129032259</v>
      </c>
      <c r="BV137" s="1277">
        <f>$BV$123+('2011'!$CF$75/DGD!$E$154*DGD!E137)</f>
        <v>448.80645161290323</v>
      </c>
      <c r="BW137" s="32">
        <f t="shared" si="11"/>
        <v>9.3922222222222249</v>
      </c>
      <c r="BX137" s="32">
        <f t="shared" si="12"/>
        <v>15.019777777777781</v>
      </c>
    </row>
    <row r="138" spans="4:76" ht="12.75" customHeight="1" x14ac:dyDescent="0.2">
      <c r="D138" s="1865"/>
      <c r="E138" s="34">
        <f t="shared" si="13"/>
        <v>15</v>
      </c>
      <c r="F138" s="189">
        <v>8.3000000000000007</v>
      </c>
      <c r="G138" s="88">
        <v>15.2</v>
      </c>
      <c r="H138" s="88">
        <v>12.4</v>
      </c>
      <c r="I138" s="88">
        <v>6.8999999999999986</v>
      </c>
      <c r="J138" s="1408"/>
      <c r="K138" s="98">
        <v>43</v>
      </c>
      <c r="L138" s="98">
        <v>76</v>
      </c>
      <c r="M138" s="98">
        <v>60</v>
      </c>
      <c r="N138" s="98">
        <v>33</v>
      </c>
      <c r="O138" s="111"/>
      <c r="P138" s="98">
        <v>1022</v>
      </c>
      <c r="Q138" s="98">
        <v>1026</v>
      </c>
      <c r="R138" s="98">
        <v>1024</v>
      </c>
      <c r="S138" s="98">
        <v>4</v>
      </c>
      <c r="T138" s="111"/>
      <c r="U138" s="88">
        <v>6.1</v>
      </c>
      <c r="V138" s="88">
        <v>14.3</v>
      </c>
      <c r="W138" s="88">
        <v>19</v>
      </c>
      <c r="X138" s="103" t="s">
        <v>181</v>
      </c>
      <c r="Y138" s="401"/>
      <c r="Z138" s="536">
        <v>0</v>
      </c>
      <c r="AA138" s="511" t="e">
        <v>#N/A</v>
      </c>
      <c r="AB138" s="102" t="e">
        <v>#N/A</v>
      </c>
      <c r="AC138" s="1319" t="s">
        <v>459</v>
      </c>
      <c r="AD138" s="536" t="s">
        <v>459</v>
      </c>
      <c r="AE138" s="511" t="e">
        <v>#N/A</v>
      </c>
      <c r="AF138" s="574"/>
      <c r="AG138" s="536">
        <v>2.1</v>
      </c>
      <c r="AH138" s="536">
        <v>7</v>
      </c>
      <c r="AI138" s="536">
        <v>4.5999999999999996</v>
      </c>
      <c r="AJ138" s="536">
        <v>4.9000000000000004</v>
      </c>
      <c r="AL138" s="103" t="s">
        <v>623</v>
      </c>
      <c r="AM138" s="106">
        <v>1013.25</v>
      </c>
      <c r="AN138" s="106" t="s">
        <v>112</v>
      </c>
      <c r="AO138" s="396"/>
      <c r="AP138" s="593">
        <v>4</v>
      </c>
      <c r="AQ138" s="596">
        <v>0</v>
      </c>
      <c r="AR138" s="576"/>
      <c r="AS138" s="44">
        <v>0.18000000000000149</v>
      </c>
      <c r="AT138" s="88">
        <v>-1.3500000000000014</v>
      </c>
      <c r="AU138" s="88">
        <v>-0.58499999999999996</v>
      </c>
      <c r="AV138" s="355">
        <v>-1.5300000000000029</v>
      </c>
      <c r="AW138" s="44">
        <v>0.18000000000000149</v>
      </c>
      <c r="AX138" s="44">
        <v>-1.3500000000000014</v>
      </c>
      <c r="AY138" s="44">
        <v>-0.58499999999999996</v>
      </c>
      <c r="AZ138" s="487">
        <v>-1.5300000000000029</v>
      </c>
      <c r="BA138" s="112"/>
      <c r="BB138" s="622">
        <v>0</v>
      </c>
      <c r="BC138" s="10">
        <v>134.19999999999996</v>
      </c>
      <c r="BD138" s="67">
        <v>0.56256930358350221</v>
      </c>
      <c r="BE138" s="9">
        <v>542.9</v>
      </c>
      <c r="BF138" s="616">
        <v>1.1933560235410905</v>
      </c>
      <c r="BG138" s="1265">
        <v>1</v>
      </c>
      <c r="BH138" s="1277">
        <v>0</v>
      </c>
      <c r="BI138" s="1265">
        <v>1013.25</v>
      </c>
      <c r="BJ138" s="135">
        <f>'2011'!$CA$75</f>
        <v>4.4799999999999995</v>
      </c>
      <c r="BK138" s="1">
        <f t="shared" si="14"/>
        <v>0</v>
      </c>
      <c r="BL138" s="1709">
        <v>0.23611111111111113</v>
      </c>
      <c r="BM138" s="1709">
        <v>0.68402777777777779</v>
      </c>
      <c r="BN138" s="1709">
        <v>0.56944444444444442</v>
      </c>
      <c r="BO138" s="1709">
        <v>0.19444444444444445</v>
      </c>
      <c r="BP138" s="1709">
        <v>0.66874999999999996</v>
      </c>
      <c r="BQ138" s="1447">
        <f>Daily!CP138</f>
        <v>8.1199999999999992</v>
      </c>
      <c r="BR138" s="1447">
        <f>Daily!CQ138</f>
        <v>16.55</v>
      </c>
      <c r="BS138" s="1447">
        <f>Daily!CR138</f>
        <v>12.335000000000001</v>
      </c>
      <c r="BT138" s="1421">
        <f>Daily!CS138</f>
        <v>8.4300000000000015</v>
      </c>
      <c r="BU138" s="1277">
        <f>$BU$123+('2011'!$BX$75/DGD!$E$154*DGD!E138)</f>
        <v>238.54838709677421</v>
      </c>
      <c r="BV138" s="1277">
        <f>$BV$123+('2011'!$CF$75/DGD!$E$154*DGD!E138)</f>
        <v>454.93548387096774</v>
      </c>
      <c r="BW138" s="32">
        <f t="shared" si="11"/>
        <v>9.5250000000000004</v>
      </c>
      <c r="BX138" s="32">
        <f t="shared" si="12"/>
        <v>15.145000000000001</v>
      </c>
    </row>
    <row r="139" spans="4:76" ht="12.75" customHeight="1" x14ac:dyDescent="0.2">
      <c r="D139" s="1865"/>
      <c r="E139" s="34">
        <f t="shared" si="13"/>
        <v>16</v>
      </c>
      <c r="F139" s="189">
        <v>11.6</v>
      </c>
      <c r="G139" s="88">
        <v>19.8</v>
      </c>
      <c r="H139" s="88">
        <v>15</v>
      </c>
      <c r="I139" s="88">
        <v>8.2000000000000011</v>
      </c>
      <c r="J139" s="1408"/>
      <c r="K139" s="98">
        <v>45</v>
      </c>
      <c r="L139" s="98">
        <v>81</v>
      </c>
      <c r="M139" s="98">
        <v>64</v>
      </c>
      <c r="N139" s="98">
        <v>36</v>
      </c>
      <c r="O139" s="111"/>
      <c r="P139" s="98">
        <v>1021</v>
      </c>
      <c r="Q139" s="98">
        <v>1024</v>
      </c>
      <c r="R139" s="98">
        <v>1022.5</v>
      </c>
      <c r="S139" s="98">
        <v>3</v>
      </c>
      <c r="T139" s="111"/>
      <c r="U139" s="88">
        <v>7.1</v>
      </c>
      <c r="V139" s="88">
        <v>15.4</v>
      </c>
      <c r="W139" s="88">
        <v>19.7</v>
      </c>
      <c r="X139" s="103" t="s">
        <v>181</v>
      </c>
      <c r="Y139" s="401"/>
      <c r="Z139" s="536">
        <v>0</v>
      </c>
      <c r="AA139" s="511" t="e">
        <v>#N/A</v>
      </c>
      <c r="AB139" s="102" t="e">
        <v>#N/A</v>
      </c>
      <c r="AC139" s="1319" t="s">
        <v>459</v>
      </c>
      <c r="AD139" s="536" t="s">
        <v>459</v>
      </c>
      <c r="AE139" s="511" t="e">
        <v>#N/A</v>
      </c>
      <c r="AF139" s="574"/>
      <c r="AG139" s="536">
        <v>5.9</v>
      </c>
      <c r="AH139" s="536">
        <v>9.9</v>
      </c>
      <c r="AI139" s="536">
        <v>8</v>
      </c>
      <c r="AJ139" s="536">
        <v>4</v>
      </c>
      <c r="AL139" s="103" t="s">
        <v>624</v>
      </c>
      <c r="AM139" s="106">
        <v>1013.25</v>
      </c>
      <c r="AN139" s="106" t="s">
        <v>112</v>
      </c>
      <c r="AO139" s="396"/>
      <c r="AP139" s="593">
        <v>1.5</v>
      </c>
      <c r="AQ139" s="596">
        <v>0</v>
      </c>
      <c r="AR139" s="576"/>
      <c r="AS139" s="44">
        <v>3.3453333333333291</v>
      </c>
      <c r="AT139" s="88">
        <v>3.1266666666666616</v>
      </c>
      <c r="AU139" s="88">
        <v>3.2359999999999953</v>
      </c>
      <c r="AV139" s="355">
        <v>-0.21866666666666745</v>
      </c>
      <c r="AW139" s="44">
        <v>3.3453333333333291</v>
      </c>
      <c r="AX139" s="44">
        <v>3.1266666666666616</v>
      </c>
      <c r="AY139" s="44">
        <v>3.2359999999999953</v>
      </c>
      <c r="AZ139" s="487">
        <v>-0.21866666666666745</v>
      </c>
      <c r="BA139" s="112"/>
      <c r="BB139" s="622">
        <v>0</v>
      </c>
      <c r="BC139" s="10">
        <v>134.19999999999996</v>
      </c>
      <c r="BD139" s="67">
        <v>0.55811644754494216</v>
      </c>
      <c r="BE139" s="9">
        <v>544.4</v>
      </c>
      <c r="BF139" s="616">
        <v>1.1807458196319875</v>
      </c>
      <c r="BG139" s="1265">
        <v>1</v>
      </c>
      <c r="BH139" s="1277">
        <v>0</v>
      </c>
      <c r="BI139" s="1265">
        <v>1013.25</v>
      </c>
      <c r="BJ139" s="135">
        <f>'2011'!$CA$75</f>
        <v>4.4799999999999995</v>
      </c>
      <c r="BK139" s="1">
        <f t="shared" si="14"/>
        <v>0</v>
      </c>
      <c r="BL139" s="1709">
        <v>0.14930555555555555</v>
      </c>
      <c r="BM139" s="1709">
        <v>0.65972222222222221</v>
      </c>
      <c r="BN139" s="1709">
        <v>0.67708333333333337</v>
      </c>
      <c r="BO139" s="1709">
        <v>0.27083333333333331</v>
      </c>
      <c r="BP139" s="1709">
        <v>0.43333333333333335</v>
      </c>
      <c r="BQ139" s="1447">
        <f>Daily!CP139</f>
        <v>8.2546666666666706</v>
      </c>
      <c r="BR139" s="1447">
        <f>Daily!CQ139</f>
        <v>16.673333333333339</v>
      </c>
      <c r="BS139" s="1447">
        <f>Daily!CR139</f>
        <v>12.464000000000006</v>
      </c>
      <c r="BT139" s="1421">
        <f>Daily!CS139</f>
        <v>8.4186666666666685</v>
      </c>
      <c r="BU139" s="1277">
        <f>$BU$123+('2011'!$BX$75/DGD!$E$154*DGD!E139)</f>
        <v>240.45161290322579</v>
      </c>
      <c r="BV139" s="1277">
        <f>$BV$123+('2011'!$CF$75/DGD!$E$154*DGD!E139)</f>
        <v>461.06451612903226</v>
      </c>
      <c r="BW139" s="32">
        <f t="shared" si="11"/>
        <v>9.6577777777777829</v>
      </c>
      <c r="BX139" s="32">
        <f t="shared" si="12"/>
        <v>15.270222222222229</v>
      </c>
    </row>
    <row r="140" spans="4:76" ht="12.75" customHeight="1" x14ac:dyDescent="0.2">
      <c r="D140" s="1865"/>
      <c r="E140" s="34">
        <f t="shared" si="13"/>
        <v>17</v>
      </c>
      <c r="F140" s="189">
        <v>11.5</v>
      </c>
      <c r="G140" s="88">
        <v>18.100000000000001</v>
      </c>
      <c r="H140" s="88">
        <v>14.6</v>
      </c>
      <c r="I140" s="88">
        <v>6.6000000000000014</v>
      </c>
      <c r="J140" s="1408"/>
      <c r="K140" s="98">
        <v>53</v>
      </c>
      <c r="L140" s="98">
        <v>86</v>
      </c>
      <c r="M140" s="98">
        <v>69</v>
      </c>
      <c r="N140" s="98">
        <v>33</v>
      </c>
      <c r="O140" s="111"/>
      <c r="P140" s="98">
        <v>1017</v>
      </c>
      <c r="Q140" s="98">
        <v>1021</v>
      </c>
      <c r="R140" s="98">
        <v>1019</v>
      </c>
      <c r="S140" s="98">
        <v>4</v>
      </c>
      <c r="T140" s="111"/>
      <c r="U140" s="88">
        <v>6</v>
      </c>
      <c r="V140" s="88">
        <v>12.5</v>
      </c>
      <c r="W140" s="88">
        <v>17.600000000000001</v>
      </c>
      <c r="X140" s="103" t="s">
        <v>181</v>
      </c>
      <c r="Y140" s="401"/>
      <c r="Z140" s="536">
        <v>0</v>
      </c>
      <c r="AA140" s="511" t="e">
        <v>#N/A</v>
      </c>
      <c r="AB140" s="102" t="e">
        <v>#N/A</v>
      </c>
      <c r="AC140" s="1319" t="s">
        <v>459</v>
      </c>
      <c r="AD140" s="536" t="s">
        <v>459</v>
      </c>
      <c r="AE140" s="511" t="e">
        <v>#N/A</v>
      </c>
      <c r="AF140" s="574"/>
      <c r="AG140" s="536">
        <v>6.1</v>
      </c>
      <c r="AH140" s="536">
        <v>11.4</v>
      </c>
      <c r="AI140" s="536">
        <v>8.8000000000000007</v>
      </c>
      <c r="AJ140" s="536">
        <v>5.3000000000000007</v>
      </c>
      <c r="AL140" s="103" t="s">
        <v>506</v>
      </c>
      <c r="AM140" s="106">
        <v>1013.25</v>
      </c>
      <c r="AN140" s="106" t="s">
        <v>112</v>
      </c>
      <c r="AO140" s="396"/>
      <c r="AP140" s="593">
        <v>2</v>
      </c>
      <c r="AQ140" s="596">
        <v>0</v>
      </c>
      <c r="AR140" s="576"/>
      <c r="AS140" s="44">
        <v>3.1106666666666634</v>
      </c>
      <c r="AT140" s="88">
        <v>1.3033333333333275</v>
      </c>
      <c r="AU140" s="88">
        <v>2.2069999999999954</v>
      </c>
      <c r="AV140" s="355">
        <v>-1.8073333333333359</v>
      </c>
      <c r="AW140" s="44">
        <v>3.1106666666666634</v>
      </c>
      <c r="AX140" s="44">
        <v>1.3033333333333275</v>
      </c>
      <c r="AY140" s="44">
        <v>2.2069999999999954</v>
      </c>
      <c r="AZ140" s="487">
        <v>-1.8073333333333359</v>
      </c>
      <c r="BA140" s="112"/>
      <c r="BB140" s="622">
        <v>0</v>
      </c>
      <c r="BC140" s="10">
        <v>134.19999999999996</v>
      </c>
      <c r="BD140" s="67">
        <v>0.55373352855051228</v>
      </c>
      <c r="BE140" s="9">
        <v>546.4</v>
      </c>
      <c r="BF140" s="616">
        <v>1.1695366981978872</v>
      </c>
      <c r="BG140" s="1265">
        <v>1</v>
      </c>
      <c r="BH140" s="1277">
        <v>0</v>
      </c>
      <c r="BI140" s="1265">
        <v>1013.25</v>
      </c>
      <c r="BJ140" s="135">
        <f>'2011'!$CA$75</f>
        <v>4.4799999999999995</v>
      </c>
      <c r="BK140" s="1">
        <f t="shared" si="14"/>
        <v>0</v>
      </c>
      <c r="BL140" s="1709">
        <v>0.23611111111111113</v>
      </c>
      <c r="BM140" s="1709">
        <v>0.60416666666666663</v>
      </c>
      <c r="BN140" s="1709">
        <v>0.60069444444444442</v>
      </c>
      <c r="BO140" s="1709" t="e">
        <v>#N/A</v>
      </c>
      <c r="BP140" s="1709">
        <v>0.6645833333333333</v>
      </c>
      <c r="BQ140" s="1447">
        <f>Daily!CP140</f>
        <v>8.3893333333333366</v>
      </c>
      <c r="BR140" s="1447">
        <f>Daily!CQ140</f>
        <v>16.796666666666674</v>
      </c>
      <c r="BS140" s="1447">
        <f>Daily!CR140</f>
        <v>12.593000000000005</v>
      </c>
      <c r="BT140" s="1421">
        <f>Daily!CS140</f>
        <v>8.4073333333333373</v>
      </c>
      <c r="BU140" s="1277">
        <f>$BU$123+('2011'!$BX$75/DGD!$E$154*DGD!E140)</f>
        <v>242.35483870967744</v>
      </c>
      <c r="BV140" s="1277">
        <f>$BV$123+('2011'!$CF$75/DGD!$E$154*DGD!E140)</f>
        <v>467.19354838709677</v>
      </c>
      <c r="BW140" s="32">
        <f t="shared" si="11"/>
        <v>9.7905555555555601</v>
      </c>
      <c r="BX140" s="32">
        <f t="shared" si="12"/>
        <v>15.39544444444445</v>
      </c>
    </row>
    <row r="141" spans="4:76" ht="12.75" customHeight="1" x14ac:dyDescent="0.2">
      <c r="D141" s="1865"/>
      <c r="E141" s="34">
        <f t="shared" si="13"/>
        <v>18</v>
      </c>
      <c r="F141" s="189">
        <v>11.4</v>
      </c>
      <c r="G141" s="88">
        <v>19</v>
      </c>
      <c r="H141" s="88">
        <v>14.8</v>
      </c>
      <c r="I141" s="88">
        <v>7.6</v>
      </c>
      <c r="J141" s="1408"/>
      <c r="K141" s="98">
        <v>65</v>
      </c>
      <c r="L141" s="98">
        <v>91</v>
      </c>
      <c r="M141" s="98">
        <v>81</v>
      </c>
      <c r="N141" s="98">
        <v>26</v>
      </c>
      <c r="O141" s="111"/>
      <c r="P141" s="98">
        <v>1012</v>
      </c>
      <c r="Q141" s="98">
        <v>1017</v>
      </c>
      <c r="R141" s="98">
        <v>1014.5</v>
      </c>
      <c r="S141" s="98">
        <v>5</v>
      </c>
      <c r="T141" s="111"/>
      <c r="U141" s="88">
        <v>5.7</v>
      </c>
      <c r="V141" s="88">
        <v>13.2</v>
      </c>
      <c r="W141" s="88">
        <v>18.7</v>
      </c>
      <c r="X141" s="98" t="s">
        <v>154</v>
      </c>
      <c r="Y141" s="111"/>
      <c r="Z141" s="88">
        <v>3</v>
      </c>
      <c r="AA141" s="1459">
        <v>2.5</v>
      </c>
      <c r="AB141" s="156">
        <v>1.4</v>
      </c>
      <c r="AC141" s="1461">
        <v>0.12448132780082986</v>
      </c>
      <c r="AD141" s="88">
        <v>3</v>
      </c>
      <c r="AE141" s="1459">
        <v>20</v>
      </c>
      <c r="AF141" s="1467"/>
      <c r="AG141" s="88">
        <v>8.3000000000000007</v>
      </c>
      <c r="AH141" s="88">
        <v>13</v>
      </c>
      <c r="AI141" s="88">
        <v>11.4</v>
      </c>
      <c r="AJ141" s="88">
        <v>4.6999999999999993</v>
      </c>
      <c r="AK141" s="154"/>
      <c r="AL141" s="98" t="s">
        <v>625</v>
      </c>
      <c r="AM141" s="1474">
        <v>1013.25</v>
      </c>
      <c r="AN141" s="1474" t="s">
        <v>626</v>
      </c>
      <c r="AO141" s="1475"/>
      <c r="AP141" s="601">
        <v>0.2</v>
      </c>
      <c r="AQ141" s="1476">
        <v>1</v>
      </c>
      <c r="AR141" s="576"/>
      <c r="AS141" s="44">
        <v>2.8759999999999977</v>
      </c>
      <c r="AT141" s="88">
        <v>2.0799999999999983</v>
      </c>
      <c r="AU141" s="88">
        <v>2.477999999999998</v>
      </c>
      <c r="AV141" s="355">
        <v>-0.79599999999999937</v>
      </c>
      <c r="AW141" s="44">
        <v>2.8759999999999977</v>
      </c>
      <c r="AX141" s="44">
        <v>2.0799999999999983</v>
      </c>
      <c r="AY141" s="44">
        <v>2.477999999999998</v>
      </c>
      <c r="AZ141" s="487">
        <v>-0.79599999999999937</v>
      </c>
      <c r="BA141" s="112"/>
      <c r="BB141" s="622">
        <v>1.576271186440678</v>
      </c>
      <c r="BC141" s="10">
        <v>137.19999999999996</v>
      </c>
      <c r="BD141" s="67">
        <v>0.56170100369783393</v>
      </c>
      <c r="BE141" s="9">
        <v>546.6</v>
      </c>
      <c r="BF141" s="616">
        <v>1.1548149662645677</v>
      </c>
      <c r="BG141" s="1265">
        <v>1</v>
      </c>
      <c r="BH141" s="1277">
        <v>0</v>
      </c>
      <c r="BI141" s="1265">
        <v>1013.25</v>
      </c>
      <c r="BJ141" s="135">
        <f>'2011'!$CA$75</f>
        <v>4.4799999999999995</v>
      </c>
      <c r="BK141" s="1">
        <f t="shared" si="14"/>
        <v>2</v>
      </c>
      <c r="BL141" s="1709">
        <v>0.21875</v>
      </c>
      <c r="BM141" s="1709">
        <v>0.67361111111111116</v>
      </c>
      <c r="BN141" s="1709">
        <v>0.70138888888888884</v>
      </c>
      <c r="BO141" s="1709">
        <v>0.31597222222222221</v>
      </c>
      <c r="BP141" s="1709">
        <v>0.44930555555555557</v>
      </c>
      <c r="BQ141" s="1447">
        <f>Daily!CP141</f>
        <v>8.5240000000000027</v>
      </c>
      <c r="BR141" s="1447">
        <f>Daily!CQ141</f>
        <v>16.920000000000002</v>
      </c>
      <c r="BS141" s="1447">
        <f>Daily!CR141</f>
        <v>12.722000000000001</v>
      </c>
      <c r="BT141" s="1421">
        <f>Daily!CS141</f>
        <v>8.395999999999999</v>
      </c>
      <c r="BU141" s="1277">
        <f>$BU$123+('2011'!$BX$75/DGD!$E$154*DGD!E141)</f>
        <v>244.25806451612902</v>
      </c>
      <c r="BV141" s="1277">
        <f>$BV$123+('2011'!$CF$75/DGD!$E$154*DGD!E141)</f>
        <v>473.32258064516128</v>
      </c>
      <c r="BW141" s="32">
        <f t="shared" si="11"/>
        <v>9.9233333333333356</v>
      </c>
      <c r="BX141" s="32">
        <f t="shared" si="12"/>
        <v>15.520666666666667</v>
      </c>
    </row>
    <row r="142" spans="4:76" ht="12.75" customHeight="1" x14ac:dyDescent="0.2">
      <c r="D142" s="1865"/>
      <c r="E142" s="34">
        <f t="shared" si="13"/>
        <v>19</v>
      </c>
      <c r="F142" s="189">
        <v>6.5</v>
      </c>
      <c r="G142" s="88">
        <v>19.600000000000001</v>
      </c>
      <c r="H142" s="88">
        <v>14</v>
      </c>
      <c r="I142" s="88">
        <v>13.100000000000001</v>
      </c>
      <c r="J142" s="1408"/>
      <c r="K142" s="98">
        <v>38</v>
      </c>
      <c r="L142" s="98">
        <v>91</v>
      </c>
      <c r="M142" s="98">
        <v>63</v>
      </c>
      <c r="N142" s="98">
        <v>53</v>
      </c>
      <c r="O142" s="111"/>
      <c r="P142" s="98">
        <v>1015</v>
      </c>
      <c r="Q142" s="98">
        <v>1019</v>
      </c>
      <c r="R142" s="98">
        <v>1017</v>
      </c>
      <c r="S142" s="98">
        <v>4</v>
      </c>
      <c r="T142" s="111"/>
      <c r="U142" s="88">
        <v>2.4</v>
      </c>
      <c r="V142" s="88">
        <v>8.1</v>
      </c>
      <c r="W142" s="88">
        <v>10.9</v>
      </c>
      <c r="X142" s="98" t="s">
        <v>178</v>
      </c>
      <c r="Y142" s="111"/>
      <c r="Z142" s="88">
        <v>0</v>
      </c>
      <c r="AA142" s="1459" t="e">
        <v>#N/A</v>
      </c>
      <c r="AB142" s="156" t="e">
        <v>#N/A</v>
      </c>
      <c r="AC142" s="1461" t="s">
        <v>459</v>
      </c>
      <c r="AD142" s="88" t="s">
        <v>459</v>
      </c>
      <c r="AE142" s="1459" t="e">
        <v>#N/A</v>
      </c>
      <c r="AF142" s="1467"/>
      <c r="AG142" s="88">
        <v>4.5999999999999996</v>
      </c>
      <c r="AH142" s="88">
        <v>9.3000000000000007</v>
      </c>
      <c r="AI142" s="88">
        <v>6.4</v>
      </c>
      <c r="AJ142" s="88">
        <v>4.7000000000000011</v>
      </c>
      <c r="AK142" s="154"/>
      <c r="AL142" s="98" t="s">
        <v>627</v>
      </c>
      <c r="AM142" s="1474">
        <v>1013.25</v>
      </c>
      <c r="AN142" s="1474" t="s">
        <v>112</v>
      </c>
      <c r="AO142" s="1475"/>
      <c r="AP142" s="601">
        <v>9</v>
      </c>
      <c r="AQ142" s="1476">
        <v>0</v>
      </c>
      <c r="AR142" s="576"/>
      <c r="AS142" s="44">
        <v>-2.1586666666666687</v>
      </c>
      <c r="AT142" s="88">
        <v>2.5566666666666578</v>
      </c>
      <c r="AU142" s="88">
        <v>0.19899999999999451</v>
      </c>
      <c r="AV142" s="355">
        <v>4.7153333333333265</v>
      </c>
      <c r="AW142" s="44">
        <v>-2.1586666666666687</v>
      </c>
      <c r="AX142" s="44">
        <v>2.5566666666666578</v>
      </c>
      <c r="AY142" s="44">
        <v>0.19899999999999451</v>
      </c>
      <c r="AZ142" s="487">
        <v>4.7153333333333265</v>
      </c>
      <c r="BA142" s="112"/>
      <c r="BB142" s="622">
        <v>0</v>
      </c>
      <c r="BC142" s="10">
        <v>137.19999999999996</v>
      </c>
      <c r="BD142" s="67">
        <v>0.55735814441095521</v>
      </c>
      <c r="BE142" s="9">
        <v>555.6</v>
      </c>
      <c r="BF142" s="616">
        <v>1.1588239251833412</v>
      </c>
      <c r="BG142" s="1265">
        <v>1</v>
      </c>
      <c r="BH142" s="1277">
        <v>0</v>
      </c>
      <c r="BI142" s="1265">
        <v>1013.25</v>
      </c>
      <c r="BJ142" s="135">
        <f>'2011'!$CA$75</f>
        <v>4.4799999999999995</v>
      </c>
      <c r="BK142" s="1">
        <f t="shared" si="14"/>
        <v>0</v>
      </c>
      <c r="BL142" s="1709">
        <v>0.23611111111111113</v>
      </c>
      <c r="BM142" s="1709">
        <v>0.6875</v>
      </c>
      <c r="BN142" s="1709">
        <v>0.69791666666666663</v>
      </c>
      <c r="BO142" s="1709">
        <v>0.28472222222222221</v>
      </c>
      <c r="BP142" s="1709">
        <v>0.81319444444444444</v>
      </c>
      <c r="BQ142" s="1447">
        <f>Daily!CP142</f>
        <v>8.6586666666666687</v>
      </c>
      <c r="BR142" s="1447">
        <f>Daily!CQ142</f>
        <v>17.043333333333344</v>
      </c>
      <c r="BS142" s="1447">
        <f>Daily!CR142</f>
        <v>12.851000000000006</v>
      </c>
      <c r="BT142" s="1421">
        <f>Daily!CS142</f>
        <v>8.3846666666666749</v>
      </c>
      <c r="BU142" s="1277">
        <f>$BU$123+('2011'!$BX$75/DGD!$E$154*DGD!E142)</f>
        <v>246.16129032258064</v>
      </c>
      <c r="BV142" s="1277">
        <f>$BV$123+('2011'!$CF$75/DGD!$E$154*DGD!E142)</f>
        <v>479.45161290322579</v>
      </c>
      <c r="BW142" s="32">
        <f t="shared" si="11"/>
        <v>10.056111111111115</v>
      </c>
      <c r="BX142" s="32">
        <f t="shared" si="12"/>
        <v>15.645888888888898</v>
      </c>
    </row>
    <row r="143" spans="4:76" ht="12.75" customHeight="1" x14ac:dyDescent="0.2">
      <c r="D143" s="1865"/>
      <c r="E143" s="34">
        <f t="shared" si="13"/>
        <v>20</v>
      </c>
      <c r="F143" s="189">
        <v>10.9</v>
      </c>
      <c r="G143" s="88">
        <v>18.3</v>
      </c>
      <c r="H143" s="88">
        <v>15.1</v>
      </c>
      <c r="I143" s="88">
        <v>7.4</v>
      </c>
      <c r="J143" s="1408"/>
      <c r="K143" s="98">
        <v>41</v>
      </c>
      <c r="L143" s="98">
        <v>67</v>
      </c>
      <c r="M143" s="98">
        <v>53</v>
      </c>
      <c r="N143" s="98">
        <v>26</v>
      </c>
      <c r="O143" s="111"/>
      <c r="P143" s="98">
        <v>1016</v>
      </c>
      <c r="Q143" s="98">
        <v>1021</v>
      </c>
      <c r="R143" s="98">
        <v>1018.5</v>
      </c>
      <c r="S143" s="98">
        <v>5</v>
      </c>
      <c r="T143" s="111"/>
      <c r="U143" s="88">
        <v>4.7</v>
      </c>
      <c r="V143" s="88">
        <v>11.8</v>
      </c>
      <c r="W143" s="88">
        <v>17.600000000000001</v>
      </c>
      <c r="X143" s="98" t="s">
        <v>181</v>
      </c>
      <c r="Y143" s="111"/>
      <c r="Z143" s="88">
        <v>0</v>
      </c>
      <c r="AA143" s="1459" t="e">
        <v>#N/A</v>
      </c>
      <c r="AB143" s="156" t="e">
        <v>#N/A</v>
      </c>
      <c r="AC143" s="1461" t="s">
        <v>459</v>
      </c>
      <c r="AD143" s="88" t="s">
        <v>459</v>
      </c>
      <c r="AE143" s="1459" t="e">
        <v>#N/A</v>
      </c>
      <c r="AF143" s="1467"/>
      <c r="AG143" s="88">
        <v>4.0999999999999996</v>
      </c>
      <c r="AH143" s="88">
        <v>7.8</v>
      </c>
      <c r="AI143" s="88">
        <v>5.3</v>
      </c>
      <c r="AJ143" s="88">
        <v>3.7</v>
      </c>
      <c r="AK143" s="154"/>
      <c r="AL143" s="98" t="s">
        <v>628</v>
      </c>
      <c r="AM143" s="1474">
        <v>1013.25</v>
      </c>
      <c r="AN143" s="1474" t="s">
        <v>112</v>
      </c>
      <c r="AO143" s="1475"/>
      <c r="AP143" s="601">
        <v>7</v>
      </c>
      <c r="AQ143" s="1476">
        <v>0</v>
      </c>
      <c r="AR143" s="576"/>
      <c r="AS143" s="44">
        <v>2.1066666666666656</v>
      </c>
      <c r="AT143" s="88">
        <v>1.1333333333333222</v>
      </c>
      <c r="AU143" s="88">
        <v>1.6199999999999939</v>
      </c>
      <c r="AV143" s="355">
        <v>-0.97333333333334338</v>
      </c>
      <c r="AW143" s="44">
        <v>2.1066666666666656</v>
      </c>
      <c r="AX143" s="44">
        <v>1.1333333333333222</v>
      </c>
      <c r="AY143" s="44">
        <v>1.6199999999999939</v>
      </c>
      <c r="AZ143" s="487">
        <v>-0.97333333333334338</v>
      </c>
      <c r="BA143" s="112"/>
      <c r="BB143" s="622">
        <v>0</v>
      </c>
      <c r="BC143" s="10">
        <v>137.19999999999996</v>
      </c>
      <c r="BD143" s="67">
        <v>0.55308192457737304</v>
      </c>
      <c r="BE143" s="9">
        <v>562.6</v>
      </c>
      <c r="BF143" s="616">
        <v>1.1586129010828408</v>
      </c>
      <c r="BG143" s="1265">
        <v>1</v>
      </c>
      <c r="BH143" s="1277">
        <v>0</v>
      </c>
      <c r="BI143" s="1265">
        <v>1013.25</v>
      </c>
      <c r="BJ143" s="135">
        <f>'2011'!$CA$75</f>
        <v>4.4799999999999995</v>
      </c>
      <c r="BK143" s="1">
        <f t="shared" si="14"/>
        <v>0</v>
      </c>
      <c r="BL143" s="1709">
        <v>0.24305555555555555</v>
      </c>
      <c r="BM143" s="1709">
        <v>0.54513888888888895</v>
      </c>
      <c r="BN143" s="1709">
        <v>0.58333333333333337</v>
      </c>
      <c r="BO143" s="1709">
        <v>0.28125</v>
      </c>
      <c r="BP143" s="1709">
        <v>0.59513888888888888</v>
      </c>
      <c r="BQ143" s="1447">
        <f>Daily!CP143</f>
        <v>8.7933333333333348</v>
      </c>
      <c r="BR143" s="1447">
        <f>Daily!CQ143</f>
        <v>17.166666666666679</v>
      </c>
      <c r="BS143" s="1447">
        <f>Daily!CR143</f>
        <v>12.980000000000008</v>
      </c>
      <c r="BT143" s="1421">
        <f>Daily!CS143</f>
        <v>8.3733333333333437</v>
      </c>
      <c r="BU143" s="1277">
        <f>$BU$123+('2011'!$BX$75/DGD!$E$154*DGD!E143)</f>
        <v>248.06451612903226</v>
      </c>
      <c r="BV143" s="1277">
        <f>$BV$123+('2011'!$CF$75/DGD!$E$154*DGD!E143)</f>
        <v>485.58064516129031</v>
      </c>
      <c r="BW143" s="32">
        <f t="shared" si="11"/>
        <v>10.188888888888894</v>
      </c>
      <c r="BX143" s="32">
        <f t="shared" si="12"/>
        <v>15.771111111111122</v>
      </c>
    </row>
    <row r="144" spans="4:76" ht="12.75" customHeight="1" x14ac:dyDescent="0.2">
      <c r="D144" s="1865"/>
      <c r="E144" s="34">
        <f t="shared" si="13"/>
        <v>21</v>
      </c>
      <c r="F144" s="189">
        <v>7.8</v>
      </c>
      <c r="G144" s="88">
        <v>21</v>
      </c>
      <c r="H144" s="88">
        <v>16.100000000000001</v>
      </c>
      <c r="I144" s="88">
        <v>13.2</v>
      </c>
      <c r="J144" s="1408"/>
      <c r="K144" s="98">
        <v>39</v>
      </c>
      <c r="L144" s="98">
        <v>83</v>
      </c>
      <c r="M144" s="98">
        <v>55</v>
      </c>
      <c r="N144" s="98">
        <v>44</v>
      </c>
      <c r="O144" s="111"/>
      <c r="P144" s="98">
        <v>1014</v>
      </c>
      <c r="Q144" s="98">
        <v>1022</v>
      </c>
      <c r="R144" s="98">
        <v>1018</v>
      </c>
      <c r="S144" s="98">
        <v>8</v>
      </c>
      <c r="T144" s="111"/>
      <c r="U144" s="88">
        <v>5.4</v>
      </c>
      <c r="V144" s="88">
        <v>14.5</v>
      </c>
      <c r="W144" s="88">
        <v>22.3</v>
      </c>
      <c r="X144" s="98" t="s">
        <v>154</v>
      </c>
      <c r="Y144" s="111"/>
      <c r="Z144" s="88">
        <v>0</v>
      </c>
      <c r="AA144" s="1459" t="e">
        <v>#N/A</v>
      </c>
      <c r="AB144" s="156" t="e">
        <v>#N/A</v>
      </c>
      <c r="AC144" s="1461" t="s">
        <v>459</v>
      </c>
      <c r="AD144" s="88" t="s">
        <v>459</v>
      </c>
      <c r="AE144" s="1459" t="e">
        <v>#N/A</v>
      </c>
      <c r="AF144" s="1467"/>
      <c r="AG144" s="88">
        <v>4.4000000000000004</v>
      </c>
      <c r="AH144" s="88">
        <v>9.4</v>
      </c>
      <c r="AI144" s="88">
        <v>6.6</v>
      </c>
      <c r="AJ144" s="88">
        <v>5</v>
      </c>
      <c r="AK144" s="154"/>
      <c r="AL144" s="98" t="s">
        <v>629</v>
      </c>
      <c r="AM144" s="1474">
        <v>1013.25</v>
      </c>
      <c r="AN144" s="1474" t="s">
        <v>112</v>
      </c>
      <c r="AO144" s="1475"/>
      <c r="AP144" s="601">
        <v>13.5</v>
      </c>
      <c r="AQ144" s="1476">
        <v>0</v>
      </c>
      <c r="AR144" s="576"/>
      <c r="AS144" s="44">
        <v>-1.128000000000001</v>
      </c>
      <c r="AT144" s="88">
        <v>3.7100000000000009</v>
      </c>
      <c r="AU144" s="88">
        <v>1.2909999999999999</v>
      </c>
      <c r="AV144" s="355">
        <v>4.8380000000000019</v>
      </c>
      <c r="AW144" s="44">
        <v>-1.128000000000001</v>
      </c>
      <c r="AX144" s="44">
        <v>3.7100000000000009</v>
      </c>
      <c r="AY144" s="44">
        <v>1.2909999999999999</v>
      </c>
      <c r="AZ144" s="487">
        <v>4.838000000000001</v>
      </c>
      <c r="BA144" s="112"/>
      <c r="BB144" s="622">
        <v>0</v>
      </c>
      <c r="BC144" s="10">
        <v>137.19999999999996</v>
      </c>
      <c r="BD144" s="67">
        <v>0.54887082204155357</v>
      </c>
      <c r="BE144" s="9">
        <v>576.1</v>
      </c>
      <c r="BF144" s="616">
        <v>1.1716263202781605</v>
      </c>
      <c r="BG144" s="1265">
        <v>1</v>
      </c>
      <c r="BH144" s="1277">
        <v>0</v>
      </c>
      <c r="BI144" s="1265">
        <v>1013.25</v>
      </c>
      <c r="BJ144" s="135">
        <f>'2011'!$CA$75</f>
        <v>4.4799999999999995</v>
      </c>
      <c r="BK144" s="1">
        <f t="shared" si="14"/>
        <v>0</v>
      </c>
      <c r="BL144" s="1709">
        <v>0.23611111111111113</v>
      </c>
      <c r="BM144" s="1709">
        <v>0.63194444444444442</v>
      </c>
      <c r="BN144" s="1709">
        <v>0.79166666666666663</v>
      </c>
      <c r="BO144" s="1709">
        <v>0.27777777777777779</v>
      </c>
      <c r="BP144" s="1709">
        <v>0.75902777777777775</v>
      </c>
      <c r="BQ144" s="1447">
        <f>Daily!CP144</f>
        <v>8.9280000000000008</v>
      </c>
      <c r="BR144" s="1447">
        <f>Daily!CQ144</f>
        <v>17.29</v>
      </c>
      <c r="BS144" s="1447">
        <f>Daily!CR144</f>
        <v>13.109</v>
      </c>
      <c r="BT144" s="1421">
        <f>Daily!CS144</f>
        <v>8.3619999999999983</v>
      </c>
      <c r="BU144" s="1277">
        <f>$BU$123+('2011'!$BX$75/DGD!$E$154*DGD!E144)</f>
        <v>249.96774193548387</v>
      </c>
      <c r="BV144" s="1277">
        <f>$BV$123+('2011'!$CF$75/DGD!$E$154*DGD!E144)</f>
        <v>491.70967741935488</v>
      </c>
      <c r="BW144" s="32">
        <f t="shared" si="11"/>
        <v>10.321666666666667</v>
      </c>
      <c r="BX144" s="32">
        <f t="shared" si="12"/>
        <v>15.896333333333333</v>
      </c>
    </row>
    <row r="145" spans="4:76" ht="12.75" customHeight="1" x14ac:dyDescent="0.2">
      <c r="D145" s="1865"/>
      <c r="E145" s="34">
        <f t="shared" si="13"/>
        <v>22</v>
      </c>
      <c r="F145" s="189">
        <v>11.4</v>
      </c>
      <c r="G145" s="88">
        <v>18.3</v>
      </c>
      <c r="H145" s="88">
        <v>14.9</v>
      </c>
      <c r="I145" s="88">
        <v>6.9</v>
      </c>
      <c r="J145" s="1408"/>
      <c r="K145" s="98">
        <v>35</v>
      </c>
      <c r="L145" s="98">
        <v>84</v>
      </c>
      <c r="M145" s="98">
        <v>55</v>
      </c>
      <c r="N145" s="98">
        <v>49</v>
      </c>
      <c r="O145" s="111"/>
      <c r="P145" s="98">
        <v>1011</v>
      </c>
      <c r="Q145" s="98">
        <v>1023</v>
      </c>
      <c r="R145" s="98">
        <v>1017</v>
      </c>
      <c r="S145" s="98">
        <v>12</v>
      </c>
      <c r="T145" s="111"/>
      <c r="U145" s="88">
        <v>9.1</v>
      </c>
      <c r="V145" s="88">
        <v>21</v>
      </c>
      <c r="W145" s="88">
        <v>33.799999999999997</v>
      </c>
      <c r="X145" s="98" t="s">
        <v>154</v>
      </c>
      <c r="Y145" s="111"/>
      <c r="Z145" s="88">
        <v>1.1000000000000001</v>
      </c>
      <c r="AA145" s="1459">
        <v>1.1000000000000001</v>
      </c>
      <c r="AB145" s="156">
        <v>0.5</v>
      </c>
      <c r="AC145" s="1461">
        <v>4.5643153526970959E-2</v>
      </c>
      <c r="AD145" s="88">
        <v>1.1000000000000001</v>
      </c>
      <c r="AE145" s="1459">
        <v>5</v>
      </c>
      <c r="AF145" s="1467"/>
      <c r="AG145" s="88">
        <v>2.2999999999999998</v>
      </c>
      <c r="AH145" s="88">
        <v>10</v>
      </c>
      <c r="AI145" s="88">
        <v>5.4</v>
      </c>
      <c r="AJ145" s="88">
        <v>7.7</v>
      </c>
      <c r="AK145" s="154"/>
      <c r="AL145" s="98" t="s">
        <v>630</v>
      </c>
      <c r="AM145" s="1474">
        <v>1013.25</v>
      </c>
      <c r="AN145" s="1474" t="s">
        <v>631</v>
      </c>
      <c r="AO145" s="1475"/>
      <c r="AP145" s="601">
        <v>8</v>
      </c>
      <c r="AQ145" s="1476">
        <v>1</v>
      </c>
      <c r="AR145" s="576"/>
      <c r="AS145" s="44">
        <v>2.3373333333333335</v>
      </c>
      <c r="AT145" s="88">
        <v>0.8866666666666525</v>
      </c>
      <c r="AU145" s="88">
        <v>1.611999999999993</v>
      </c>
      <c r="AV145" s="355">
        <v>-1.450666666666681</v>
      </c>
      <c r="AW145" s="44">
        <v>2.3373333333333335</v>
      </c>
      <c r="AX145" s="44">
        <v>0.8866666666666525</v>
      </c>
      <c r="AY145" s="44">
        <v>1.611999999999993</v>
      </c>
      <c r="AZ145" s="487">
        <v>-1.450666666666681</v>
      </c>
      <c r="BA145" s="112"/>
      <c r="BB145" s="622">
        <v>0.57796610169491525</v>
      </c>
      <c r="BC145" s="10">
        <v>138.29999999999995</v>
      </c>
      <c r="BD145" s="67">
        <v>0.54909067622950802</v>
      </c>
      <c r="BE145" s="9">
        <v>584.1</v>
      </c>
      <c r="BF145" s="616">
        <v>1.1732715609408411</v>
      </c>
      <c r="BG145" s="1265">
        <v>1</v>
      </c>
      <c r="BH145" s="1277">
        <v>0</v>
      </c>
      <c r="BI145" s="1265">
        <v>1013.25</v>
      </c>
      <c r="BJ145" s="135">
        <f>'2011'!$CA$75</f>
        <v>4.4799999999999995</v>
      </c>
      <c r="BK145" s="1">
        <f t="shared" si="14"/>
        <v>2</v>
      </c>
      <c r="BL145" s="1709">
        <v>0.28472222222222221</v>
      </c>
      <c r="BM145" s="1709">
        <v>0.63194444444444442</v>
      </c>
      <c r="BN145" s="1709">
        <v>0.66666666666666663</v>
      </c>
      <c r="BO145" s="1709">
        <v>0.24305555555555555</v>
      </c>
      <c r="BP145" s="1709">
        <v>0.62013888888888891</v>
      </c>
      <c r="BQ145" s="1447">
        <f>Daily!CP145</f>
        <v>9.0626666666666669</v>
      </c>
      <c r="BR145" s="1447">
        <f>Daily!CQ145</f>
        <v>17.413333333333348</v>
      </c>
      <c r="BS145" s="1447">
        <f>Daily!CR145</f>
        <v>13.238000000000007</v>
      </c>
      <c r="BT145" s="1421">
        <f>Daily!CS145</f>
        <v>8.3506666666666813</v>
      </c>
      <c r="BU145" s="1277">
        <f>$BU$123+('2011'!$BX$75/DGD!$E$154*DGD!E145)</f>
        <v>251.87096774193549</v>
      </c>
      <c r="BV145" s="1277">
        <f>$BV$123+('2011'!$CF$75/DGD!$E$154*DGD!E145)</f>
        <v>497.83870967741939</v>
      </c>
      <c r="BW145" s="32">
        <f t="shared" si="11"/>
        <v>10.454444444444446</v>
      </c>
      <c r="BX145" s="32">
        <f t="shared" si="12"/>
        <v>16.021555555555565</v>
      </c>
    </row>
    <row r="146" spans="4:76" ht="12.75" customHeight="1" x14ac:dyDescent="0.2">
      <c r="D146" s="1865"/>
      <c r="E146" s="34">
        <f t="shared" si="13"/>
        <v>23</v>
      </c>
      <c r="F146" s="189">
        <v>10.3</v>
      </c>
      <c r="G146" s="88">
        <v>18.899999999999999</v>
      </c>
      <c r="H146" s="88">
        <v>13.9</v>
      </c>
      <c r="I146" s="88">
        <v>8.5999999999999979</v>
      </c>
      <c r="J146" s="1408"/>
      <c r="K146" s="98">
        <v>44</v>
      </c>
      <c r="L146" s="98">
        <v>74</v>
      </c>
      <c r="M146" s="98">
        <v>62</v>
      </c>
      <c r="N146" s="98">
        <v>30</v>
      </c>
      <c r="O146" s="111"/>
      <c r="P146" s="98">
        <v>1017</v>
      </c>
      <c r="Q146" s="98">
        <v>1022</v>
      </c>
      <c r="R146" s="98">
        <v>1019.5</v>
      </c>
      <c r="S146" s="98">
        <v>5</v>
      </c>
      <c r="T146" s="111"/>
      <c r="U146" s="88">
        <v>9.3000000000000007</v>
      </c>
      <c r="V146" s="88">
        <v>22.5</v>
      </c>
      <c r="W146" s="88">
        <v>32</v>
      </c>
      <c r="X146" s="98" t="s">
        <v>154</v>
      </c>
      <c r="Y146" s="111"/>
      <c r="Z146" s="88">
        <v>0.1</v>
      </c>
      <c r="AA146" s="1459" t="e">
        <v>#N/A</v>
      </c>
      <c r="AB146" s="156" t="e">
        <v>#N/A</v>
      </c>
      <c r="AC146" s="1461">
        <v>4.1493775933609959E-3</v>
      </c>
      <c r="AD146" s="88" t="s">
        <v>459</v>
      </c>
      <c r="AE146" s="1459" t="e">
        <v>#N/A</v>
      </c>
      <c r="AF146" s="1467"/>
      <c r="AG146" s="88">
        <v>3.4</v>
      </c>
      <c r="AH146" s="88">
        <v>9.3000000000000007</v>
      </c>
      <c r="AI146" s="88">
        <v>6.5</v>
      </c>
      <c r="AJ146" s="88">
        <v>5.9</v>
      </c>
      <c r="AK146" s="154"/>
      <c r="AL146" s="98" t="s">
        <v>632</v>
      </c>
      <c r="AM146" s="1474">
        <v>1013.25</v>
      </c>
      <c r="AN146" s="1474" t="s">
        <v>633</v>
      </c>
      <c r="AO146" s="1475"/>
      <c r="AP146" s="601">
        <v>4.5</v>
      </c>
      <c r="AQ146" s="1476">
        <v>0.3</v>
      </c>
      <c r="AR146" s="576"/>
      <c r="AS146" s="44">
        <v>1.1026666666666678</v>
      </c>
      <c r="AT146" s="88">
        <v>1.3633333333333155</v>
      </c>
      <c r="AU146" s="88">
        <v>1.2329999999999917</v>
      </c>
      <c r="AV146" s="355">
        <v>0.26066666666664773</v>
      </c>
      <c r="AW146" s="44">
        <v>1.1026666666666678</v>
      </c>
      <c r="AX146" s="44">
        <v>1.3633333333333155</v>
      </c>
      <c r="AY146" s="44">
        <v>1.2329999999999917</v>
      </c>
      <c r="AZ146" s="487">
        <v>0.26066666666664773</v>
      </c>
      <c r="BA146" s="112"/>
      <c r="BB146" s="622">
        <v>5.254237288135593E-2</v>
      </c>
      <c r="BC146" s="10">
        <v>138.39999999999995</v>
      </c>
      <c r="BD146" s="67">
        <v>0.54536672174907819</v>
      </c>
      <c r="BE146" s="9">
        <v>588.6</v>
      </c>
      <c r="BF146" s="616">
        <v>1.1679318952825961</v>
      </c>
      <c r="BG146" s="1265">
        <v>1</v>
      </c>
      <c r="BH146" s="1277">
        <v>0</v>
      </c>
      <c r="BI146" s="1265">
        <v>1013.25</v>
      </c>
      <c r="BJ146" s="135">
        <f>'2011'!$CA$75</f>
        <v>4.4799999999999995</v>
      </c>
      <c r="BK146" s="1">
        <f t="shared" si="14"/>
        <v>1</v>
      </c>
      <c r="BL146" s="1709">
        <v>0.18055555555555555</v>
      </c>
      <c r="BM146" s="1709">
        <v>0.57638888888888895</v>
      </c>
      <c r="BN146" s="1709">
        <v>0.57638888888888895</v>
      </c>
      <c r="BO146" s="1709">
        <v>0.29166666666666669</v>
      </c>
      <c r="BP146" s="1709">
        <v>0.58888888888888891</v>
      </c>
      <c r="BQ146" s="1447">
        <f>Daily!CP146</f>
        <v>9.1973333333333329</v>
      </c>
      <c r="BR146" s="1447">
        <f>Daily!CQ146</f>
        <v>17.536666666666683</v>
      </c>
      <c r="BS146" s="1447">
        <f>Daily!CR146</f>
        <v>13.367000000000008</v>
      </c>
      <c r="BT146" s="1421">
        <f>Daily!CS146</f>
        <v>8.3393333333333501</v>
      </c>
      <c r="BU146" s="1277">
        <f>$BU$123+('2011'!$BX$75/DGD!$E$154*DGD!E146)</f>
        <v>253.7741935483871</v>
      </c>
      <c r="BV146" s="1277">
        <f>$BV$123+('2011'!$CF$75/DGD!$E$154*DGD!E146)</f>
        <v>503.9677419354839</v>
      </c>
      <c r="BW146" s="32">
        <f t="shared" si="11"/>
        <v>10.587222222222225</v>
      </c>
      <c r="BX146" s="32">
        <f t="shared" si="12"/>
        <v>16.146777777777793</v>
      </c>
    </row>
    <row r="147" spans="4:76" ht="12.75" customHeight="1" x14ac:dyDescent="0.2">
      <c r="D147" s="1865"/>
      <c r="E147" s="34">
        <f t="shared" si="13"/>
        <v>24</v>
      </c>
      <c r="F147" s="189">
        <v>8.1999999999999993</v>
      </c>
      <c r="G147" s="88">
        <v>19</v>
      </c>
      <c r="H147" s="88">
        <v>13.8</v>
      </c>
      <c r="I147" s="88">
        <v>10.8</v>
      </c>
      <c r="J147" s="1408"/>
      <c r="K147" s="98">
        <v>34</v>
      </c>
      <c r="L147" s="98">
        <v>76</v>
      </c>
      <c r="M147" s="98">
        <v>51</v>
      </c>
      <c r="N147" s="98">
        <v>42</v>
      </c>
      <c r="O147" s="111"/>
      <c r="P147" s="98">
        <v>1020</v>
      </c>
      <c r="Q147" s="98">
        <v>1029</v>
      </c>
      <c r="R147" s="98">
        <v>1024.5</v>
      </c>
      <c r="S147" s="98">
        <v>9</v>
      </c>
      <c r="T147" s="111"/>
      <c r="U147" s="88">
        <v>6.6</v>
      </c>
      <c r="V147" s="88">
        <v>15</v>
      </c>
      <c r="W147" s="88">
        <v>21.9</v>
      </c>
      <c r="X147" s="98" t="s">
        <v>181</v>
      </c>
      <c r="Y147" s="111"/>
      <c r="Z147" s="88">
        <v>0</v>
      </c>
      <c r="AA147" s="1459" t="e">
        <v>#N/A</v>
      </c>
      <c r="AB147" s="156" t="e">
        <v>#N/A</v>
      </c>
      <c r="AC147" s="1461" t="s">
        <v>459</v>
      </c>
      <c r="AD147" s="88" t="s">
        <v>459</v>
      </c>
      <c r="AE147" s="1459" t="e">
        <v>#N/A</v>
      </c>
      <c r="AF147" s="1467"/>
      <c r="AG147" s="88">
        <v>0.7</v>
      </c>
      <c r="AH147" s="88">
        <v>5.0999999999999996</v>
      </c>
      <c r="AI147" s="88">
        <v>3.1</v>
      </c>
      <c r="AJ147" s="88">
        <v>4.3999999999999995</v>
      </c>
      <c r="AK147" s="154"/>
      <c r="AL147" s="98" t="s">
        <v>634</v>
      </c>
      <c r="AM147" s="1474">
        <v>1013.25</v>
      </c>
      <c r="AN147" s="1474" t="s">
        <v>112</v>
      </c>
      <c r="AO147" s="1475"/>
      <c r="AP147" s="601">
        <v>13</v>
      </c>
      <c r="AQ147" s="1476">
        <v>0</v>
      </c>
      <c r="AR147" s="576"/>
      <c r="AS147" s="44">
        <v>-1.1319999999999997</v>
      </c>
      <c r="AT147" s="88">
        <v>1.3399999999999999</v>
      </c>
      <c r="AU147" s="88">
        <v>0.10400000000000009</v>
      </c>
      <c r="AV147" s="355">
        <v>2.4719999999999995</v>
      </c>
      <c r="AW147" s="44">
        <v>-1.1319999999999997</v>
      </c>
      <c r="AX147" s="44">
        <v>1.3399999999999999</v>
      </c>
      <c r="AY147" s="44">
        <v>0.10400000000000009</v>
      </c>
      <c r="AZ147" s="487">
        <v>2.4719999999999995</v>
      </c>
      <c r="BA147" s="1233"/>
      <c r="BB147" s="622">
        <v>0</v>
      </c>
      <c r="BC147" s="10">
        <v>138.39999999999995</v>
      </c>
      <c r="BD147" s="67">
        <v>0.54130709058793824</v>
      </c>
      <c r="BE147" s="9">
        <v>601.6</v>
      </c>
      <c r="BF147" s="616">
        <v>1.1793840510971985</v>
      </c>
      <c r="BG147" s="1265">
        <v>1</v>
      </c>
      <c r="BH147" s="1277">
        <v>0</v>
      </c>
      <c r="BI147" s="1265">
        <v>1013.25</v>
      </c>
      <c r="BJ147" s="135">
        <f>'2011'!$CA$75</f>
        <v>4.4799999999999995</v>
      </c>
      <c r="BK147" s="1">
        <f t="shared" si="14"/>
        <v>0</v>
      </c>
      <c r="BL147" s="1709">
        <v>0.22569444444444445</v>
      </c>
      <c r="BM147" s="1709">
        <v>0.6875</v>
      </c>
      <c r="BN147" s="1709">
        <v>0.77083333333333337</v>
      </c>
      <c r="BO147" s="1709">
        <v>0.23958333333333334</v>
      </c>
      <c r="BP147" s="1709">
        <v>0.50902777777777775</v>
      </c>
      <c r="BQ147" s="1447">
        <f>Daily!CP147</f>
        <v>9.331999999999999</v>
      </c>
      <c r="BR147" s="1447">
        <f>Daily!CQ147</f>
        <v>17.66</v>
      </c>
      <c r="BS147" s="1447">
        <f>Daily!CR147</f>
        <v>13.495999999999999</v>
      </c>
      <c r="BT147" s="1421">
        <f>Daily!CS147</f>
        <v>8.3280000000000012</v>
      </c>
      <c r="BU147" s="1277">
        <f>$BU$123+('2011'!$BX$75/DGD!$E$154*DGD!E147)</f>
        <v>255.67741935483872</v>
      </c>
      <c r="BV147" s="1277">
        <f>$BV$123+('2011'!$CF$75/DGD!$E$154*DGD!E147)</f>
        <v>510.09677419354841</v>
      </c>
      <c r="BW147" s="32">
        <f t="shared" si="11"/>
        <v>10.719999999999999</v>
      </c>
      <c r="BX147" s="32">
        <f t="shared" si="12"/>
        <v>16.271999999999998</v>
      </c>
    </row>
    <row r="148" spans="4:76" ht="12.75" customHeight="1" x14ac:dyDescent="0.2">
      <c r="D148" s="1865"/>
      <c r="E148" s="34">
        <f t="shared" si="13"/>
        <v>25</v>
      </c>
      <c r="F148" s="189">
        <v>6.1</v>
      </c>
      <c r="G148" s="88">
        <v>20.6</v>
      </c>
      <c r="H148" s="88">
        <v>15.3</v>
      </c>
      <c r="I148" s="88">
        <v>14.500000000000002</v>
      </c>
      <c r="J148" s="1408"/>
      <c r="K148" s="156">
        <v>27</v>
      </c>
      <c r="L148" s="156">
        <v>72</v>
      </c>
      <c r="M148" s="98">
        <v>46</v>
      </c>
      <c r="N148" s="156">
        <v>45</v>
      </c>
      <c r="O148" s="154"/>
      <c r="P148" s="156">
        <v>1012</v>
      </c>
      <c r="Q148" s="156">
        <v>1028</v>
      </c>
      <c r="R148" s="98">
        <v>1020</v>
      </c>
      <c r="S148" s="156">
        <v>16</v>
      </c>
      <c r="T148" s="154"/>
      <c r="U148" s="88">
        <v>4.8</v>
      </c>
      <c r="V148" s="88">
        <v>16.100000000000001</v>
      </c>
      <c r="W148" s="88">
        <v>20.8</v>
      </c>
      <c r="X148" s="98" t="s">
        <v>179</v>
      </c>
      <c r="Y148" s="111"/>
      <c r="Z148" s="88">
        <v>0</v>
      </c>
      <c r="AA148" s="1459" t="e">
        <v>#N/A</v>
      </c>
      <c r="AB148" s="156" t="e">
        <v>#N/A</v>
      </c>
      <c r="AC148" s="1461" t="s">
        <v>459</v>
      </c>
      <c r="AD148" s="88" t="s">
        <v>459</v>
      </c>
      <c r="AE148" s="1459" t="e">
        <v>#N/A</v>
      </c>
      <c r="AF148" s="1467"/>
      <c r="AG148" s="88">
        <v>-0.4</v>
      </c>
      <c r="AH148" s="88">
        <v>6.6</v>
      </c>
      <c r="AI148" s="88">
        <v>3</v>
      </c>
      <c r="AJ148" s="88">
        <v>7</v>
      </c>
      <c r="AK148" s="154"/>
      <c r="AL148" s="98" t="s">
        <v>635</v>
      </c>
      <c r="AM148" s="1474">
        <v>1013.25</v>
      </c>
      <c r="AN148" s="1474" t="s">
        <v>112</v>
      </c>
      <c r="AO148" s="1475"/>
      <c r="AP148" s="601">
        <v>13</v>
      </c>
      <c r="AQ148" s="1476">
        <v>0</v>
      </c>
      <c r="AR148" s="576"/>
      <c r="AS148" s="44">
        <v>-3.3666666666666654</v>
      </c>
      <c r="AT148" s="88">
        <v>2.8166666666666487</v>
      </c>
      <c r="AU148" s="88">
        <v>-0.27500000000000835</v>
      </c>
      <c r="AV148" s="355">
        <v>6.183333333333314</v>
      </c>
      <c r="AW148" s="44">
        <v>-3.3666666666666654</v>
      </c>
      <c r="AX148" s="44">
        <v>2.8166666666666487</v>
      </c>
      <c r="AY148" s="44">
        <v>-0.27500000000000835</v>
      </c>
      <c r="AZ148" s="487">
        <v>6.183333333333314</v>
      </c>
      <c r="BA148" s="112"/>
      <c r="BB148" s="622">
        <v>0</v>
      </c>
      <c r="BC148" s="10">
        <v>138.39999999999995</v>
      </c>
      <c r="BD148" s="67">
        <v>0.53730745147150893</v>
      </c>
      <c r="BE148" s="9">
        <v>614.6</v>
      </c>
      <c r="BF148" s="616">
        <v>1.1905642691995251</v>
      </c>
      <c r="BG148" s="1265">
        <v>1</v>
      </c>
      <c r="BH148" s="1277">
        <v>0</v>
      </c>
      <c r="BI148" s="1265">
        <v>1013.25</v>
      </c>
      <c r="BJ148" s="135">
        <f>'2011'!$CA$75</f>
        <v>4.4799999999999995</v>
      </c>
      <c r="BK148" s="1">
        <f t="shared" si="14"/>
        <v>0</v>
      </c>
      <c r="BL148" s="1709">
        <v>0.23263888888888887</v>
      </c>
      <c r="BM148" s="1709">
        <v>0.57638888888888895</v>
      </c>
      <c r="BN148" s="1709">
        <v>0.71180555555555547</v>
      </c>
      <c r="BO148" s="1709">
        <v>0.27777777777777779</v>
      </c>
      <c r="BP148" s="1709">
        <v>0.49861111111111112</v>
      </c>
      <c r="BQ148" s="1447">
        <f>Daily!CP148</f>
        <v>9.466666666666665</v>
      </c>
      <c r="BR148" s="1447">
        <f>Daily!CQ148</f>
        <v>17.783333333333353</v>
      </c>
      <c r="BS148" s="1447">
        <f>Daily!CR148</f>
        <v>13.625000000000009</v>
      </c>
      <c r="BT148" s="1421">
        <f>Daily!CS148</f>
        <v>8.3166666666666877</v>
      </c>
      <c r="BU148" s="1277">
        <f>$BU$123+('2011'!$BX$75/DGD!$E$154*DGD!E148)</f>
        <v>257.58064516129031</v>
      </c>
      <c r="BV148" s="1277">
        <f>$BV$123+('2011'!$CF$75/DGD!$E$154*DGD!E148)</f>
        <v>516.22580645161293</v>
      </c>
      <c r="BW148" s="32">
        <f t="shared" si="11"/>
        <v>10.85277777777778</v>
      </c>
      <c r="BX148" s="32">
        <f t="shared" si="12"/>
        <v>16.39722222222224</v>
      </c>
    </row>
    <row r="149" spans="4:76" ht="12.75" customHeight="1" x14ac:dyDescent="0.2">
      <c r="D149" s="1865"/>
      <c r="E149" s="34">
        <f t="shared" si="13"/>
        <v>26</v>
      </c>
      <c r="F149" s="189">
        <v>10.9</v>
      </c>
      <c r="G149" s="44">
        <v>15.1</v>
      </c>
      <c r="H149" s="44">
        <v>13.2</v>
      </c>
      <c r="I149" s="44">
        <v>4.1999999999999993</v>
      </c>
      <c r="J149" s="1408"/>
      <c r="K149" s="78">
        <v>46</v>
      </c>
      <c r="L149" s="78">
        <v>87</v>
      </c>
      <c r="M149" s="85">
        <v>68</v>
      </c>
      <c r="N149" s="78">
        <v>41</v>
      </c>
      <c r="O149" s="127"/>
      <c r="P149" s="78">
        <v>1005</v>
      </c>
      <c r="Q149" s="78">
        <v>1013</v>
      </c>
      <c r="R149" s="85">
        <v>1009</v>
      </c>
      <c r="S149" s="78">
        <v>8</v>
      </c>
      <c r="T149" s="127"/>
      <c r="U149" s="44">
        <v>7.7</v>
      </c>
      <c r="V149" s="88">
        <v>20.100000000000001</v>
      </c>
      <c r="W149" s="88">
        <v>26.8</v>
      </c>
      <c r="X149" s="98" t="s">
        <v>154</v>
      </c>
      <c r="Y149" s="111"/>
      <c r="Z149" s="88">
        <v>14.5</v>
      </c>
      <c r="AA149" s="1459">
        <v>5.2</v>
      </c>
      <c r="AB149" s="156">
        <v>3.8</v>
      </c>
      <c r="AC149" s="1461">
        <v>0.60165975103734437</v>
      </c>
      <c r="AD149" s="88">
        <v>4.833333333333333</v>
      </c>
      <c r="AE149" s="1459">
        <v>80</v>
      </c>
      <c r="AF149" s="1467"/>
      <c r="AG149" s="88">
        <v>3.1</v>
      </c>
      <c r="AH149" s="88">
        <v>11.5</v>
      </c>
      <c r="AI149" s="88">
        <v>7.2</v>
      </c>
      <c r="AJ149" s="88">
        <v>8.4</v>
      </c>
      <c r="AK149" s="154"/>
      <c r="AL149" s="98" t="s">
        <v>549</v>
      </c>
      <c r="AM149" s="1474">
        <v>1013.25</v>
      </c>
      <c r="AN149" s="1474" t="s">
        <v>636</v>
      </c>
      <c r="AO149" s="1475"/>
      <c r="AP149" s="1459">
        <v>2</v>
      </c>
      <c r="AQ149" s="1477">
        <v>3</v>
      </c>
      <c r="AR149" s="576"/>
      <c r="AS149" s="44">
        <v>1.2986666666666693</v>
      </c>
      <c r="AT149" s="44">
        <v>-2.806666666666688</v>
      </c>
      <c r="AU149" s="44">
        <v>-0.75400000000000933</v>
      </c>
      <c r="AV149" s="487">
        <v>-4.1053333333333573</v>
      </c>
      <c r="AW149" s="44">
        <v>1.2986666666666693</v>
      </c>
      <c r="AX149" s="44">
        <v>-2.806666666666688</v>
      </c>
      <c r="AY149" s="44">
        <v>-0.75400000000000933</v>
      </c>
      <c r="AZ149" s="487">
        <v>-4.1053333333333573</v>
      </c>
      <c r="BA149" s="112"/>
      <c r="BB149" s="622">
        <v>7.6186440677966099</v>
      </c>
      <c r="BC149" s="10">
        <v>152.89999999999995</v>
      </c>
      <c r="BD149" s="67">
        <v>0.58924664346096445</v>
      </c>
      <c r="BE149" s="9">
        <v>616.6</v>
      </c>
      <c r="BF149" s="616">
        <v>1.1804236398443773</v>
      </c>
      <c r="BG149" s="1265">
        <v>1</v>
      </c>
      <c r="BH149" s="1277">
        <v>0</v>
      </c>
      <c r="BI149" s="1265">
        <v>1013.25</v>
      </c>
      <c r="BJ149" s="135">
        <f>'2011'!$CA$75</f>
        <v>4.4799999999999995</v>
      </c>
      <c r="BK149" s="1">
        <f t="shared" si="14"/>
        <v>2</v>
      </c>
      <c r="BL149" s="1709">
        <v>0.26041666666666669</v>
      </c>
      <c r="BM149" s="1709">
        <v>0.58333333333333337</v>
      </c>
      <c r="BN149" s="1709" t="e">
        <v>#N/A</v>
      </c>
      <c r="BO149" s="1709" t="e">
        <v>#N/A</v>
      </c>
      <c r="BP149" s="1709">
        <v>0.60972222222222217</v>
      </c>
      <c r="BQ149" s="1447">
        <f>Daily!CP149</f>
        <v>9.6013333333333311</v>
      </c>
      <c r="BR149" s="1447">
        <f>Daily!CQ149</f>
        <v>17.906666666666688</v>
      </c>
      <c r="BS149" s="1447">
        <f>Daily!CR149</f>
        <v>13.754000000000008</v>
      </c>
      <c r="BT149" s="1421">
        <f>Daily!CS149</f>
        <v>8.3053333333333565</v>
      </c>
      <c r="BU149" s="1277">
        <f>$BU$123+('2011'!$BX$75/DGD!$E$154*DGD!E149)</f>
        <v>259.48387096774195</v>
      </c>
      <c r="BV149" s="1277">
        <f>$BV$123+('2011'!$CF$75/DGD!$E$154*DGD!E149)</f>
        <v>522.35483870967744</v>
      </c>
      <c r="BW149" s="32">
        <f t="shared" si="11"/>
        <v>10.985555555555557</v>
      </c>
      <c r="BX149" s="32">
        <f t="shared" si="12"/>
        <v>16.52244444444446</v>
      </c>
    </row>
    <row r="150" spans="4:76" ht="12.75" customHeight="1" x14ac:dyDescent="0.2">
      <c r="D150" s="1865"/>
      <c r="E150" s="34">
        <f t="shared" si="13"/>
        <v>27</v>
      </c>
      <c r="F150" s="189">
        <v>10.1</v>
      </c>
      <c r="G150" s="44">
        <v>15.7</v>
      </c>
      <c r="H150" s="44">
        <v>12.8</v>
      </c>
      <c r="I150" s="44">
        <v>5.6</v>
      </c>
      <c r="J150" s="1408"/>
      <c r="K150" s="78">
        <v>46</v>
      </c>
      <c r="L150" s="78">
        <v>80</v>
      </c>
      <c r="M150" s="85">
        <v>63</v>
      </c>
      <c r="N150" s="78">
        <v>34</v>
      </c>
      <c r="O150" s="127"/>
      <c r="P150" s="78">
        <v>1013</v>
      </c>
      <c r="Q150" s="78">
        <v>1018</v>
      </c>
      <c r="R150" s="85">
        <v>1015.5</v>
      </c>
      <c r="S150" s="78">
        <v>5</v>
      </c>
      <c r="T150" s="127"/>
      <c r="U150" s="44">
        <v>5.4</v>
      </c>
      <c r="V150" s="88">
        <v>11.8</v>
      </c>
      <c r="W150" s="88">
        <v>17.5</v>
      </c>
      <c r="X150" s="98" t="s">
        <v>181</v>
      </c>
      <c r="Y150" s="111"/>
      <c r="Z150" s="88">
        <v>0</v>
      </c>
      <c r="AA150" s="1459" t="e">
        <v>#N/A</v>
      </c>
      <c r="AB150" s="156" t="e">
        <v>#N/A</v>
      </c>
      <c r="AC150" s="1461" t="s">
        <v>459</v>
      </c>
      <c r="AD150" s="88" t="s">
        <v>459</v>
      </c>
      <c r="AE150" s="1459" t="e">
        <v>#N/A</v>
      </c>
      <c r="AF150" s="1467"/>
      <c r="AG150" s="88">
        <v>3.2</v>
      </c>
      <c r="AH150" s="88">
        <v>8.8000000000000007</v>
      </c>
      <c r="AI150" s="88">
        <v>5.7</v>
      </c>
      <c r="AJ150" s="88">
        <v>5.6000000000000005</v>
      </c>
      <c r="AK150" s="154"/>
      <c r="AL150" s="98" t="s">
        <v>637</v>
      </c>
      <c r="AM150" s="1474">
        <v>1013.25</v>
      </c>
      <c r="AN150" s="1474" t="s">
        <v>112</v>
      </c>
      <c r="AO150" s="1475"/>
      <c r="AP150" s="1459">
        <v>3</v>
      </c>
      <c r="AQ150" s="1477">
        <v>0</v>
      </c>
      <c r="AR150" s="576"/>
      <c r="AS150" s="44">
        <v>0.36400000000000254</v>
      </c>
      <c r="AT150" s="44">
        <v>-2.3300000000000018</v>
      </c>
      <c r="AU150" s="44">
        <v>-0.98299999999999965</v>
      </c>
      <c r="AV150" s="487">
        <v>-2.6940000000000044</v>
      </c>
      <c r="AW150" s="44">
        <v>0.36400000000000254</v>
      </c>
      <c r="AX150" s="44">
        <v>-2.3300000000000018</v>
      </c>
      <c r="AY150" s="44">
        <v>-0.98299999999999965</v>
      </c>
      <c r="AZ150" s="487">
        <v>-2.6940000000000044</v>
      </c>
      <c r="BA150" s="112"/>
      <c r="BB150" s="622">
        <v>0</v>
      </c>
      <c r="BC150" s="10">
        <v>152.89999999999995</v>
      </c>
      <c r="BD150" s="67">
        <v>0.58495618906577795</v>
      </c>
      <c r="BE150" s="9">
        <v>619.6</v>
      </c>
      <c r="BF150" s="616">
        <v>1.1724104254410059</v>
      </c>
      <c r="BG150" s="1265">
        <v>1</v>
      </c>
      <c r="BH150" s="1277">
        <v>0</v>
      </c>
      <c r="BI150" s="1265">
        <v>1013.25</v>
      </c>
      <c r="BJ150" s="135">
        <f>'2011'!$CA$75</f>
        <v>4.4799999999999995</v>
      </c>
      <c r="BK150" s="1">
        <f t="shared" si="14"/>
        <v>0</v>
      </c>
      <c r="BL150" s="1709">
        <v>0.23958333333333334</v>
      </c>
      <c r="BM150" s="1709">
        <v>0.8125</v>
      </c>
      <c r="BN150" s="1709">
        <v>0.83333333333333337</v>
      </c>
      <c r="BO150" s="1709">
        <v>0.33680555555555558</v>
      </c>
      <c r="BP150" s="1709">
        <v>0.57222222222222219</v>
      </c>
      <c r="BQ150" s="1447">
        <f>Daily!CP150</f>
        <v>9.7359999999999971</v>
      </c>
      <c r="BR150" s="1447">
        <f>Daily!CQ150</f>
        <v>18.03</v>
      </c>
      <c r="BS150" s="1447">
        <f>Daily!CR150</f>
        <v>13.882999999999999</v>
      </c>
      <c r="BT150" s="1421">
        <f>Daily!CS150</f>
        <v>8.294000000000004</v>
      </c>
      <c r="BU150" s="1277">
        <f>$BU$123+('2011'!$BX$75/DGD!$E$154*DGD!E150)</f>
        <v>261.38709677419354</v>
      </c>
      <c r="BV150" s="1277">
        <f>$BV$123+('2011'!$CF$75/DGD!$E$154*DGD!E150)</f>
        <v>528.48387096774195</v>
      </c>
      <c r="BW150" s="32">
        <f t="shared" si="11"/>
        <v>11.118333333333331</v>
      </c>
      <c r="BX150" s="32">
        <f t="shared" si="12"/>
        <v>16.647666666666666</v>
      </c>
    </row>
    <row r="151" spans="4:76" ht="12.75" customHeight="1" x14ac:dyDescent="0.2">
      <c r="D151" s="1865"/>
      <c r="E151" s="34">
        <f t="shared" si="13"/>
        <v>28</v>
      </c>
      <c r="F151" s="189">
        <v>9.1999999999999993</v>
      </c>
      <c r="G151" s="44">
        <v>15.6</v>
      </c>
      <c r="H151" s="44">
        <v>12.9</v>
      </c>
      <c r="I151" s="44">
        <v>6.4</v>
      </c>
      <c r="J151" s="1408"/>
      <c r="K151" s="78">
        <v>57</v>
      </c>
      <c r="L151" s="78">
        <v>77</v>
      </c>
      <c r="M151" s="85">
        <v>69</v>
      </c>
      <c r="N151" s="78">
        <v>20</v>
      </c>
      <c r="O151" s="127"/>
      <c r="P151" s="78">
        <v>1012</v>
      </c>
      <c r="Q151" s="78">
        <v>1018</v>
      </c>
      <c r="R151" s="85">
        <v>1015</v>
      </c>
      <c r="S151" s="78">
        <v>6</v>
      </c>
      <c r="T151" s="127"/>
      <c r="U151" s="44">
        <v>7.2</v>
      </c>
      <c r="V151" s="88">
        <v>16.600000000000001</v>
      </c>
      <c r="W151" s="88">
        <v>22.5</v>
      </c>
      <c r="X151" s="98" t="s">
        <v>154</v>
      </c>
      <c r="Y151" s="111"/>
      <c r="Z151" s="88">
        <v>0.1</v>
      </c>
      <c r="AA151" s="1459" t="e">
        <v>#N/A</v>
      </c>
      <c r="AB151" s="156" t="e">
        <v>#N/A</v>
      </c>
      <c r="AC151" s="1461">
        <v>4.1493775933609959E-3</v>
      </c>
      <c r="AD151" s="88" t="s">
        <v>459</v>
      </c>
      <c r="AE151" s="1459" t="e">
        <v>#N/A</v>
      </c>
      <c r="AF151" s="1467"/>
      <c r="AG151" s="88">
        <v>4.0999999999999996</v>
      </c>
      <c r="AH151" s="88">
        <v>10.6</v>
      </c>
      <c r="AI151" s="88">
        <v>7.3</v>
      </c>
      <c r="AJ151" s="88">
        <v>6.5</v>
      </c>
      <c r="AK151" s="154"/>
      <c r="AL151" s="98" t="s">
        <v>638</v>
      </c>
      <c r="AM151" s="1474">
        <v>1013.25</v>
      </c>
      <c r="AN151" s="1474" t="s">
        <v>639</v>
      </c>
      <c r="AO151" s="1475"/>
      <c r="AP151" s="1459">
        <v>1.5</v>
      </c>
      <c r="AQ151" s="1477">
        <v>0.4</v>
      </c>
      <c r="AR151" s="576"/>
      <c r="AS151" s="44">
        <v>-0.67066666666666386</v>
      </c>
      <c r="AT151" s="44">
        <v>-2.5533333333333577</v>
      </c>
      <c r="AU151" s="44">
        <v>-1.6120000000000108</v>
      </c>
      <c r="AV151" s="487">
        <v>-1.8826666666666938</v>
      </c>
      <c r="AW151" s="44">
        <v>-0.67066666666666386</v>
      </c>
      <c r="AX151" s="44">
        <v>-2.5533333333333577</v>
      </c>
      <c r="AY151" s="44">
        <v>-1.6120000000000108</v>
      </c>
      <c r="AZ151" s="487">
        <v>-1.8826666666666938</v>
      </c>
      <c r="BA151" s="112"/>
      <c r="BB151" s="622">
        <v>5.254237288135593E-2</v>
      </c>
      <c r="BC151" s="10">
        <v>152.99999999999994</v>
      </c>
      <c r="BD151" s="67">
        <v>0.58110757167360916</v>
      </c>
      <c r="BE151" s="9">
        <v>621.1</v>
      </c>
      <c r="BF151" s="616">
        <v>1.1617751764918844</v>
      </c>
      <c r="BG151" s="1265">
        <v>1</v>
      </c>
      <c r="BH151" s="1277">
        <v>0</v>
      </c>
      <c r="BI151" s="1265">
        <v>1013.25</v>
      </c>
      <c r="BJ151" s="135">
        <f>'2011'!$CA$75</f>
        <v>4.4799999999999995</v>
      </c>
      <c r="BK151" s="1">
        <f t="shared" si="14"/>
        <v>1</v>
      </c>
      <c r="BL151" s="1709">
        <v>0.21180555555555555</v>
      </c>
      <c r="BM151" s="1709">
        <v>0.70486111111111116</v>
      </c>
      <c r="BN151" s="1709">
        <v>0.81597222222222221</v>
      </c>
      <c r="BO151" s="1709">
        <v>0.3923611111111111</v>
      </c>
      <c r="BP151" s="1709">
        <v>0.79652777777777783</v>
      </c>
      <c r="BQ151" s="1447">
        <f>Daily!CP151</f>
        <v>9.8706666666666631</v>
      </c>
      <c r="BR151" s="1447">
        <f>Daily!CQ151</f>
        <v>18.153333333333357</v>
      </c>
      <c r="BS151" s="1447">
        <f>Daily!CR151</f>
        <v>14.012000000000011</v>
      </c>
      <c r="BT151" s="1421">
        <f>Daily!CS151</f>
        <v>8.2826666666666942</v>
      </c>
      <c r="BU151" s="1277">
        <f>$BU$123+('2011'!$BX$75/DGD!$E$154*DGD!E151)</f>
        <v>263.29032258064518</v>
      </c>
      <c r="BV151" s="1277">
        <f>$BV$123+('2011'!$CF$75/DGD!$E$154*DGD!E151)</f>
        <v>534.61290322580646</v>
      </c>
      <c r="BW151" s="32">
        <f t="shared" si="11"/>
        <v>11.251111111111113</v>
      </c>
      <c r="BX151" s="32">
        <f t="shared" si="12"/>
        <v>16.772888888888907</v>
      </c>
    </row>
    <row r="152" spans="4:76" ht="12.75" customHeight="1" x14ac:dyDescent="0.2">
      <c r="D152" s="1865"/>
      <c r="E152" s="34">
        <f t="shared" si="13"/>
        <v>29</v>
      </c>
      <c r="F152" s="189">
        <v>13.3</v>
      </c>
      <c r="G152" s="44">
        <v>19.100000000000001</v>
      </c>
      <c r="H152" s="44">
        <v>16.100000000000001</v>
      </c>
      <c r="I152" s="44">
        <v>5.8000000000000007</v>
      </c>
      <c r="J152" s="1408"/>
      <c r="K152" s="78">
        <v>60</v>
      </c>
      <c r="L152" s="78">
        <v>80</v>
      </c>
      <c r="M152" s="85">
        <v>71</v>
      </c>
      <c r="N152" s="78">
        <v>20</v>
      </c>
      <c r="O152" s="127"/>
      <c r="P152" s="78">
        <v>1011</v>
      </c>
      <c r="Q152" s="78">
        <v>1014</v>
      </c>
      <c r="R152" s="85">
        <v>1012.5</v>
      </c>
      <c r="S152" s="78">
        <v>3</v>
      </c>
      <c r="T152" s="127"/>
      <c r="U152" s="44">
        <v>8.6</v>
      </c>
      <c r="V152" s="88">
        <v>17.8</v>
      </c>
      <c r="W152" s="88">
        <v>27.7</v>
      </c>
      <c r="X152" s="98" t="s">
        <v>154</v>
      </c>
      <c r="Y152" s="111"/>
      <c r="Z152" s="88">
        <v>0</v>
      </c>
      <c r="AA152" s="1459" t="e">
        <v>#N/A</v>
      </c>
      <c r="AB152" s="156" t="e">
        <v>#N/A</v>
      </c>
      <c r="AC152" s="1461" t="s">
        <v>459</v>
      </c>
      <c r="AD152" s="88" t="s">
        <v>459</v>
      </c>
      <c r="AE152" s="1459" t="e">
        <v>#N/A</v>
      </c>
      <c r="AF152" s="1467"/>
      <c r="AG152" s="88">
        <v>9.6</v>
      </c>
      <c r="AH152" s="88">
        <v>12.2</v>
      </c>
      <c r="AI152" s="88">
        <v>10.8</v>
      </c>
      <c r="AJ152" s="88">
        <v>2.5999999999999996</v>
      </c>
      <c r="AK152" s="154"/>
      <c r="AL152" s="98" t="s">
        <v>640</v>
      </c>
      <c r="AM152" s="1474">
        <v>1013.25</v>
      </c>
      <c r="AN152" s="1474" t="s">
        <v>112</v>
      </c>
      <c r="AO152" s="1475"/>
      <c r="AP152" s="1459">
        <v>5</v>
      </c>
      <c r="AQ152" s="1477">
        <v>0</v>
      </c>
      <c r="AR152" s="576"/>
      <c r="AS152" s="44">
        <v>3.2946666666666715</v>
      </c>
      <c r="AT152" s="44">
        <v>0.82333333333330927</v>
      </c>
      <c r="AU152" s="44">
        <v>2.0589999999999904</v>
      </c>
      <c r="AV152" s="487">
        <v>-2.4713333333333622</v>
      </c>
      <c r="AW152" s="44">
        <v>3.2946666666666715</v>
      </c>
      <c r="AX152" s="44">
        <v>0.82333333333330927</v>
      </c>
      <c r="AY152" s="44">
        <v>2.0589999999999904</v>
      </c>
      <c r="AZ152" s="487">
        <v>-2.4713333333333622</v>
      </c>
      <c r="BA152" s="112"/>
      <c r="BB152" s="622">
        <v>0</v>
      </c>
      <c r="BC152" s="10">
        <v>152.99999999999994</v>
      </c>
      <c r="BD152" s="67">
        <v>0.5769371122734458</v>
      </c>
      <c r="BE152" s="9">
        <v>626.1</v>
      </c>
      <c r="BF152" s="616">
        <v>1.157853606156416</v>
      </c>
      <c r="BG152" s="1265">
        <v>1</v>
      </c>
      <c r="BH152" s="1277">
        <v>0</v>
      </c>
      <c r="BI152" s="1265">
        <v>1013.25</v>
      </c>
      <c r="BJ152" s="135">
        <f>'2011'!$CA$75</f>
        <v>4.4799999999999995</v>
      </c>
      <c r="BK152" s="1">
        <f t="shared" si="14"/>
        <v>0</v>
      </c>
      <c r="BL152" s="1709">
        <v>0.1423611111111111</v>
      </c>
      <c r="BM152" s="1709">
        <v>0.50347222222222221</v>
      </c>
      <c r="BN152" s="1709">
        <v>0.51388888888888895</v>
      </c>
      <c r="BO152" s="1709">
        <v>0.125</v>
      </c>
      <c r="BP152" s="1709">
        <v>0.60486111111111118</v>
      </c>
      <c r="BQ152" s="1447">
        <f>Daily!CP152</f>
        <v>10.005333333333329</v>
      </c>
      <c r="BR152" s="1447">
        <f>Daily!CQ152</f>
        <v>18.276666666666692</v>
      </c>
      <c r="BS152" s="1447">
        <f>Daily!CR152</f>
        <v>14.141000000000011</v>
      </c>
      <c r="BT152" s="1421">
        <f>Daily!CS152</f>
        <v>8.271333333333363</v>
      </c>
      <c r="BU152" s="1277">
        <f>$BU$123+('2011'!$BX$75/DGD!$E$154*DGD!E152)</f>
        <v>265.19354838709677</v>
      </c>
      <c r="BV152" s="1277">
        <f>$BV$123+('2011'!$CF$75/DGD!$E$154*DGD!E152)</f>
        <v>540.74193548387098</v>
      </c>
      <c r="BW152" s="32">
        <f t="shared" si="11"/>
        <v>11.38388888888889</v>
      </c>
      <c r="BX152" s="32">
        <f t="shared" si="12"/>
        <v>16.898111111111131</v>
      </c>
    </row>
    <row r="153" spans="4:76" ht="12.75" customHeight="1" x14ac:dyDescent="0.2">
      <c r="D153" s="1865"/>
      <c r="E153" s="34">
        <f t="shared" si="13"/>
        <v>30</v>
      </c>
      <c r="F153" s="189">
        <v>11.2</v>
      </c>
      <c r="G153" s="44">
        <v>20.5</v>
      </c>
      <c r="H153" s="44">
        <v>14.8</v>
      </c>
      <c r="I153" s="44">
        <v>9.3000000000000007</v>
      </c>
      <c r="J153" s="1408"/>
      <c r="K153" s="78">
        <v>57</v>
      </c>
      <c r="L153" s="78">
        <v>89</v>
      </c>
      <c r="M153" s="85">
        <v>80</v>
      </c>
      <c r="N153" s="78">
        <v>32</v>
      </c>
      <c r="O153" s="127"/>
      <c r="P153" s="78">
        <v>1008</v>
      </c>
      <c r="Q153" s="78">
        <v>1013</v>
      </c>
      <c r="R153" s="85">
        <v>1010.5</v>
      </c>
      <c r="S153" s="78">
        <v>5</v>
      </c>
      <c r="T153" s="127"/>
      <c r="U153" s="44">
        <v>5.2</v>
      </c>
      <c r="V153" s="88">
        <v>15.6</v>
      </c>
      <c r="W153" s="88">
        <v>19.899999999999999</v>
      </c>
      <c r="X153" s="98" t="s">
        <v>154</v>
      </c>
      <c r="Y153" s="111"/>
      <c r="Z153" s="88">
        <v>1.1000000000000001</v>
      </c>
      <c r="AA153" s="1459">
        <v>0.5</v>
      </c>
      <c r="AB153" s="156">
        <v>0.3</v>
      </c>
      <c r="AC153" s="1461">
        <v>4.5643153526970959E-2</v>
      </c>
      <c r="AD153" s="88">
        <v>0.3666666666666667</v>
      </c>
      <c r="AE153" s="1459">
        <v>1.5</v>
      </c>
      <c r="AF153" s="1467"/>
      <c r="AG153" s="88">
        <v>8.8000000000000007</v>
      </c>
      <c r="AH153" s="88">
        <v>13.5</v>
      </c>
      <c r="AI153" s="88">
        <v>11.1</v>
      </c>
      <c r="AJ153" s="88">
        <v>4.6999999999999993</v>
      </c>
      <c r="AK153" s="154"/>
      <c r="AL153" s="98" t="s">
        <v>641</v>
      </c>
      <c r="AM153" s="1474">
        <v>1013.25</v>
      </c>
      <c r="AN153" s="1474" t="s">
        <v>642</v>
      </c>
      <c r="AO153" s="1475"/>
      <c r="AP153" s="1459">
        <v>3</v>
      </c>
      <c r="AQ153" s="1477">
        <v>3</v>
      </c>
      <c r="AR153" s="576"/>
      <c r="AS153" s="44">
        <v>1.0599999999999987</v>
      </c>
      <c r="AT153" s="44">
        <v>2.1000000000000014</v>
      </c>
      <c r="AU153" s="44">
        <v>1.58</v>
      </c>
      <c r="AV153" s="487">
        <v>1.0400000000000027</v>
      </c>
      <c r="AW153" s="44">
        <v>1.0599999999999987</v>
      </c>
      <c r="AX153" s="44">
        <v>2.1000000000000014</v>
      </c>
      <c r="AY153" s="44">
        <v>1.58</v>
      </c>
      <c r="AZ153" s="487">
        <v>1.0400000000000027</v>
      </c>
      <c r="BA153" s="112"/>
      <c r="BB153" s="622">
        <v>0.57796610169491525</v>
      </c>
      <c r="BC153" s="10">
        <v>154.09999999999994</v>
      </c>
      <c r="BD153" s="67">
        <v>0.57694444444444415</v>
      </c>
      <c r="BE153" s="9">
        <v>629.1</v>
      </c>
      <c r="BF153" s="616">
        <v>1.1503627676517432</v>
      </c>
      <c r="BG153" s="1265">
        <v>1</v>
      </c>
      <c r="BH153" s="1277">
        <v>0</v>
      </c>
      <c r="BI153" s="1265">
        <v>1013.25</v>
      </c>
      <c r="BJ153" s="135">
        <f>'2011'!$CA$75</f>
        <v>4.4799999999999995</v>
      </c>
      <c r="BK153" s="1">
        <f t="shared" si="14"/>
        <v>2</v>
      </c>
      <c r="BL153" s="1709">
        <v>0.15972222222222224</v>
      </c>
      <c r="BM153" s="1709">
        <v>0.5625</v>
      </c>
      <c r="BN153" s="1709">
        <v>0.60069444444444442</v>
      </c>
      <c r="BO153" s="1709">
        <v>0.92708333333333337</v>
      </c>
      <c r="BP153" s="1709">
        <v>0.52708333333333335</v>
      </c>
      <c r="BQ153" s="1447">
        <f>Daily!CP153</f>
        <v>10.14</v>
      </c>
      <c r="BR153" s="1447">
        <f>Daily!CQ153</f>
        <v>18.399999999999999</v>
      </c>
      <c r="BS153" s="1447">
        <f>Daily!CR153</f>
        <v>14.27</v>
      </c>
      <c r="BT153" s="1421">
        <f>Daily!CS153</f>
        <v>8.259999999999998</v>
      </c>
      <c r="BU153" s="1277">
        <f>$BU$123+('2011'!$BX$75/DGD!$E$154*DGD!E153)</f>
        <v>267.09677419354841</v>
      </c>
      <c r="BV153" s="1277">
        <f>$BV$123+('2011'!$CF$75/DGD!$E$154*DGD!E153)</f>
        <v>546.87096774193549</v>
      </c>
      <c r="BW153" s="32">
        <f t="shared" si="11"/>
        <v>11.516666666666667</v>
      </c>
      <c r="BX153" s="32">
        <f t="shared" si="12"/>
        <v>17.023333333333333</v>
      </c>
    </row>
    <row r="154" spans="4:76" ht="12.75" customHeight="1" x14ac:dyDescent="0.2">
      <c r="D154" s="1866"/>
      <c r="E154" s="36">
        <v>31</v>
      </c>
      <c r="F154" s="145">
        <v>7.8</v>
      </c>
      <c r="G154" s="140">
        <v>17.7</v>
      </c>
      <c r="H154" s="140">
        <v>12.7</v>
      </c>
      <c r="I154" s="140">
        <v>9.8999999999999986</v>
      </c>
      <c r="J154" s="1410"/>
      <c r="K154" s="144">
        <v>35</v>
      </c>
      <c r="L154" s="144">
        <v>87</v>
      </c>
      <c r="M154" s="144">
        <v>63</v>
      </c>
      <c r="N154" s="144">
        <v>52</v>
      </c>
      <c r="O154" s="499"/>
      <c r="P154" s="144">
        <v>1012</v>
      </c>
      <c r="Q154" s="144">
        <v>1027</v>
      </c>
      <c r="R154" s="144">
        <v>1019.5</v>
      </c>
      <c r="S154" s="144">
        <v>15</v>
      </c>
      <c r="T154" s="499"/>
      <c r="U154" s="663">
        <v>4.0999999999999996</v>
      </c>
      <c r="V154" s="51">
        <v>11.8</v>
      </c>
      <c r="W154" s="88">
        <v>16.8</v>
      </c>
      <c r="X154" s="1242" t="s">
        <v>182</v>
      </c>
      <c r="Y154" s="1471"/>
      <c r="Z154" s="51">
        <v>0.1</v>
      </c>
      <c r="AA154" s="1460" t="e">
        <v>#N/A</v>
      </c>
      <c r="AB154" s="602" t="e">
        <v>#N/A</v>
      </c>
      <c r="AC154" s="1462">
        <v>4.1493775933609959E-3</v>
      </c>
      <c r="AD154" s="51" t="s">
        <v>459</v>
      </c>
      <c r="AE154" s="1460" t="e">
        <v>#N/A</v>
      </c>
      <c r="AF154" s="1468"/>
      <c r="AG154" s="51">
        <v>1.7</v>
      </c>
      <c r="AH154" s="51">
        <v>8.8000000000000007</v>
      </c>
      <c r="AI154" s="51">
        <v>5.0999999999999996</v>
      </c>
      <c r="AJ154" s="51">
        <v>7.1000000000000005</v>
      </c>
      <c r="AK154" s="1471"/>
      <c r="AL154" s="1458" t="s">
        <v>643</v>
      </c>
      <c r="AM154" s="1478">
        <v>1013.25</v>
      </c>
      <c r="AN154" s="1478" t="s">
        <v>644</v>
      </c>
      <c r="AO154" s="1479"/>
      <c r="AP154" s="1460">
        <v>9</v>
      </c>
      <c r="AQ154" s="1480">
        <v>0.3</v>
      </c>
      <c r="AR154" s="577"/>
      <c r="AS154" s="137">
        <v>-2.3400000000000007</v>
      </c>
      <c r="AT154" s="137">
        <v>-0.69999999999999929</v>
      </c>
      <c r="AU154" s="137">
        <v>-1.52</v>
      </c>
      <c r="AV154" s="485">
        <v>1.6400000000000015</v>
      </c>
      <c r="AW154" s="137">
        <v>-2.3400000000000007</v>
      </c>
      <c r="AX154" s="137">
        <v>-0.69999999999999929</v>
      </c>
      <c r="AY154" s="137">
        <v>-1.52</v>
      </c>
      <c r="AZ154" s="485">
        <v>1.6400000000000006</v>
      </c>
      <c r="BA154" s="1235"/>
      <c r="BB154" s="641">
        <v>5.254237288135593E-2</v>
      </c>
      <c r="BC154" s="517">
        <v>154.19999999999993</v>
      </c>
      <c r="BD154" s="531">
        <v>0.57323420074349418</v>
      </c>
      <c r="BE154" s="124">
        <v>638.1</v>
      </c>
      <c r="BF154" s="617">
        <v>1.1538878842676312</v>
      </c>
      <c r="BG154" s="1448">
        <v>1</v>
      </c>
      <c r="BH154" s="1449">
        <v>0</v>
      </c>
      <c r="BI154" s="1449">
        <v>1013.25</v>
      </c>
      <c r="BJ154" s="663">
        <f>'2011'!$CA$75</f>
        <v>4.4799999999999995</v>
      </c>
      <c r="BK154" s="1">
        <f t="shared" si="14"/>
        <v>1</v>
      </c>
      <c r="BL154" s="1711">
        <v>0.22569444444444445</v>
      </c>
      <c r="BM154" s="1711">
        <v>0.73263888888888884</v>
      </c>
      <c r="BN154" s="1711">
        <v>0.77430555555555547</v>
      </c>
      <c r="BO154" s="1711">
        <v>0.23611111111111113</v>
      </c>
      <c r="BP154" s="1711">
        <v>0.51736111111111105</v>
      </c>
      <c r="BQ154" s="1451">
        <f>Daily!CP154</f>
        <v>10.14</v>
      </c>
      <c r="BR154" s="1451">
        <f>Daily!CQ154</f>
        <v>18.399999999999999</v>
      </c>
      <c r="BS154" s="1451">
        <f>Daily!CR154</f>
        <v>14.27</v>
      </c>
      <c r="BT154" s="1451">
        <f>Daily!CS154</f>
        <v>8.259999999999998</v>
      </c>
      <c r="BU154" s="1450">
        <f>BU123+'2011'!BX75</f>
        <v>269</v>
      </c>
      <c r="BV154" s="1450">
        <f>BV123+'2011'!CF75</f>
        <v>553</v>
      </c>
      <c r="BW154" s="32">
        <f t="shared" si="11"/>
        <v>11.516666666666667</v>
      </c>
      <c r="BX154" s="32">
        <f t="shared" si="12"/>
        <v>17.023333333333333</v>
      </c>
    </row>
    <row r="155" spans="4:76" ht="12.75" customHeight="1" x14ac:dyDescent="0.2">
      <c r="D155" s="1867" t="s">
        <v>6</v>
      </c>
      <c r="E155" s="34">
        <v>1</v>
      </c>
      <c r="F155" s="95">
        <v>8</v>
      </c>
      <c r="G155" s="32">
        <v>21</v>
      </c>
      <c r="H155" s="32">
        <v>14.8</v>
      </c>
      <c r="I155" s="32">
        <v>13</v>
      </c>
      <c r="J155" s="352"/>
      <c r="K155" s="33">
        <v>36</v>
      </c>
      <c r="L155" s="33">
        <v>75</v>
      </c>
      <c r="M155" s="33">
        <v>58</v>
      </c>
      <c r="N155" s="33">
        <v>39</v>
      </c>
      <c r="O155" s="1401"/>
      <c r="P155" s="33">
        <v>1027</v>
      </c>
      <c r="Q155" s="33">
        <v>1032</v>
      </c>
      <c r="R155" s="33">
        <v>1029.5</v>
      </c>
      <c r="S155" s="33">
        <v>5</v>
      </c>
      <c r="T155" s="111"/>
      <c r="U155" s="19">
        <v>3.2</v>
      </c>
      <c r="V155" s="1472">
        <v>11.4</v>
      </c>
      <c r="W155" s="1473">
        <v>14.7</v>
      </c>
      <c r="X155" s="98" t="s">
        <v>181</v>
      </c>
      <c r="Y155" s="111"/>
      <c r="Z155" s="88">
        <v>0</v>
      </c>
      <c r="AA155" s="98" t="e">
        <v>#N/A</v>
      </c>
      <c r="AB155" s="156" t="e">
        <v>#N/A</v>
      </c>
      <c r="AC155" s="1461" t="s">
        <v>459</v>
      </c>
      <c r="AD155" s="88" t="s">
        <v>459</v>
      </c>
      <c r="AE155" s="1459" t="e">
        <v>#N/A</v>
      </c>
      <c r="AF155" s="111"/>
      <c r="AG155" s="88">
        <v>2.2999999999999998</v>
      </c>
      <c r="AH155" s="88">
        <v>8.5</v>
      </c>
      <c r="AI155" s="88">
        <v>6.1</v>
      </c>
      <c r="AJ155" s="88">
        <v>6.2</v>
      </c>
      <c r="AK155" s="111"/>
      <c r="AL155" s="98" t="s">
        <v>646</v>
      </c>
      <c r="AM155" s="1481"/>
      <c r="AN155" s="1481"/>
      <c r="AO155" s="1482"/>
      <c r="AP155" s="1459">
        <v>11</v>
      </c>
      <c r="AQ155" s="1483">
        <v>0</v>
      </c>
      <c r="AR155" s="576"/>
      <c r="AS155" s="10">
        <v>-2.2036666666666651</v>
      </c>
      <c r="AT155" s="10">
        <v>2.4671428571428571</v>
      </c>
      <c r="AU155" s="4">
        <v>0.13173809523809599</v>
      </c>
      <c r="AV155" s="10">
        <v>4.6708095238095222</v>
      </c>
      <c r="AW155" s="64">
        <v>-2.2036666666666651</v>
      </c>
      <c r="AX155" s="26">
        <v>2.4671428571428571</v>
      </c>
      <c r="AY155" s="26">
        <v>0.13173809523809599</v>
      </c>
      <c r="AZ155" s="27">
        <v>4.6708095238095222</v>
      </c>
      <c r="BA155" s="112"/>
      <c r="BB155" s="640">
        <v>0</v>
      </c>
      <c r="BC155" s="26">
        <v>154.19999999999993</v>
      </c>
      <c r="BD155" s="132">
        <v>0.5690736868003442</v>
      </c>
      <c r="BE155" s="30">
        <v>649.1</v>
      </c>
      <c r="BF155" s="1446">
        <v>1.1604195220785412</v>
      </c>
      <c r="BG155" s="1265">
        <v>1</v>
      </c>
      <c r="BH155" s="1455">
        <v>0</v>
      </c>
      <c r="BI155" s="1265">
        <v>1013.25</v>
      </c>
      <c r="BJ155" s="135">
        <f>'2011'!$CA$76</f>
        <v>4.2880000000000003</v>
      </c>
      <c r="BK155" s="1">
        <f t="shared" si="14"/>
        <v>0</v>
      </c>
      <c r="BL155" s="1718">
        <v>0.22222222222222221</v>
      </c>
      <c r="BM155" s="1718">
        <v>0.64583333333333337</v>
      </c>
      <c r="BN155" s="1718">
        <v>0.60416666666666663</v>
      </c>
      <c r="BO155" s="1718">
        <v>0.24652777777777779</v>
      </c>
      <c r="BP155" s="1718">
        <v>0.55833333333333335</v>
      </c>
      <c r="BQ155" s="1447">
        <f>Daily!CP155</f>
        <v>10.203666666666665</v>
      </c>
      <c r="BR155" s="1447">
        <f>Daily!CQ155</f>
        <v>18.532857142857143</v>
      </c>
      <c r="BS155" s="1447">
        <f>Daily!CR155</f>
        <v>14.368261904761905</v>
      </c>
      <c r="BT155" s="1421">
        <f>Daily!CS155</f>
        <v>8.3291904761904778</v>
      </c>
      <c r="BU155" s="1277">
        <f>$BU$154+('2011'!$BX$76/DGD!$E$184*DGD!E155)</f>
        <v>270.96666666666664</v>
      </c>
      <c r="BV155" s="1277">
        <f>$BV$154+('2011'!$CF$76/DGD!$E$184*DGD!E155)</f>
        <v>559.36666666666667</v>
      </c>
      <c r="BW155" s="32">
        <f t="shared" si="11"/>
        <v>11.591865079365078</v>
      </c>
      <c r="BX155" s="32">
        <f t="shared" si="12"/>
        <v>17.144658730158731</v>
      </c>
    </row>
    <row r="156" spans="4:76" ht="12.75" customHeight="1" x14ac:dyDescent="0.2">
      <c r="D156" s="1868"/>
      <c r="E156" s="34">
        <f t="shared" ref="E156:E184" si="15">SUM(E155+1)</f>
        <v>2</v>
      </c>
      <c r="F156" s="95">
        <v>10.1</v>
      </c>
      <c r="G156" s="32">
        <v>22.7</v>
      </c>
      <c r="H156" s="32">
        <v>17.5</v>
      </c>
      <c r="I156" s="32">
        <v>12.6</v>
      </c>
      <c r="J156" s="352"/>
      <c r="K156" s="33">
        <v>48</v>
      </c>
      <c r="L156" s="33">
        <v>89</v>
      </c>
      <c r="M156" s="33">
        <v>65</v>
      </c>
      <c r="N156" s="33">
        <v>41</v>
      </c>
      <c r="O156" s="111"/>
      <c r="P156" s="33">
        <v>1031</v>
      </c>
      <c r="Q156" s="33">
        <v>1034.0000010000001</v>
      </c>
      <c r="R156" s="33">
        <v>1032.5000005000002</v>
      </c>
      <c r="S156" s="33">
        <v>3.0000010000001112</v>
      </c>
      <c r="T156" s="111"/>
      <c r="U156" s="19">
        <v>3.6</v>
      </c>
      <c r="V156" s="88">
        <v>10.7</v>
      </c>
      <c r="W156" s="32">
        <v>17.5</v>
      </c>
      <c r="X156" s="98" t="s">
        <v>180</v>
      </c>
      <c r="Y156" s="111"/>
      <c r="Z156" s="88">
        <v>0</v>
      </c>
      <c r="AA156" s="98" t="e">
        <v>#N/A</v>
      </c>
      <c r="AB156" s="156" t="e">
        <v>#N/A</v>
      </c>
      <c r="AC156" s="1461" t="s">
        <v>459</v>
      </c>
      <c r="AD156" s="88" t="s">
        <v>459</v>
      </c>
      <c r="AE156" s="1459" t="e">
        <v>#N/A</v>
      </c>
      <c r="AF156" s="111"/>
      <c r="AG156" s="88">
        <v>7.4</v>
      </c>
      <c r="AH156" s="88">
        <v>12.8</v>
      </c>
      <c r="AI156" s="88">
        <v>10.4</v>
      </c>
      <c r="AJ156" s="88">
        <v>5.4</v>
      </c>
      <c r="AK156" s="111"/>
      <c r="AL156" s="98" t="s">
        <v>647</v>
      </c>
      <c r="AM156" s="1481"/>
      <c r="AN156" s="1481"/>
      <c r="AO156" s="1482"/>
      <c r="AP156" s="1459">
        <v>9</v>
      </c>
      <c r="AQ156" s="1483">
        <v>0</v>
      </c>
      <c r="AR156" s="576"/>
      <c r="AS156" s="10">
        <v>-0.16733333333333178</v>
      </c>
      <c r="AT156" s="10">
        <v>4.034285714285712</v>
      </c>
      <c r="AU156" s="4">
        <v>1.9334761904761901</v>
      </c>
      <c r="AV156" s="10">
        <v>4.2016190476190438</v>
      </c>
      <c r="AW156" s="64">
        <v>-0.16733333333333178</v>
      </c>
      <c r="AX156" s="26">
        <v>4.034285714285712</v>
      </c>
      <c r="AY156" s="26">
        <v>1.9334761904761901</v>
      </c>
      <c r="AZ156" s="27">
        <v>4.2016190476190438</v>
      </c>
      <c r="BA156" s="1233"/>
      <c r="BB156" s="640">
        <v>0</v>
      </c>
      <c r="BC156" s="26">
        <v>154.19999999999993</v>
      </c>
      <c r="BD156" s="132">
        <v>0.56497313141182193</v>
      </c>
      <c r="BE156" s="30">
        <v>658.1</v>
      </c>
      <c r="BF156" s="616">
        <v>1.1632689135045957</v>
      </c>
      <c r="BG156" s="1265">
        <v>1</v>
      </c>
      <c r="BH156" s="1455">
        <v>0</v>
      </c>
      <c r="BI156" s="1265">
        <v>1013.25</v>
      </c>
      <c r="BJ156" s="135">
        <f>'2011'!$CA$76</f>
        <v>4.2880000000000003</v>
      </c>
      <c r="BK156" s="1">
        <f t="shared" si="14"/>
        <v>0</v>
      </c>
      <c r="BL156" s="1709">
        <v>0.22222222222222221</v>
      </c>
      <c r="BM156" s="1709">
        <v>0.70833333333333337</v>
      </c>
      <c r="BN156" s="1709">
        <v>0.75347222222222221</v>
      </c>
      <c r="BO156" s="1709">
        <v>0.26041666666666669</v>
      </c>
      <c r="BP156" s="1709">
        <v>0.62430555555555556</v>
      </c>
      <c r="BQ156" s="1447">
        <f>Daily!CP156</f>
        <v>10.267333333333331</v>
      </c>
      <c r="BR156" s="1447">
        <f>Daily!CQ156</f>
        <v>18.665714285714287</v>
      </c>
      <c r="BS156" s="1447">
        <f>Daily!CR156</f>
        <v>14.46652380952381</v>
      </c>
      <c r="BT156" s="1421">
        <f>Daily!CS156</f>
        <v>8.3983809523809558</v>
      </c>
      <c r="BU156" s="1277">
        <f>$BU$154+('2011'!$BX$76/DGD!$E$184*DGD!E156)</f>
        <v>272.93333333333334</v>
      </c>
      <c r="BV156" s="1277">
        <f>$BV$154+('2011'!$CF$76/DGD!$E$184*DGD!E156)</f>
        <v>565.73333333333335</v>
      </c>
      <c r="BW156" s="32">
        <f t="shared" si="11"/>
        <v>11.667063492063491</v>
      </c>
      <c r="BX156" s="32">
        <f t="shared" si="12"/>
        <v>17.265984126984129</v>
      </c>
    </row>
    <row r="157" spans="4:76" ht="12.75" customHeight="1" x14ac:dyDescent="0.2">
      <c r="D157" s="1868"/>
      <c r="E157" s="34">
        <f t="shared" si="15"/>
        <v>3</v>
      </c>
      <c r="F157" s="95">
        <v>12.5</v>
      </c>
      <c r="G157" s="32">
        <v>24.1</v>
      </c>
      <c r="H157" s="32">
        <v>18.7</v>
      </c>
      <c r="I157" s="32">
        <v>11.600000000000001</v>
      </c>
      <c r="J157" s="352"/>
      <c r="K157" s="33">
        <v>39</v>
      </c>
      <c r="L157" s="33">
        <v>84</v>
      </c>
      <c r="M157" s="33">
        <v>60</v>
      </c>
      <c r="N157" s="33">
        <v>45</v>
      </c>
      <c r="O157" s="111"/>
      <c r="P157" s="33">
        <v>1027</v>
      </c>
      <c r="Q157" s="33">
        <v>1034</v>
      </c>
      <c r="R157" s="33">
        <v>1030.5</v>
      </c>
      <c r="S157" s="33">
        <v>7</v>
      </c>
      <c r="T157" s="111"/>
      <c r="U157" s="19">
        <v>6.6</v>
      </c>
      <c r="V157" s="88">
        <v>16.100000000000001</v>
      </c>
      <c r="W157" s="32">
        <v>23.7</v>
      </c>
      <c r="X157" s="98" t="s">
        <v>180</v>
      </c>
      <c r="Y157" s="111"/>
      <c r="Z157" s="88">
        <v>0</v>
      </c>
      <c r="AA157" s="98" t="e">
        <v>#N/A</v>
      </c>
      <c r="AB157" s="156" t="e">
        <v>#N/A</v>
      </c>
      <c r="AC157" s="1461" t="s">
        <v>459</v>
      </c>
      <c r="AD157" s="88" t="s">
        <v>459</v>
      </c>
      <c r="AE157" s="1459" t="e">
        <v>#N/A</v>
      </c>
      <c r="AF157" s="111"/>
      <c r="AG157" s="88">
        <v>8.1999999999999993</v>
      </c>
      <c r="AH157" s="88">
        <v>13.3</v>
      </c>
      <c r="AI157" s="88">
        <v>10.4</v>
      </c>
      <c r="AJ157" s="88">
        <v>5.1000000000000014</v>
      </c>
      <c r="AK157" s="111"/>
      <c r="AL157" s="98" t="s">
        <v>591</v>
      </c>
      <c r="AM157" s="1481"/>
      <c r="AN157" s="1481"/>
      <c r="AO157" s="1482"/>
      <c r="AP157" s="1459">
        <v>14.7</v>
      </c>
      <c r="AQ157" s="1483">
        <v>0</v>
      </c>
      <c r="AR157" s="576"/>
      <c r="AS157" s="10">
        <v>2.1690000000000023</v>
      </c>
      <c r="AT157" s="10">
        <v>5.3014285714285698</v>
      </c>
      <c r="AU157" s="4">
        <v>3.735214285714286</v>
      </c>
      <c r="AV157" s="10">
        <v>3.1324285714285676</v>
      </c>
      <c r="AW157" s="64">
        <v>2.1690000000000023</v>
      </c>
      <c r="AX157" s="26">
        <v>5.3014285714285698</v>
      </c>
      <c r="AY157" s="26">
        <v>3.735214285714286</v>
      </c>
      <c r="AZ157" s="27">
        <v>3.1324285714285676</v>
      </c>
      <c r="BA157" s="112"/>
      <c r="BB157" s="640">
        <v>0</v>
      </c>
      <c r="BC157" s="26">
        <v>154.19999999999993</v>
      </c>
      <c r="BD157" s="132">
        <v>0.56093124772644576</v>
      </c>
      <c r="BE157" s="30">
        <v>672.80000000000007</v>
      </c>
      <c r="BF157" s="616">
        <v>1.1760181786400981</v>
      </c>
      <c r="BG157" s="1265">
        <v>1</v>
      </c>
      <c r="BH157" s="1277">
        <v>0</v>
      </c>
      <c r="BI157" s="1265">
        <v>1013.25</v>
      </c>
      <c r="BJ157" s="135">
        <f>'2011'!$CA$76</f>
        <v>4.2880000000000003</v>
      </c>
      <c r="BK157" s="1">
        <f t="shared" si="14"/>
        <v>0</v>
      </c>
      <c r="BL157" s="1709">
        <v>0.22916666666666666</v>
      </c>
      <c r="BM157" s="1709">
        <v>0.65972222222222221</v>
      </c>
      <c r="BN157" s="1709">
        <v>0.72916666666666663</v>
      </c>
      <c r="BO157" s="1709">
        <v>0.25347222222222221</v>
      </c>
      <c r="BP157" s="1709">
        <v>0.70347222222222217</v>
      </c>
      <c r="BQ157" s="1447">
        <f>Daily!CP157</f>
        <v>10.330999999999998</v>
      </c>
      <c r="BR157" s="1447">
        <f>Daily!CQ157</f>
        <v>18.798571428571432</v>
      </c>
      <c r="BS157" s="1447">
        <f>Daily!CR157</f>
        <v>14.564785714285716</v>
      </c>
      <c r="BT157" s="1421">
        <f>Daily!CS157</f>
        <v>8.4675714285714339</v>
      </c>
      <c r="BU157" s="1277">
        <f>$BU$154+('2011'!$BX$76/DGD!$E$184*DGD!E157)</f>
        <v>274.89999999999998</v>
      </c>
      <c r="BV157" s="1277">
        <f>$BV$154+('2011'!$CF$76/DGD!$E$184*DGD!E157)</f>
        <v>572.1</v>
      </c>
      <c r="BW157" s="32">
        <f t="shared" si="11"/>
        <v>11.742261904761904</v>
      </c>
      <c r="BX157" s="32">
        <f t="shared" si="12"/>
        <v>17.387309523809527</v>
      </c>
    </row>
    <row r="158" spans="4:76" ht="12.75" customHeight="1" x14ac:dyDescent="0.2">
      <c r="D158" s="1868"/>
      <c r="E158" s="34">
        <f t="shared" si="15"/>
        <v>4</v>
      </c>
      <c r="F158" s="95">
        <v>12.3</v>
      </c>
      <c r="G158" s="32">
        <v>25.4</v>
      </c>
      <c r="H158" s="32">
        <v>18.3</v>
      </c>
      <c r="I158" s="32">
        <v>13.099999999999998</v>
      </c>
      <c r="J158" s="352"/>
      <c r="K158" s="33">
        <v>41</v>
      </c>
      <c r="L158" s="33">
        <v>85</v>
      </c>
      <c r="M158" s="33">
        <v>64</v>
      </c>
      <c r="N158" s="33">
        <v>44</v>
      </c>
      <c r="O158" s="111"/>
      <c r="P158" s="33">
        <v>1018</v>
      </c>
      <c r="Q158" s="33">
        <v>1027</v>
      </c>
      <c r="R158" s="33">
        <v>1022.5</v>
      </c>
      <c r="S158" s="33">
        <v>9</v>
      </c>
      <c r="T158" s="111"/>
      <c r="U158" s="19">
        <v>6.5</v>
      </c>
      <c r="V158" s="88">
        <v>16.8</v>
      </c>
      <c r="W158" s="32">
        <v>27.5</v>
      </c>
      <c r="X158" s="98" t="s">
        <v>180</v>
      </c>
      <c r="Y158" s="111"/>
      <c r="Z158" s="88">
        <v>0</v>
      </c>
      <c r="AA158" s="88" t="e">
        <v>#N/A</v>
      </c>
      <c r="AB158" s="156" t="e">
        <v>#N/A</v>
      </c>
      <c r="AC158" s="1461" t="s">
        <v>459</v>
      </c>
      <c r="AD158" s="88" t="s">
        <v>459</v>
      </c>
      <c r="AE158" s="1459" t="e">
        <v>#N/A</v>
      </c>
      <c r="AF158" s="111"/>
      <c r="AG158" s="88">
        <v>8.3000000000000007</v>
      </c>
      <c r="AH158" s="88">
        <v>15.2</v>
      </c>
      <c r="AI158" s="88">
        <v>10.8</v>
      </c>
      <c r="AJ158" s="88">
        <v>6.8999999999999986</v>
      </c>
      <c r="AK158" s="111"/>
      <c r="AL158" s="98" t="s">
        <v>648</v>
      </c>
      <c r="AM158" s="1481"/>
      <c r="AN158" s="1481"/>
      <c r="AO158" s="1482"/>
      <c r="AP158" s="1459">
        <v>10</v>
      </c>
      <c r="AQ158" s="1483">
        <v>0</v>
      </c>
      <c r="AR158" s="576"/>
      <c r="AS158" s="10">
        <v>1.9053333333333367</v>
      </c>
      <c r="AT158" s="10">
        <v>6.4685714285714226</v>
      </c>
      <c r="AU158" s="4">
        <v>4.1869523809523796</v>
      </c>
      <c r="AV158" s="10">
        <v>4.563238095238086</v>
      </c>
      <c r="AW158" s="64">
        <v>1.9053333333333367</v>
      </c>
      <c r="AX158" s="26">
        <v>6.4685714285714226</v>
      </c>
      <c r="AY158" s="26">
        <v>4.1869523809523796</v>
      </c>
      <c r="AZ158" s="27">
        <v>4.563238095238086</v>
      </c>
      <c r="BA158" s="112"/>
      <c r="BB158" s="640">
        <v>0</v>
      </c>
      <c r="BC158" s="26">
        <v>154.19999999999993</v>
      </c>
      <c r="BD158" s="132">
        <v>0.55694678545629639</v>
      </c>
      <c r="BE158" s="30">
        <v>682.80000000000007</v>
      </c>
      <c r="BF158" s="616">
        <v>1.1803618762245016</v>
      </c>
      <c r="BG158" s="1265">
        <v>1</v>
      </c>
      <c r="BH158" s="1277">
        <v>0</v>
      </c>
      <c r="BI158" s="1265">
        <v>1013.25</v>
      </c>
      <c r="BJ158" s="135">
        <f>'2011'!$CA$76</f>
        <v>4.2880000000000003</v>
      </c>
      <c r="BK158" s="1">
        <f t="shared" si="14"/>
        <v>0</v>
      </c>
      <c r="BL158" s="1709">
        <v>0.22569444444444445</v>
      </c>
      <c r="BM158" s="1709">
        <v>0.61805555555555558</v>
      </c>
      <c r="BN158" s="1709">
        <v>0.73263888888888884</v>
      </c>
      <c r="BO158" s="1709">
        <v>0.2986111111111111</v>
      </c>
      <c r="BP158" s="1709">
        <v>0.7680555555555556</v>
      </c>
      <c r="BQ158" s="1447">
        <f>Daily!CP158</f>
        <v>10.394666666666664</v>
      </c>
      <c r="BR158" s="1447">
        <f>Daily!CQ158</f>
        <v>18.931428571428576</v>
      </c>
      <c r="BS158" s="1447">
        <f>Daily!CR158</f>
        <v>14.663047619047621</v>
      </c>
      <c r="BT158" s="1421">
        <f>Daily!CS158</f>
        <v>8.5367619047619119</v>
      </c>
      <c r="BU158" s="1277">
        <f>$BU$154+('2011'!$BX$76/DGD!$E$184*DGD!E158)</f>
        <v>276.86666666666667</v>
      </c>
      <c r="BV158" s="1277">
        <f>$BV$154+('2011'!$CF$76/DGD!$E$184*DGD!E158)</f>
        <v>578.4666666666667</v>
      </c>
      <c r="BW158" s="32">
        <f t="shared" si="11"/>
        <v>11.817460317460316</v>
      </c>
      <c r="BX158" s="32">
        <f t="shared" si="12"/>
        <v>17.508634920634925</v>
      </c>
    </row>
    <row r="159" spans="4:76" ht="12.75" customHeight="1" x14ac:dyDescent="0.2">
      <c r="D159" s="1868"/>
      <c r="E159" s="34">
        <f t="shared" si="15"/>
        <v>5</v>
      </c>
      <c r="F159" s="95">
        <v>11</v>
      </c>
      <c r="G159" s="32">
        <v>18.600000000000001</v>
      </c>
      <c r="H159" s="32">
        <v>14.4</v>
      </c>
      <c r="I159" s="32">
        <v>7.6000000000000014</v>
      </c>
      <c r="J159" s="352"/>
      <c r="K159" s="33">
        <v>58</v>
      </c>
      <c r="L159" s="33">
        <v>91</v>
      </c>
      <c r="M159" s="33">
        <v>75</v>
      </c>
      <c r="N159" s="33">
        <v>33</v>
      </c>
      <c r="O159" s="111"/>
      <c r="P159" s="33">
        <v>1008</v>
      </c>
      <c r="Q159" s="33">
        <v>1017</v>
      </c>
      <c r="R159" s="33">
        <v>1012.5</v>
      </c>
      <c r="S159" s="33">
        <v>9</v>
      </c>
      <c r="T159" s="111"/>
      <c r="U159" s="19">
        <v>5.6</v>
      </c>
      <c r="V159" s="88">
        <v>13.5</v>
      </c>
      <c r="W159" s="32">
        <v>19.2</v>
      </c>
      <c r="X159" s="98" t="s">
        <v>180</v>
      </c>
      <c r="Y159" s="111"/>
      <c r="Z159" s="88">
        <v>7.1</v>
      </c>
      <c r="AA159" s="88">
        <v>2.5</v>
      </c>
      <c r="AB159" s="156">
        <v>0.8</v>
      </c>
      <c r="AC159" s="1461">
        <v>8.1050228310502292E-2</v>
      </c>
      <c r="AD159" s="88">
        <v>0.88749999999999996</v>
      </c>
      <c r="AE159" s="1459">
        <v>6</v>
      </c>
      <c r="AF159" s="111"/>
      <c r="AG159" s="88">
        <v>8.6999999999999993</v>
      </c>
      <c r="AH159" s="88">
        <v>11.8</v>
      </c>
      <c r="AI159" s="88">
        <v>9.9</v>
      </c>
      <c r="AJ159" s="88">
        <v>3.1000000000000014</v>
      </c>
      <c r="AK159" s="111"/>
      <c r="AL159" s="98" t="s">
        <v>649</v>
      </c>
      <c r="AM159" s="1481"/>
      <c r="AN159" s="1481"/>
      <c r="AO159" s="1482"/>
      <c r="AP159" s="1459">
        <v>0.5</v>
      </c>
      <c r="AQ159" s="1483">
        <v>8</v>
      </c>
      <c r="AR159" s="576"/>
      <c r="AS159" s="10">
        <v>0.54166666666666963</v>
      </c>
      <c r="AT159" s="10">
        <v>-0.46428571428571885</v>
      </c>
      <c r="AU159" s="4">
        <v>3.8690476190475387E-2</v>
      </c>
      <c r="AV159" s="10">
        <v>-1.0059523809523885</v>
      </c>
      <c r="AW159" s="64">
        <v>0.54166666666666963</v>
      </c>
      <c r="AX159" s="26">
        <v>-0.46428571428571885</v>
      </c>
      <c r="AY159" s="26">
        <v>3.8690476190475387E-2</v>
      </c>
      <c r="AZ159" s="27">
        <v>-1.0059523809523885</v>
      </c>
      <c r="BA159" s="1233"/>
      <c r="BB159" s="640">
        <v>3.6101694915254239</v>
      </c>
      <c r="BC159" s="26">
        <v>161.29999999999993</v>
      </c>
      <c r="BD159" s="132">
        <v>0.5784817692767481</v>
      </c>
      <c r="BE159" s="30">
        <v>683.30000000000007</v>
      </c>
      <c r="BF159" s="616">
        <v>1.1683670561413508</v>
      </c>
      <c r="BG159" s="1265">
        <v>1</v>
      </c>
      <c r="BH159" s="1277">
        <v>0</v>
      </c>
      <c r="BI159" s="1265">
        <v>1013.25</v>
      </c>
      <c r="BJ159" s="135">
        <f>'2011'!$CA$76</f>
        <v>4.2880000000000003</v>
      </c>
      <c r="BK159" s="1">
        <f t="shared" si="14"/>
        <v>2</v>
      </c>
      <c r="BL159" s="1709">
        <v>0.25347222222222221</v>
      </c>
      <c r="BM159" s="1709">
        <v>0.60069444444444442</v>
      </c>
      <c r="BN159" s="1709">
        <v>0.60763888888888895</v>
      </c>
      <c r="BO159" s="1709" t="e">
        <v>#N/A</v>
      </c>
      <c r="BP159" s="1709">
        <v>0.3611111111111111</v>
      </c>
      <c r="BQ159" s="1447">
        <f>Daily!CP159</f>
        <v>10.45833333333333</v>
      </c>
      <c r="BR159" s="1447">
        <f>Daily!CQ159</f>
        <v>19.06428571428572</v>
      </c>
      <c r="BS159" s="1447">
        <f>Daily!CR159</f>
        <v>14.761309523809526</v>
      </c>
      <c r="BT159" s="1421">
        <f>Daily!CS159</f>
        <v>8.6059523809523899</v>
      </c>
      <c r="BU159" s="1277">
        <f>$BU$154+('2011'!$BX$76/DGD!$E$184*DGD!E159)</f>
        <v>278.83333333333331</v>
      </c>
      <c r="BV159" s="1277">
        <f>$BV$154+('2011'!$CF$76/DGD!$E$184*DGD!E159)</f>
        <v>584.83333333333337</v>
      </c>
      <c r="BW159" s="32">
        <f t="shared" si="11"/>
        <v>11.892658730158729</v>
      </c>
      <c r="BX159" s="32">
        <f t="shared" si="12"/>
        <v>17.629960317460323</v>
      </c>
    </row>
    <row r="160" spans="4:76" ht="12.75" customHeight="1" x14ac:dyDescent="0.2">
      <c r="D160" s="1868"/>
      <c r="E160" s="34">
        <f t="shared" si="15"/>
        <v>6</v>
      </c>
      <c r="F160" s="95">
        <v>9.4</v>
      </c>
      <c r="G160" s="32">
        <v>15.4</v>
      </c>
      <c r="H160" s="32">
        <v>12</v>
      </c>
      <c r="I160" s="32">
        <v>6</v>
      </c>
      <c r="J160" s="352"/>
      <c r="K160" s="33">
        <v>66</v>
      </c>
      <c r="L160" s="33">
        <v>95</v>
      </c>
      <c r="M160" s="33">
        <v>83</v>
      </c>
      <c r="N160" s="33">
        <v>29</v>
      </c>
      <c r="O160" s="111"/>
      <c r="P160" s="33">
        <v>1005</v>
      </c>
      <c r="Q160" s="33">
        <v>1008</v>
      </c>
      <c r="R160" s="33">
        <v>1006.5</v>
      </c>
      <c r="S160" s="33">
        <v>3</v>
      </c>
      <c r="T160" s="111"/>
      <c r="U160" s="19">
        <v>2.4</v>
      </c>
      <c r="V160" s="88">
        <v>9</v>
      </c>
      <c r="W160" s="32">
        <v>13.2</v>
      </c>
      <c r="X160" s="98" t="s">
        <v>178</v>
      </c>
      <c r="Y160" s="111"/>
      <c r="Z160" s="88">
        <v>6</v>
      </c>
      <c r="AA160" s="88">
        <v>2.2000000000000002</v>
      </c>
      <c r="AB160" s="156">
        <v>0.8</v>
      </c>
      <c r="AC160" s="1461">
        <v>6.8493150684931517E-2</v>
      </c>
      <c r="AD160" s="88">
        <v>0.6</v>
      </c>
      <c r="AE160" s="1459">
        <v>8</v>
      </c>
      <c r="AF160" s="111"/>
      <c r="AG160" s="88">
        <v>6.3</v>
      </c>
      <c r="AH160" s="88">
        <v>10.1</v>
      </c>
      <c r="AI160" s="88">
        <v>9</v>
      </c>
      <c r="AJ160" s="88">
        <v>3.8</v>
      </c>
      <c r="AK160" s="111"/>
      <c r="AL160" s="98" t="s">
        <v>625</v>
      </c>
      <c r="AM160" s="1481"/>
      <c r="AN160" s="1481"/>
      <c r="AO160" s="1482"/>
      <c r="AP160" s="1459">
        <v>1.5</v>
      </c>
      <c r="AQ160" s="1483">
        <v>10</v>
      </c>
      <c r="AR160" s="576"/>
      <c r="AS160" s="10">
        <v>-1.1219999999999963</v>
      </c>
      <c r="AT160" s="10">
        <v>-3.7971428571428643</v>
      </c>
      <c r="AU160" s="4">
        <v>-2.4595714285714303</v>
      </c>
      <c r="AV160" s="10">
        <v>-2.6751428571428679</v>
      </c>
      <c r="AW160" s="64">
        <v>-1.1219999999999963</v>
      </c>
      <c r="AX160" s="26">
        <v>-3.7971428571428643</v>
      </c>
      <c r="AY160" s="26">
        <v>-2.4595714285714303</v>
      </c>
      <c r="AZ160" s="27">
        <v>-2.6751428571428679</v>
      </c>
      <c r="BA160" s="112"/>
      <c r="BB160" s="640">
        <v>3.050847457627119</v>
      </c>
      <c r="BC160" s="26">
        <v>167.29999999999993</v>
      </c>
      <c r="BD160" s="132">
        <v>0.59579772079772053</v>
      </c>
      <c r="BE160" s="30">
        <v>684.80000000000007</v>
      </c>
      <c r="BF160" s="616">
        <v>1.1583220568335588</v>
      </c>
      <c r="BG160" s="1265">
        <v>1</v>
      </c>
      <c r="BH160" s="1277">
        <v>0</v>
      </c>
      <c r="BI160" s="1265">
        <v>1013.25</v>
      </c>
      <c r="BJ160" s="135">
        <f>'2011'!$CA$76</f>
        <v>4.2880000000000003</v>
      </c>
      <c r="BK160" s="1">
        <f t="shared" si="14"/>
        <v>2</v>
      </c>
      <c r="BL160" s="1709">
        <v>0.27083333333333331</v>
      </c>
      <c r="BM160" s="1709">
        <v>0.65277777777777779</v>
      </c>
      <c r="BN160" s="1709">
        <v>0.67013888888888884</v>
      </c>
      <c r="BO160" s="1709">
        <v>0.30902777777777779</v>
      </c>
      <c r="BP160" s="1709">
        <v>4.4444444444444446E-2</v>
      </c>
      <c r="BQ160" s="1447">
        <f>Daily!CP160</f>
        <v>10.521999999999997</v>
      </c>
      <c r="BR160" s="1447">
        <f>Daily!CQ160</f>
        <v>19.197142857142865</v>
      </c>
      <c r="BS160" s="1447">
        <f>Daily!CR160</f>
        <v>14.859571428571432</v>
      </c>
      <c r="BT160" s="1421">
        <f>Daily!CS160</f>
        <v>8.6751428571428679</v>
      </c>
      <c r="BU160" s="1277">
        <f>$BU$154+('2011'!$BX$76/DGD!$E$184*DGD!E160)</f>
        <v>280.8</v>
      </c>
      <c r="BV160" s="1277">
        <f>$BV$154+('2011'!$CF$76/DGD!$E$184*DGD!E160)</f>
        <v>591.20000000000005</v>
      </c>
      <c r="BW160" s="32">
        <f t="shared" si="11"/>
        <v>11.967857142857142</v>
      </c>
      <c r="BX160" s="32">
        <f t="shared" si="12"/>
        <v>17.751285714285721</v>
      </c>
    </row>
    <row r="161" spans="4:76" ht="12.75" customHeight="1" x14ac:dyDescent="0.2">
      <c r="D161" s="1868"/>
      <c r="E161" s="34">
        <f t="shared" si="15"/>
        <v>7</v>
      </c>
      <c r="F161" s="95">
        <v>10.7</v>
      </c>
      <c r="G161" s="32">
        <v>19.100000000000001</v>
      </c>
      <c r="H161" s="32">
        <v>15</v>
      </c>
      <c r="I161" s="32">
        <v>8.4000000000000021</v>
      </c>
      <c r="J161" s="352"/>
      <c r="K161" s="33">
        <v>42</v>
      </c>
      <c r="L161" s="33">
        <v>84</v>
      </c>
      <c r="M161" s="33">
        <v>61</v>
      </c>
      <c r="N161" s="33">
        <v>42</v>
      </c>
      <c r="O161" s="111"/>
      <c r="P161" s="33">
        <v>1002</v>
      </c>
      <c r="Q161" s="33">
        <v>1005</v>
      </c>
      <c r="R161" s="33">
        <v>1003.5</v>
      </c>
      <c r="S161" s="33">
        <v>3</v>
      </c>
      <c r="T161" s="111"/>
      <c r="U161" s="19">
        <v>5.9</v>
      </c>
      <c r="V161" s="88">
        <v>16.100000000000001</v>
      </c>
      <c r="W161" s="32">
        <v>23.5</v>
      </c>
      <c r="X161" s="98" t="s">
        <v>154</v>
      </c>
      <c r="Y161" s="111"/>
      <c r="Z161" s="88">
        <v>0</v>
      </c>
      <c r="AA161" s="88" t="e">
        <v>#N/A</v>
      </c>
      <c r="AB161" s="156" t="e">
        <v>#N/A</v>
      </c>
      <c r="AC161" s="1461" t="s">
        <v>459</v>
      </c>
      <c r="AD161" s="88" t="s">
        <v>459</v>
      </c>
      <c r="AE161" s="1459" t="e">
        <v>#N/A</v>
      </c>
      <c r="AF161" s="111"/>
      <c r="AG161" s="88">
        <v>3.8</v>
      </c>
      <c r="AH161" s="88">
        <v>10.3</v>
      </c>
      <c r="AI161" s="88">
        <v>7.1</v>
      </c>
      <c r="AJ161" s="88">
        <v>6.5000000000000009</v>
      </c>
      <c r="AK161" s="111"/>
      <c r="AL161" s="98" t="s">
        <v>650</v>
      </c>
      <c r="AM161" s="1481"/>
      <c r="AN161" s="1481"/>
      <c r="AO161" s="1482"/>
      <c r="AP161" s="1459">
        <v>8</v>
      </c>
      <c r="AQ161" s="1483">
        <v>0</v>
      </c>
      <c r="AR161" s="576"/>
      <c r="AS161" s="10">
        <v>0.11433333333333628</v>
      </c>
      <c r="AT161" s="10">
        <v>-0.22999999999999687</v>
      </c>
      <c r="AU161" s="4">
        <v>-5.7833333333330295E-2</v>
      </c>
      <c r="AV161" s="10">
        <v>-0.34433333333333316</v>
      </c>
      <c r="AW161" s="64">
        <v>0.11433333333333628</v>
      </c>
      <c r="AX161" s="26">
        <v>-0.22999999999999687</v>
      </c>
      <c r="AY161" s="26">
        <v>-5.7833333333330295E-2</v>
      </c>
      <c r="AZ161" s="27">
        <v>-0.34433333333333316</v>
      </c>
      <c r="BA161" s="112"/>
      <c r="BB161" s="640">
        <v>0</v>
      </c>
      <c r="BC161" s="26">
        <v>167.29999999999993</v>
      </c>
      <c r="BD161" s="132">
        <v>0.59165389602734864</v>
      </c>
      <c r="BE161" s="30">
        <v>692.80000000000007</v>
      </c>
      <c r="BF161" s="616">
        <v>1.1593685502314945</v>
      </c>
      <c r="BG161" s="1265">
        <v>1</v>
      </c>
      <c r="BH161" s="1277">
        <v>0</v>
      </c>
      <c r="BI161" s="1265">
        <v>1013.25</v>
      </c>
      <c r="BJ161" s="135">
        <f>'2011'!$CA$76</f>
        <v>4.2880000000000003</v>
      </c>
      <c r="BK161" s="1">
        <f t="shared" si="14"/>
        <v>0</v>
      </c>
      <c r="BL161" s="1709">
        <v>0.21527777777777779</v>
      </c>
      <c r="BM161" s="1709">
        <v>0.53472222222222221</v>
      </c>
      <c r="BN161" s="1709">
        <v>0.69097222222222221</v>
      </c>
      <c r="BO161" s="1709">
        <v>0.24305555555555555</v>
      </c>
      <c r="BP161" s="1709">
        <v>0.64166666666666672</v>
      </c>
      <c r="BQ161" s="1447">
        <f>Daily!CP161</f>
        <v>10.585666666666663</v>
      </c>
      <c r="BR161" s="1447">
        <f>Daily!CQ161</f>
        <v>19.329999999999998</v>
      </c>
      <c r="BS161" s="1447">
        <f>Daily!CR161</f>
        <v>14.95783333333333</v>
      </c>
      <c r="BT161" s="1421">
        <f>Daily!CS161</f>
        <v>8.7443333333333353</v>
      </c>
      <c r="BU161" s="1277">
        <f>$BU$154+('2011'!$BX$76/DGD!$E$184*DGD!E161)</f>
        <v>282.76666666666665</v>
      </c>
      <c r="BV161" s="1277">
        <f>$BV$154+('2011'!$CF$76/DGD!$E$184*DGD!E161)</f>
        <v>597.56666666666661</v>
      </c>
      <c r="BW161" s="32">
        <f t="shared" si="11"/>
        <v>12.043055555555551</v>
      </c>
      <c r="BX161" s="32">
        <f t="shared" si="12"/>
        <v>17.872611111111109</v>
      </c>
    </row>
    <row r="162" spans="4:76" ht="12.75" customHeight="1" x14ac:dyDescent="0.2">
      <c r="D162" s="1868"/>
      <c r="E162" s="34">
        <f t="shared" si="15"/>
        <v>8</v>
      </c>
      <c r="F162" s="95">
        <v>9.6999999999999993</v>
      </c>
      <c r="G162" s="32">
        <v>18.3</v>
      </c>
      <c r="H162" s="32">
        <v>13.8</v>
      </c>
      <c r="I162" s="32">
        <v>8.6000000000000014</v>
      </c>
      <c r="J162" s="352"/>
      <c r="K162" s="33">
        <v>46</v>
      </c>
      <c r="L162" s="33">
        <v>79</v>
      </c>
      <c r="M162" s="33">
        <v>66</v>
      </c>
      <c r="N162" s="33">
        <v>33</v>
      </c>
      <c r="O162" s="111"/>
      <c r="P162" s="33">
        <v>1004</v>
      </c>
      <c r="Q162" s="33">
        <v>1009</v>
      </c>
      <c r="R162" s="33">
        <v>1006.5</v>
      </c>
      <c r="S162" s="33">
        <v>5</v>
      </c>
      <c r="T162" s="111"/>
      <c r="U162" s="19">
        <v>6.2</v>
      </c>
      <c r="V162" s="88">
        <v>15</v>
      </c>
      <c r="W162" s="32">
        <v>23.5</v>
      </c>
      <c r="X162" s="98" t="s">
        <v>154</v>
      </c>
      <c r="Y162" s="111"/>
      <c r="Z162" s="88">
        <v>1.4</v>
      </c>
      <c r="AA162" s="88">
        <v>0.8</v>
      </c>
      <c r="AB162" s="156">
        <v>0.5</v>
      </c>
      <c r="AC162" s="1461">
        <v>1.5981735159817354E-2</v>
      </c>
      <c r="AD162" s="88">
        <v>1.4</v>
      </c>
      <c r="AE162" s="1459">
        <v>20</v>
      </c>
      <c r="AF162" s="111"/>
      <c r="AG162" s="88">
        <v>5.4</v>
      </c>
      <c r="AH162" s="88">
        <v>10</v>
      </c>
      <c r="AI162" s="88">
        <v>7.4</v>
      </c>
      <c r="AJ162" s="88">
        <v>4.5999999999999996</v>
      </c>
      <c r="AK162" s="111"/>
      <c r="AL162" s="98" t="s">
        <v>651</v>
      </c>
      <c r="AM162" s="1481"/>
      <c r="AN162" s="1481"/>
      <c r="AO162" s="1482"/>
      <c r="AP162" s="1459">
        <v>5</v>
      </c>
      <c r="AQ162" s="1483">
        <v>1</v>
      </c>
      <c r="AR162" s="576"/>
      <c r="AS162" s="10">
        <v>-0.94933333333333003</v>
      </c>
      <c r="AT162" s="10">
        <v>-1.1628571428571526</v>
      </c>
      <c r="AU162" s="4">
        <v>-1.0560952380952413</v>
      </c>
      <c r="AV162" s="10">
        <v>-0.21352380952382255</v>
      </c>
      <c r="AW162" s="64">
        <v>-0.94933333333333003</v>
      </c>
      <c r="AX162" s="26">
        <v>-1.1628571428571526</v>
      </c>
      <c r="AY162" s="26">
        <v>-1.0560952380952413</v>
      </c>
      <c r="AZ162" s="27">
        <v>-0.21352380952382255</v>
      </c>
      <c r="BA162" s="112"/>
      <c r="BB162" s="640">
        <v>0.71186440677966101</v>
      </c>
      <c r="BC162" s="26">
        <v>168.69999999999993</v>
      </c>
      <c r="BD162" s="132">
        <v>0.59248419573870259</v>
      </c>
      <c r="BE162" s="30">
        <v>697.80000000000007</v>
      </c>
      <c r="BF162" s="616">
        <v>1.1554255436582406</v>
      </c>
      <c r="BG162" s="1265">
        <v>1</v>
      </c>
      <c r="BH162" s="1277">
        <v>0</v>
      </c>
      <c r="BI162" s="1265">
        <v>1013.25</v>
      </c>
      <c r="BJ162" s="135">
        <f>'2011'!$CA$76</f>
        <v>4.2880000000000003</v>
      </c>
      <c r="BK162" s="1">
        <f t="shared" si="14"/>
        <v>2</v>
      </c>
      <c r="BL162" s="1709">
        <v>0.18402777777777779</v>
      </c>
      <c r="BM162" s="1709">
        <v>0.55208333333333337</v>
      </c>
      <c r="BN162" s="1709">
        <v>0.55208333333333337</v>
      </c>
      <c r="BO162" s="1709">
        <v>0.22916666666666666</v>
      </c>
      <c r="BP162" s="1709">
        <v>0.52500000000000002</v>
      </c>
      <c r="BQ162" s="1447">
        <f>Daily!CP162</f>
        <v>10.649333333333329</v>
      </c>
      <c r="BR162" s="1447">
        <f>Daily!CQ162</f>
        <v>19.462857142857153</v>
      </c>
      <c r="BS162" s="1447">
        <f>Daily!CR162</f>
        <v>15.056095238095242</v>
      </c>
      <c r="BT162" s="1421">
        <f>Daily!CS162</f>
        <v>8.813523809523824</v>
      </c>
      <c r="BU162" s="1277">
        <f>$BU$154+('2011'!$BX$76/DGD!$E$184*DGD!E162)</f>
        <v>284.73333333333335</v>
      </c>
      <c r="BV162" s="1277">
        <f>$BV$154+('2011'!$CF$76/DGD!$E$184*DGD!E162)</f>
        <v>603.93333333333328</v>
      </c>
      <c r="BW162" s="32">
        <f t="shared" si="11"/>
        <v>12.118253968253967</v>
      </c>
      <c r="BX162" s="32">
        <f t="shared" si="12"/>
        <v>17.993936507936517</v>
      </c>
    </row>
    <row r="163" spans="4:76" ht="12.75" customHeight="1" x14ac:dyDescent="0.2">
      <c r="D163" s="1868"/>
      <c r="E163" s="34">
        <f t="shared" si="15"/>
        <v>9</v>
      </c>
      <c r="F163" s="95">
        <v>9.6999999999999993</v>
      </c>
      <c r="G163" s="32">
        <v>17.100000000000001</v>
      </c>
      <c r="H163" s="32">
        <v>13.7</v>
      </c>
      <c r="I163" s="32">
        <v>7.4000000000000021</v>
      </c>
      <c r="J163" s="352"/>
      <c r="K163" s="33">
        <v>47</v>
      </c>
      <c r="L163" s="33">
        <v>77</v>
      </c>
      <c r="M163" s="33">
        <v>62</v>
      </c>
      <c r="N163" s="33">
        <v>30</v>
      </c>
      <c r="O163" s="111"/>
      <c r="P163" s="33">
        <v>1009</v>
      </c>
      <c r="Q163" s="33">
        <v>1015</v>
      </c>
      <c r="R163" s="33">
        <v>1012</v>
      </c>
      <c r="S163" s="33">
        <v>6</v>
      </c>
      <c r="T163" s="111"/>
      <c r="U163" s="19">
        <v>5.4</v>
      </c>
      <c r="V163" s="88">
        <v>13.8</v>
      </c>
      <c r="W163" s="32">
        <v>19</v>
      </c>
      <c r="X163" s="98" t="s">
        <v>154</v>
      </c>
      <c r="Y163" s="111"/>
      <c r="Z163" s="88">
        <v>0.8</v>
      </c>
      <c r="AA163" s="88" t="s">
        <v>112</v>
      </c>
      <c r="AB163" s="156">
        <v>0.8</v>
      </c>
      <c r="AC163" s="1461">
        <v>9.1324200913242039E-3</v>
      </c>
      <c r="AD163" s="88">
        <v>1.6</v>
      </c>
      <c r="AE163" s="1459">
        <v>10</v>
      </c>
      <c r="AF163" s="111"/>
      <c r="AG163" s="88">
        <v>4.7</v>
      </c>
      <c r="AH163" s="88">
        <v>9.3000000000000007</v>
      </c>
      <c r="AI163" s="88">
        <v>6.4</v>
      </c>
      <c r="AJ163" s="88">
        <v>4.6000000000000005</v>
      </c>
      <c r="AK163" s="111"/>
      <c r="AL163" s="98" t="s">
        <v>652</v>
      </c>
      <c r="AM163" s="1481"/>
      <c r="AN163" s="1481"/>
      <c r="AO163" s="1482"/>
      <c r="AP163" s="1459">
        <v>7</v>
      </c>
      <c r="AQ163" s="1483">
        <v>0.5</v>
      </c>
      <c r="AR163" s="576"/>
      <c r="AS163" s="10">
        <v>-1.0129999999999963</v>
      </c>
      <c r="AT163" s="10">
        <v>-2.4957142857142962</v>
      </c>
      <c r="AU163" s="4">
        <v>-1.7543571428571463</v>
      </c>
      <c r="AV163" s="10">
        <v>-1.4827142857142999</v>
      </c>
      <c r="AW163" s="64">
        <v>-1.0129999999999963</v>
      </c>
      <c r="AX163" s="26">
        <v>-2.4957142857142962</v>
      </c>
      <c r="AY163" s="26">
        <v>-1.7543571428571463</v>
      </c>
      <c r="AZ163" s="27">
        <v>-1.4827142857142999</v>
      </c>
      <c r="BA163" s="112"/>
      <c r="BB163" s="640">
        <v>0.40677966101694918</v>
      </c>
      <c r="BC163" s="26">
        <v>169.49999999999994</v>
      </c>
      <c r="BD163" s="132">
        <v>0.59121032438088572</v>
      </c>
      <c r="BE163" s="30">
        <v>704.80000000000007</v>
      </c>
      <c r="BF163" s="616">
        <v>1.1548418810421106</v>
      </c>
      <c r="BG163" s="1265">
        <v>1</v>
      </c>
      <c r="BH163" s="1277">
        <v>0</v>
      </c>
      <c r="BI163" s="1265">
        <v>1013.25</v>
      </c>
      <c r="BJ163" s="135">
        <f>'2011'!$CA$76</f>
        <v>4.2880000000000003</v>
      </c>
      <c r="BK163" s="1">
        <f t="shared" si="14"/>
        <v>1</v>
      </c>
      <c r="BL163" s="1709">
        <v>0.125</v>
      </c>
      <c r="BM163" s="1709">
        <v>0.79166666666666663</v>
      </c>
      <c r="BN163" s="1709">
        <v>0.79513888888888884</v>
      </c>
      <c r="BO163" s="1709">
        <v>0.20138888888888887</v>
      </c>
      <c r="BP163" s="1709">
        <v>0.55000000000000004</v>
      </c>
      <c r="BQ163" s="1447">
        <f>Daily!CP163</f>
        <v>10.712999999999996</v>
      </c>
      <c r="BR163" s="1447">
        <f>Daily!CQ163</f>
        <v>19.595714285714298</v>
      </c>
      <c r="BS163" s="1447">
        <f>Daily!CR163</f>
        <v>15.154357142857148</v>
      </c>
      <c r="BT163" s="1421">
        <f>Daily!CS163</f>
        <v>8.882714285714302</v>
      </c>
      <c r="BU163" s="1277">
        <f>$BU$154+('2011'!$BX$76/DGD!$E$184*DGD!E163)</f>
        <v>286.7</v>
      </c>
      <c r="BV163" s="1277">
        <f>$BV$154+('2011'!$CF$76/DGD!$E$184*DGD!E163)</f>
        <v>610.29999999999995</v>
      </c>
      <c r="BW163" s="32">
        <f t="shared" si="11"/>
        <v>12.19345238095238</v>
      </c>
      <c r="BX163" s="32">
        <f t="shared" si="12"/>
        <v>18.115261904761915</v>
      </c>
    </row>
    <row r="164" spans="4:76" ht="12.75" customHeight="1" x14ac:dyDescent="0.2">
      <c r="D164" s="1868"/>
      <c r="E164" s="34">
        <f t="shared" si="15"/>
        <v>10</v>
      </c>
      <c r="F164" s="95">
        <v>9.1</v>
      </c>
      <c r="G164" s="32">
        <v>15.1</v>
      </c>
      <c r="H164" s="32">
        <v>11.6</v>
      </c>
      <c r="I164" s="32">
        <v>6</v>
      </c>
      <c r="J164" s="352"/>
      <c r="K164" s="33">
        <v>52</v>
      </c>
      <c r="L164" s="33">
        <v>86</v>
      </c>
      <c r="M164" s="33">
        <v>71</v>
      </c>
      <c r="N164" s="33">
        <v>34</v>
      </c>
      <c r="O164" s="111"/>
      <c r="P164" s="33">
        <v>1013</v>
      </c>
      <c r="Q164" s="33">
        <v>1015</v>
      </c>
      <c r="R164" s="33">
        <v>1014</v>
      </c>
      <c r="S164" s="33">
        <v>2</v>
      </c>
      <c r="T164" s="111"/>
      <c r="U164" s="19">
        <v>2.9</v>
      </c>
      <c r="V164" s="88">
        <v>13.8</v>
      </c>
      <c r="W164" s="32">
        <v>17</v>
      </c>
      <c r="X164" s="98" t="s">
        <v>154</v>
      </c>
      <c r="Y164" s="111"/>
      <c r="Z164" s="88">
        <v>14.2</v>
      </c>
      <c r="AA164" s="88">
        <v>6.1</v>
      </c>
      <c r="AB164" s="156">
        <v>3</v>
      </c>
      <c r="AC164" s="1461">
        <v>0.16210045662100458</v>
      </c>
      <c r="AD164" s="88">
        <v>3.55</v>
      </c>
      <c r="AE164" s="1459">
        <v>50</v>
      </c>
      <c r="AF164" s="111"/>
      <c r="AG164" s="88">
        <v>2.9</v>
      </c>
      <c r="AH164" s="88">
        <v>9.1999999999999993</v>
      </c>
      <c r="AI164" s="88">
        <v>6.5</v>
      </c>
      <c r="AJ164" s="88">
        <v>6.2999999999999989</v>
      </c>
      <c r="AK164" s="111"/>
      <c r="AL164" s="98" t="s">
        <v>653</v>
      </c>
      <c r="AM164" s="1481"/>
      <c r="AN164" s="1481"/>
      <c r="AO164" s="1482"/>
      <c r="AP164" s="1459">
        <v>3</v>
      </c>
      <c r="AQ164" s="1483">
        <v>4</v>
      </c>
      <c r="AR164" s="576"/>
      <c r="AS164" s="10">
        <v>-1.6766666666666623</v>
      </c>
      <c r="AT164" s="10">
        <v>-4.6285714285714423</v>
      </c>
      <c r="AU164" s="4">
        <v>-3.1526190476190523</v>
      </c>
      <c r="AV164" s="10">
        <v>-2.95190476190478</v>
      </c>
      <c r="AW164" s="64">
        <v>-1.6766666666666623</v>
      </c>
      <c r="AX164" s="26">
        <v>-4.6285714285714423</v>
      </c>
      <c r="AY164" s="26">
        <v>-3.1526190476190523</v>
      </c>
      <c r="AZ164" s="27">
        <v>-2.95190476190478</v>
      </c>
      <c r="BA164" s="112"/>
      <c r="BB164" s="640">
        <v>7.2203389830508478</v>
      </c>
      <c r="BC164" s="26">
        <v>183.69999999999993</v>
      </c>
      <c r="BD164" s="132">
        <v>0.6363741339491914</v>
      </c>
      <c r="BE164" s="30">
        <v>707.80000000000007</v>
      </c>
      <c r="BF164" s="616">
        <v>1.1477837837837839</v>
      </c>
      <c r="BG164" s="1265">
        <v>1</v>
      </c>
      <c r="BH164" s="1277">
        <v>0</v>
      </c>
      <c r="BI164" s="1265">
        <v>1013.25</v>
      </c>
      <c r="BJ164" s="135">
        <f>'2011'!$CA$76</f>
        <v>4.2880000000000003</v>
      </c>
      <c r="BK164" s="1">
        <f t="shared" si="14"/>
        <v>2</v>
      </c>
      <c r="BL164" s="1709">
        <v>0.20138888888888887</v>
      </c>
      <c r="BM164" s="1709">
        <v>0.47916666666666669</v>
      </c>
      <c r="BN164" s="1709">
        <v>0.4861111111111111</v>
      </c>
      <c r="BO164" s="1709" t="e">
        <v>#N/A</v>
      </c>
      <c r="BP164" s="1709">
        <v>0.4909722222222222</v>
      </c>
      <c r="BQ164" s="1447">
        <f>Daily!CP164</f>
        <v>10.776666666666662</v>
      </c>
      <c r="BR164" s="1447">
        <f>Daily!CQ164</f>
        <v>19.728571428571442</v>
      </c>
      <c r="BS164" s="1447">
        <f>Daily!CR164</f>
        <v>15.252619047619053</v>
      </c>
      <c r="BT164" s="1421">
        <f>Daily!CS164</f>
        <v>8.95190476190478</v>
      </c>
      <c r="BU164" s="1277">
        <f>$BU$154+('2011'!$BX$76/DGD!$E$184*DGD!E164)</f>
        <v>288.66666666666669</v>
      </c>
      <c r="BV164" s="1277">
        <f>$BV$154+('2011'!$CF$76/DGD!$E$184*DGD!E164)</f>
        <v>616.66666666666663</v>
      </c>
      <c r="BW164" s="32">
        <f t="shared" si="11"/>
        <v>12.268650793650792</v>
      </c>
      <c r="BX164" s="32">
        <f t="shared" si="12"/>
        <v>18.236587301587313</v>
      </c>
    </row>
    <row r="165" spans="4:76" ht="12.75" customHeight="1" x14ac:dyDescent="0.2">
      <c r="D165" s="1868"/>
      <c r="E165" s="34">
        <f t="shared" si="15"/>
        <v>11</v>
      </c>
      <c r="F165" s="95">
        <v>8.3000000000000007</v>
      </c>
      <c r="G165" s="32">
        <v>18.8</v>
      </c>
      <c r="H165" s="32">
        <v>12.9</v>
      </c>
      <c r="I165" s="32">
        <v>10.5</v>
      </c>
      <c r="J165" s="352"/>
      <c r="K165" s="33">
        <v>34</v>
      </c>
      <c r="L165" s="33">
        <v>93</v>
      </c>
      <c r="M165" s="33">
        <v>63</v>
      </c>
      <c r="N165" s="33">
        <v>59</v>
      </c>
      <c r="O165" s="111"/>
      <c r="P165" s="33">
        <v>1014</v>
      </c>
      <c r="Q165" s="33">
        <v>1018</v>
      </c>
      <c r="R165" s="33">
        <v>1016</v>
      </c>
      <c r="S165" s="33">
        <v>4</v>
      </c>
      <c r="T165" s="111"/>
      <c r="U165" s="19">
        <v>3.8</v>
      </c>
      <c r="V165" s="88">
        <v>13.5</v>
      </c>
      <c r="W165" s="32">
        <v>17</v>
      </c>
      <c r="X165" s="98" t="s">
        <v>181</v>
      </c>
      <c r="Y165" s="111"/>
      <c r="Z165" s="88">
        <v>3.3</v>
      </c>
      <c r="AA165" s="88">
        <v>1.7</v>
      </c>
      <c r="AB165" s="156">
        <v>0.5</v>
      </c>
      <c r="AC165" s="1461">
        <v>3.7671232876712334E-2</v>
      </c>
      <c r="AD165" s="88">
        <v>1.3199999999999998</v>
      </c>
      <c r="AE165" s="1459">
        <v>4</v>
      </c>
      <c r="AF165" s="111"/>
      <c r="AG165" s="88">
        <v>1.9</v>
      </c>
      <c r="AH165" s="88">
        <v>9.6999999999999993</v>
      </c>
      <c r="AI165" s="88">
        <v>6.1</v>
      </c>
      <c r="AJ165" s="88">
        <v>7.7999999999999989</v>
      </c>
      <c r="AK165" s="111"/>
      <c r="AL165" s="98" t="s">
        <v>507</v>
      </c>
      <c r="AM165" s="1481"/>
      <c r="AN165" s="1481"/>
      <c r="AO165" s="1482"/>
      <c r="AP165" s="1459">
        <v>6</v>
      </c>
      <c r="AQ165" s="1483">
        <v>2.5</v>
      </c>
      <c r="AR165" s="576"/>
      <c r="AS165" s="10">
        <v>-2.5403333333333276</v>
      </c>
      <c r="AT165" s="10">
        <v>-1.0614285714285856</v>
      </c>
      <c r="AU165" s="4">
        <v>-1.8008809523809566</v>
      </c>
      <c r="AV165" s="10">
        <v>1.478904761904742</v>
      </c>
      <c r="AW165" s="64">
        <v>-2.5403333333333276</v>
      </c>
      <c r="AX165" s="26">
        <v>-1.0614285714285856</v>
      </c>
      <c r="AY165" s="26">
        <v>-1.8008809523809566</v>
      </c>
      <c r="AZ165" s="27">
        <v>1.478904761904742</v>
      </c>
      <c r="BA165" s="112"/>
      <c r="BB165" s="640">
        <v>1.6779661016949152</v>
      </c>
      <c r="BC165" s="26">
        <v>186.99999999999994</v>
      </c>
      <c r="BD165" s="132">
        <v>0.64342241082692953</v>
      </c>
      <c r="BE165" s="30">
        <v>713.80000000000007</v>
      </c>
      <c r="BF165" s="616">
        <v>1.1456850890803061</v>
      </c>
      <c r="BG165" s="1265">
        <v>1</v>
      </c>
      <c r="BH165" s="1277">
        <v>0</v>
      </c>
      <c r="BI165" s="1265">
        <v>1013.25</v>
      </c>
      <c r="BJ165" s="135">
        <f>'2011'!$CA$76</f>
        <v>4.2880000000000003</v>
      </c>
      <c r="BK165" s="1">
        <f t="shared" si="14"/>
        <v>2</v>
      </c>
      <c r="BL165" s="1709">
        <v>0.23611111111111113</v>
      </c>
      <c r="BM165" s="1709">
        <v>0.65625</v>
      </c>
      <c r="BN165" s="1709">
        <v>0.71180555555555547</v>
      </c>
      <c r="BO165" s="1709">
        <v>0.28125</v>
      </c>
      <c r="BP165" s="1709">
        <v>0.61388888888888882</v>
      </c>
      <c r="BQ165" s="1447">
        <f>Daily!CP165</f>
        <v>10.840333333333328</v>
      </c>
      <c r="BR165" s="1447">
        <f>Daily!CQ165</f>
        <v>19.861428571428586</v>
      </c>
      <c r="BS165" s="1447">
        <f>Daily!CR165</f>
        <v>15.350880952380958</v>
      </c>
      <c r="BT165" s="1421">
        <f>Daily!CS165</f>
        <v>9.021095238095258</v>
      </c>
      <c r="BU165" s="1277">
        <f>$BU$154+('2011'!$BX$76/DGD!$E$184*DGD!E165)</f>
        <v>290.63333333333333</v>
      </c>
      <c r="BV165" s="1277">
        <f>$BV$154+('2011'!$CF$76/DGD!$E$184*DGD!E165)</f>
        <v>623.0333333333333</v>
      </c>
      <c r="BW165" s="32">
        <f t="shared" si="11"/>
        <v>12.343849206349205</v>
      </c>
      <c r="BX165" s="32">
        <f t="shared" si="12"/>
        <v>18.357912698412711</v>
      </c>
    </row>
    <row r="166" spans="4:76" ht="12.75" customHeight="1" x14ac:dyDescent="0.2">
      <c r="D166" s="1868"/>
      <c r="E166" s="34">
        <f t="shared" si="15"/>
        <v>12</v>
      </c>
      <c r="F166" s="95">
        <v>8.5</v>
      </c>
      <c r="G166" s="32">
        <v>14.4</v>
      </c>
      <c r="H166" s="32">
        <v>11.9</v>
      </c>
      <c r="I166" s="32">
        <v>5.9</v>
      </c>
      <c r="J166" s="352"/>
      <c r="K166" s="33">
        <v>67</v>
      </c>
      <c r="L166" s="33">
        <v>94</v>
      </c>
      <c r="M166" s="33">
        <v>80</v>
      </c>
      <c r="N166" s="33">
        <v>27</v>
      </c>
      <c r="O166" s="111"/>
      <c r="P166" s="33">
        <v>1008</v>
      </c>
      <c r="Q166" s="33">
        <v>1018</v>
      </c>
      <c r="R166" s="33">
        <v>1013</v>
      </c>
      <c r="S166" s="33">
        <v>10</v>
      </c>
      <c r="T166" s="111"/>
      <c r="U166" s="19">
        <v>5.7</v>
      </c>
      <c r="V166" s="88">
        <v>15.6</v>
      </c>
      <c r="W166" s="32">
        <v>22.5</v>
      </c>
      <c r="X166" s="98" t="s">
        <v>179</v>
      </c>
      <c r="Y166" s="111"/>
      <c r="Z166" s="88">
        <v>7.1</v>
      </c>
      <c r="AA166" s="88">
        <v>2.5</v>
      </c>
      <c r="AB166" s="156">
        <v>0.8</v>
      </c>
      <c r="AC166" s="1461">
        <v>8.1050228310502292E-2</v>
      </c>
      <c r="AD166" s="88">
        <v>0.88749999999999996</v>
      </c>
      <c r="AE166" s="1459">
        <v>8</v>
      </c>
      <c r="AF166" s="111"/>
      <c r="AG166" s="88">
        <v>3.9</v>
      </c>
      <c r="AH166" s="88">
        <v>13.4</v>
      </c>
      <c r="AI166" s="88">
        <v>8.6</v>
      </c>
      <c r="AJ166" s="88">
        <v>9.5</v>
      </c>
      <c r="AK166" s="111"/>
      <c r="AL166" s="98" t="s">
        <v>654</v>
      </c>
      <c r="AM166" s="1481"/>
      <c r="AN166" s="1481"/>
      <c r="AO166" s="1482"/>
      <c r="AP166" s="1459">
        <v>1.5</v>
      </c>
      <c r="AQ166" s="1483">
        <v>8</v>
      </c>
      <c r="AR166" s="576"/>
      <c r="AS166" s="10">
        <v>-2.4039999999999946</v>
      </c>
      <c r="AT166" s="10">
        <v>-5.5942857142857303</v>
      </c>
      <c r="AU166" s="4">
        <v>-3.9991428571428624</v>
      </c>
      <c r="AV166" s="10">
        <v>-3.1902857142857357</v>
      </c>
      <c r="AW166" s="64">
        <v>-2.4039999999999946</v>
      </c>
      <c r="AX166" s="26">
        <v>-5.5942857142857303</v>
      </c>
      <c r="AY166" s="26">
        <v>-3.9991428571428624</v>
      </c>
      <c r="AZ166" s="27">
        <v>-3.1902857142857357</v>
      </c>
      <c r="BA166" s="112"/>
      <c r="BB166" s="640">
        <v>3.6101694915254239</v>
      </c>
      <c r="BC166" s="26">
        <v>194.09999999999994</v>
      </c>
      <c r="BD166" s="132">
        <v>0.66336295283663682</v>
      </c>
      <c r="BE166" s="30">
        <v>715.30000000000007</v>
      </c>
      <c r="BF166" s="616">
        <v>1.1364791865268511</v>
      </c>
      <c r="BG166" s="1265">
        <v>1</v>
      </c>
      <c r="BH166" s="1277">
        <v>0</v>
      </c>
      <c r="BI166" s="1265">
        <v>1013.25</v>
      </c>
      <c r="BJ166" s="135">
        <f>'2011'!$CA$76</f>
        <v>4.2880000000000003</v>
      </c>
      <c r="BK166" s="1">
        <f t="shared" si="14"/>
        <v>2</v>
      </c>
      <c r="BL166" s="1709">
        <v>0.22222222222222221</v>
      </c>
      <c r="BM166" s="1709">
        <v>0.68055555555555547</v>
      </c>
      <c r="BN166" s="1709" t="e">
        <v>#N/A</v>
      </c>
      <c r="BO166" s="1709" t="e">
        <v>#N/A</v>
      </c>
      <c r="BP166" s="1709">
        <v>0.67986111111111114</v>
      </c>
      <c r="BQ166" s="1447">
        <f>Daily!CP166</f>
        <v>10.903999999999995</v>
      </c>
      <c r="BR166" s="1447">
        <f>Daily!CQ166</f>
        <v>19.994285714285731</v>
      </c>
      <c r="BS166" s="1447">
        <f>Daily!CR166</f>
        <v>15.449142857142864</v>
      </c>
      <c r="BT166" s="1421">
        <f>Daily!CS166</f>
        <v>9.0902857142857361</v>
      </c>
      <c r="BU166" s="1277">
        <f>$BU$154+('2011'!$BX$76/DGD!$E$184*DGD!E166)</f>
        <v>292.60000000000002</v>
      </c>
      <c r="BV166" s="1277">
        <f>$BV$154+('2011'!$CF$76/DGD!$E$184*DGD!E166)</f>
        <v>629.4</v>
      </c>
      <c r="BW166" s="32">
        <f t="shared" si="11"/>
        <v>12.419047619047618</v>
      </c>
      <c r="BX166" s="32">
        <f t="shared" si="12"/>
        <v>18.479238095238109</v>
      </c>
    </row>
    <row r="167" spans="4:76" ht="12.75" customHeight="1" x14ac:dyDescent="0.2">
      <c r="D167" s="1868"/>
      <c r="E167" s="34">
        <f t="shared" si="15"/>
        <v>13</v>
      </c>
      <c r="F167" s="95">
        <v>13.8</v>
      </c>
      <c r="G167" s="32">
        <v>21.3</v>
      </c>
      <c r="H167" s="32">
        <v>17.100000000000001</v>
      </c>
      <c r="I167" s="32">
        <v>7.5</v>
      </c>
      <c r="J167" s="352"/>
      <c r="K167" s="33">
        <v>49</v>
      </c>
      <c r="L167" s="33">
        <v>95</v>
      </c>
      <c r="M167" s="33">
        <v>75</v>
      </c>
      <c r="N167" s="33">
        <v>46</v>
      </c>
      <c r="O167" s="111"/>
      <c r="P167" s="33">
        <v>1008</v>
      </c>
      <c r="Q167" s="33">
        <v>1017</v>
      </c>
      <c r="R167" s="33">
        <v>1012.5</v>
      </c>
      <c r="S167" s="33">
        <v>9</v>
      </c>
      <c r="T167" s="111"/>
      <c r="U167" s="19">
        <v>6.5</v>
      </c>
      <c r="V167" s="88">
        <v>13.2</v>
      </c>
      <c r="W167" s="32">
        <v>17.600000000000001</v>
      </c>
      <c r="X167" s="98" t="s">
        <v>154</v>
      </c>
      <c r="Y167" s="111"/>
      <c r="Z167" s="88">
        <v>0.8</v>
      </c>
      <c r="AA167" s="88">
        <v>0.8</v>
      </c>
      <c r="AB167" s="156">
        <v>0.3</v>
      </c>
      <c r="AC167" s="1461">
        <v>9.1324200913242039E-3</v>
      </c>
      <c r="AD167" s="88">
        <v>1.142857142857143</v>
      </c>
      <c r="AE167" s="1459">
        <v>1.3</v>
      </c>
      <c r="AF167" s="111"/>
      <c r="AG167" s="88">
        <v>7.7</v>
      </c>
      <c r="AH167" s="88">
        <v>15.1</v>
      </c>
      <c r="AI167" s="88">
        <v>12.3</v>
      </c>
      <c r="AJ167" s="88">
        <v>7.3999999999999995</v>
      </c>
      <c r="AK167" s="111"/>
      <c r="AL167" s="98" t="s">
        <v>655</v>
      </c>
      <c r="AM167" s="1481"/>
      <c r="AN167" s="1481"/>
      <c r="AO167" s="1482"/>
      <c r="AP167" s="1459">
        <v>5</v>
      </c>
      <c r="AQ167" s="1483">
        <v>0.7</v>
      </c>
      <c r="AR167" s="576"/>
      <c r="AS167" s="10">
        <v>2.8323333333333398</v>
      </c>
      <c r="AT167" s="10">
        <v>1.1728571428571257</v>
      </c>
      <c r="AU167" s="4">
        <v>2.0025952380952328</v>
      </c>
      <c r="AV167" s="10">
        <v>-1.6594761904762141</v>
      </c>
      <c r="AW167" s="64">
        <v>2.8323333333333398</v>
      </c>
      <c r="AX167" s="26">
        <v>1.1728571428571257</v>
      </c>
      <c r="AY167" s="26">
        <v>2.0025952380952328</v>
      </c>
      <c r="AZ167" s="27">
        <v>-1.6594761904762141</v>
      </c>
      <c r="BA167" s="112"/>
      <c r="BB167" s="640">
        <v>0.40677966101694918</v>
      </c>
      <c r="BC167" s="26">
        <v>194.89999999999995</v>
      </c>
      <c r="BD167" s="132">
        <v>0.66164988118139623</v>
      </c>
      <c r="BE167" s="30">
        <v>720.30000000000007</v>
      </c>
      <c r="BF167" s="616">
        <v>1.1329628270329788</v>
      </c>
      <c r="BG167" s="1265">
        <v>1</v>
      </c>
      <c r="BH167" s="1277">
        <v>0</v>
      </c>
      <c r="BI167" s="1265">
        <v>1013.25</v>
      </c>
      <c r="BJ167" s="135">
        <f>'2011'!$CA$76</f>
        <v>4.2880000000000003</v>
      </c>
      <c r="BK167" s="1">
        <f t="shared" si="14"/>
        <v>1</v>
      </c>
      <c r="BL167" s="1709" t="e">
        <v>#N/A</v>
      </c>
      <c r="BM167" s="1709">
        <v>0.64236111111111105</v>
      </c>
      <c r="BN167" s="1709">
        <v>0.73958333333333337</v>
      </c>
      <c r="BO167" s="1709">
        <v>0.28472222222222221</v>
      </c>
      <c r="BP167" s="1709">
        <v>0.56597222222222221</v>
      </c>
      <c r="BQ167" s="1447">
        <f>Daily!CP167</f>
        <v>10.967666666666661</v>
      </c>
      <c r="BR167" s="1447">
        <f>Daily!CQ167</f>
        <v>20.127142857142875</v>
      </c>
      <c r="BS167" s="1447">
        <f>Daily!CR167</f>
        <v>15.547404761904769</v>
      </c>
      <c r="BT167" s="1421">
        <f>Daily!CS167</f>
        <v>9.1594761904762141</v>
      </c>
      <c r="BU167" s="1277">
        <f>$BU$154+('2011'!$BX$76/DGD!$E$184*DGD!E167)</f>
        <v>294.56666666666666</v>
      </c>
      <c r="BV167" s="1277">
        <f>$BV$154+('2011'!$CF$76/DGD!$E$184*DGD!E167)</f>
        <v>635.76666666666665</v>
      </c>
      <c r="BW167" s="32">
        <f t="shared" si="11"/>
        <v>12.49424603174603</v>
      </c>
      <c r="BX167" s="32">
        <f t="shared" si="12"/>
        <v>18.600563492063507</v>
      </c>
    </row>
    <row r="168" spans="4:76" ht="12.75" customHeight="1" x14ac:dyDescent="0.2">
      <c r="D168" s="1868"/>
      <c r="E168" s="34">
        <f t="shared" si="15"/>
        <v>14</v>
      </c>
      <c r="F168" s="95">
        <v>10.6</v>
      </c>
      <c r="G168" s="32">
        <v>23.4</v>
      </c>
      <c r="H168" s="32">
        <v>17.5</v>
      </c>
      <c r="I168" s="32">
        <v>12.799999999999999</v>
      </c>
      <c r="J168" s="352"/>
      <c r="K168" s="33">
        <v>36</v>
      </c>
      <c r="L168" s="33">
        <v>80</v>
      </c>
      <c r="M168" s="33">
        <v>58</v>
      </c>
      <c r="N168" s="33">
        <v>44</v>
      </c>
      <c r="O168" s="111"/>
      <c r="P168" s="33">
        <v>1016</v>
      </c>
      <c r="Q168" s="33">
        <v>1019</v>
      </c>
      <c r="R168" s="33">
        <v>1017.5</v>
      </c>
      <c r="S168" s="33">
        <v>3</v>
      </c>
      <c r="T168" s="111"/>
      <c r="U168" s="19">
        <v>3.7</v>
      </c>
      <c r="V168" s="88">
        <v>10.199999999999999</v>
      </c>
      <c r="W168" s="32">
        <v>13</v>
      </c>
      <c r="X168" s="98" t="s">
        <v>154</v>
      </c>
      <c r="Y168" s="111"/>
      <c r="Z168" s="88">
        <v>0</v>
      </c>
      <c r="AA168" s="88" t="e">
        <v>#N/A</v>
      </c>
      <c r="AB168" s="156" t="e">
        <v>#N/A</v>
      </c>
      <c r="AC168" s="1461" t="s">
        <v>459</v>
      </c>
      <c r="AD168" s="88" t="s">
        <v>459</v>
      </c>
      <c r="AE168" s="1459" t="e">
        <v>#N/A</v>
      </c>
      <c r="AF168" s="111"/>
      <c r="AG168" s="88">
        <v>7</v>
      </c>
      <c r="AH168" s="88">
        <v>11.3</v>
      </c>
      <c r="AI168" s="88">
        <v>8.6</v>
      </c>
      <c r="AJ168" s="88">
        <v>4.3000000000000007</v>
      </c>
      <c r="AK168" s="111"/>
      <c r="AL168" s="98" t="s">
        <v>656</v>
      </c>
      <c r="AM168" s="1481"/>
      <c r="AN168" s="1481"/>
      <c r="AO168" s="1482"/>
      <c r="AP168" s="1459">
        <v>13</v>
      </c>
      <c r="AQ168" s="1483">
        <v>0</v>
      </c>
      <c r="AR168" s="576"/>
      <c r="AS168" s="10">
        <v>-0.43133333333332757</v>
      </c>
      <c r="AT168" s="10">
        <v>3.139999999999997</v>
      </c>
      <c r="AU168" s="4">
        <v>1.3543333333333347</v>
      </c>
      <c r="AV168" s="10">
        <v>3.5713333333333246</v>
      </c>
      <c r="AW168" s="64">
        <v>-0.43133333333332757</v>
      </c>
      <c r="AX168" s="26">
        <v>3.139999999999997</v>
      </c>
      <c r="AY168" s="26">
        <v>1.3543333333333347</v>
      </c>
      <c r="AZ168" s="27">
        <v>3.5713333333333246</v>
      </c>
      <c r="BA168" s="112"/>
      <c r="BB168" s="640">
        <v>0</v>
      </c>
      <c r="BC168" s="26">
        <v>194.89999999999995</v>
      </c>
      <c r="BD168" s="132">
        <v>0.65726169064748186</v>
      </c>
      <c r="BE168" s="30">
        <v>733.30000000000007</v>
      </c>
      <c r="BF168" s="616">
        <v>1.1419746677740865</v>
      </c>
      <c r="BG168" s="1265">
        <v>1</v>
      </c>
      <c r="BH168" s="1277">
        <v>0</v>
      </c>
      <c r="BI168" s="1265">
        <v>1013.25</v>
      </c>
      <c r="BJ168" s="135">
        <f>'2011'!$CA$76</f>
        <v>4.2880000000000003</v>
      </c>
      <c r="BK168" s="1">
        <f t="shared" si="14"/>
        <v>0</v>
      </c>
      <c r="BL168" s="1709">
        <v>0.1875</v>
      </c>
      <c r="BM168" s="1709">
        <v>0.73263888888888884</v>
      </c>
      <c r="BN168" s="1709">
        <v>0.65972222222222221</v>
      </c>
      <c r="BO168" s="1709">
        <v>0.24305555555555555</v>
      </c>
      <c r="BP168" s="1709">
        <v>0.7597222222222223</v>
      </c>
      <c r="BQ168" s="1447">
        <f>Daily!CP168</f>
        <v>11.031333333333327</v>
      </c>
      <c r="BR168" s="1447">
        <f>Daily!CQ168</f>
        <v>20.260000000000002</v>
      </c>
      <c r="BS168" s="1447">
        <f>Daily!CR168</f>
        <v>15.645666666666664</v>
      </c>
      <c r="BT168" s="1421">
        <f>Daily!CS168</f>
        <v>9.2286666666666743</v>
      </c>
      <c r="BU168" s="1277">
        <f>$BU$154+('2011'!$BX$76/DGD!$E$184*DGD!E168)</f>
        <v>296.5333333333333</v>
      </c>
      <c r="BV168" s="1277">
        <f>$BV$154+('2011'!$CF$76/DGD!$E$184*DGD!E168)</f>
        <v>642.13333333333333</v>
      </c>
      <c r="BW168" s="32">
        <f t="shared" si="11"/>
        <v>12.569444444444439</v>
      </c>
      <c r="BX168" s="32">
        <f t="shared" si="12"/>
        <v>18.721888888888888</v>
      </c>
    </row>
    <row r="169" spans="4:76" ht="12.75" customHeight="1" x14ac:dyDescent="0.2">
      <c r="D169" s="1868"/>
      <c r="E169" s="34">
        <f t="shared" si="15"/>
        <v>15</v>
      </c>
      <c r="F169" s="95">
        <v>14.9</v>
      </c>
      <c r="G169" s="32">
        <v>20</v>
      </c>
      <c r="H169" s="32">
        <v>17.2</v>
      </c>
      <c r="I169" s="32">
        <v>5.0999999999999996</v>
      </c>
      <c r="J169" s="352"/>
      <c r="K169" s="33">
        <v>62</v>
      </c>
      <c r="L169" s="33">
        <v>83</v>
      </c>
      <c r="M169" s="33">
        <v>72</v>
      </c>
      <c r="N169" s="33">
        <v>21</v>
      </c>
      <c r="O169" s="111"/>
      <c r="P169" s="33">
        <v>1012</v>
      </c>
      <c r="Q169" s="33">
        <v>1016</v>
      </c>
      <c r="R169" s="33">
        <v>1014</v>
      </c>
      <c r="S169" s="33">
        <v>4</v>
      </c>
      <c r="T169" s="111"/>
      <c r="U169" s="19">
        <v>5.9</v>
      </c>
      <c r="V169" s="88">
        <v>14</v>
      </c>
      <c r="W169" s="32">
        <v>19</v>
      </c>
      <c r="X169" s="98" t="s">
        <v>154</v>
      </c>
      <c r="Y169" s="111"/>
      <c r="Z169" s="88">
        <v>0</v>
      </c>
      <c r="AA169" s="88" t="e">
        <v>#N/A</v>
      </c>
      <c r="AB169" s="156" t="e">
        <v>#N/A</v>
      </c>
      <c r="AC169" s="1461" t="s">
        <v>459</v>
      </c>
      <c r="AD169" s="88" t="s">
        <v>459</v>
      </c>
      <c r="AE169" s="1459" t="e">
        <v>#N/A</v>
      </c>
      <c r="AF169" s="111"/>
      <c r="AG169" s="88">
        <v>9.1</v>
      </c>
      <c r="AH169" s="88">
        <v>14.2</v>
      </c>
      <c r="AI169" s="88">
        <v>11.9</v>
      </c>
      <c r="AJ169" s="88">
        <v>5.0999999999999996</v>
      </c>
      <c r="AK169" s="111"/>
      <c r="AL169" s="98" t="s">
        <v>657</v>
      </c>
      <c r="AM169" s="1481"/>
      <c r="AN169" s="1481"/>
      <c r="AO169" s="1482"/>
      <c r="AP169" s="1459">
        <v>1</v>
      </c>
      <c r="AQ169" s="1483">
        <v>0</v>
      </c>
      <c r="AR169" s="576"/>
      <c r="AS169" s="10">
        <v>3.8049999999999997</v>
      </c>
      <c r="AT169" s="10">
        <v>-0.34375</v>
      </c>
      <c r="AU169" s="4">
        <v>1.7306249999999999</v>
      </c>
      <c r="AV169" s="10">
        <v>-4.1487499999999997</v>
      </c>
      <c r="AW169" s="64">
        <v>3.8049999999999997</v>
      </c>
      <c r="AX169" s="26">
        <v>-0.34375</v>
      </c>
      <c r="AY169" s="26">
        <v>1.7306249999999999</v>
      </c>
      <c r="AZ169" s="27">
        <v>-4.1487499999999997</v>
      </c>
      <c r="BA169" s="112"/>
      <c r="BB169" s="640">
        <v>0</v>
      </c>
      <c r="BC169" s="26">
        <v>194.89999999999995</v>
      </c>
      <c r="BD169" s="132">
        <v>0.6529313232830819</v>
      </c>
      <c r="BE169" s="30">
        <v>734.30000000000007</v>
      </c>
      <c r="BF169" s="616">
        <v>1.1323053199691597</v>
      </c>
      <c r="BG169" s="1265">
        <v>1</v>
      </c>
      <c r="BH169" s="1277">
        <v>0</v>
      </c>
      <c r="BI169" s="1265">
        <v>1013.25</v>
      </c>
      <c r="BJ169" s="135">
        <f>'2011'!$CA$76</f>
        <v>4.2880000000000003</v>
      </c>
      <c r="BK169" s="1">
        <f t="shared" si="14"/>
        <v>0</v>
      </c>
      <c r="BL169" s="1709">
        <v>0.20833333333333334</v>
      </c>
      <c r="BM169" s="1709">
        <v>0.55555555555555558</v>
      </c>
      <c r="BN169" s="1709">
        <v>0.4861111111111111</v>
      </c>
      <c r="BO169" s="1709">
        <v>0.28472222222222221</v>
      </c>
      <c r="BP169" s="1709">
        <v>0.39583333333333331</v>
      </c>
      <c r="BQ169" s="1447">
        <f>Daily!CP169</f>
        <v>11.095000000000001</v>
      </c>
      <c r="BR169" s="1447">
        <f>Daily!CQ169</f>
        <v>20.34375</v>
      </c>
      <c r="BS169" s="1447">
        <f>Daily!CR169</f>
        <v>15.719374999999999</v>
      </c>
      <c r="BT169" s="1421">
        <f>Daily!CS169</f>
        <v>9.2487499999999994</v>
      </c>
      <c r="BU169" s="1277">
        <f>$BU$154+('2011'!$BX$76/DGD!$E$184*DGD!E169)</f>
        <v>298.5</v>
      </c>
      <c r="BV169" s="1277">
        <f>$BV$154+('2011'!$CF$76/DGD!$E$184*DGD!E169)</f>
        <v>648.5</v>
      </c>
      <c r="BW169" s="32">
        <f t="shared" si="11"/>
        <v>12.636458333333334</v>
      </c>
      <c r="BX169" s="32">
        <f t="shared" si="12"/>
        <v>18.802291666666665</v>
      </c>
    </row>
    <row r="170" spans="4:76" ht="12.75" customHeight="1" x14ac:dyDescent="0.2">
      <c r="D170" s="1868"/>
      <c r="E170" s="34">
        <f t="shared" si="15"/>
        <v>16</v>
      </c>
      <c r="F170" s="95">
        <v>10.6</v>
      </c>
      <c r="G170" s="32">
        <v>17.3</v>
      </c>
      <c r="H170" s="32">
        <v>14.2</v>
      </c>
      <c r="I170" s="32">
        <v>6.7000000000000011</v>
      </c>
      <c r="J170" s="352"/>
      <c r="K170" s="33">
        <v>52</v>
      </c>
      <c r="L170" s="33">
        <v>90</v>
      </c>
      <c r="M170" s="33">
        <v>78</v>
      </c>
      <c r="N170" s="33">
        <v>38</v>
      </c>
      <c r="O170" s="111"/>
      <c r="P170" s="33">
        <v>1009</v>
      </c>
      <c r="Q170" s="33">
        <v>1013</v>
      </c>
      <c r="R170" s="33">
        <v>1011</v>
      </c>
      <c r="S170" s="33">
        <v>4</v>
      </c>
      <c r="T170" s="111"/>
      <c r="U170" s="19">
        <v>5.0999999999999996</v>
      </c>
      <c r="V170" s="88">
        <v>15.2</v>
      </c>
      <c r="W170" s="32">
        <v>23.2</v>
      </c>
      <c r="X170" s="98" t="s">
        <v>154</v>
      </c>
      <c r="Y170" s="111"/>
      <c r="Z170" s="88">
        <v>14.7</v>
      </c>
      <c r="AA170" s="88">
        <v>8.5</v>
      </c>
      <c r="AB170" s="156" t="e">
        <v>#N/A</v>
      </c>
      <c r="AC170" s="1461">
        <v>0.16780821917808222</v>
      </c>
      <c r="AD170" s="88">
        <v>3.6749999999999998</v>
      </c>
      <c r="AE170" s="1459" t="e">
        <v>#N/A</v>
      </c>
      <c r="AF170" s="111"/>
      <c r="AG170" s="88">
        <v>6</v>
      </c>
      <c r="AH170" s="88">
        <v>12.2</v>
      </c>
      <c r="AI170" s="88">
        <v>10.199999999999999</v>
      </c>
      <c r="AJ170" s="88">
        <v>6.1999999999999993</v>
      </c>
      <c r="AK170" s="111"/>
      <c r="AL170" s="98" t="s">
        <v>658</v>
      </c>
      <c r="AM170" s="1481"/>
      <c r="AN170" s="1481"/>
      <c r="AO170" s="1482"/>
      <c r="AP170" s="1459">
        <v>3</v>
      </c>
      <c r="AQ170" s="1483">
        <v>4</v>
      </c>
      <c r="AR170" s="576"/>
      <c r="AS170" s="10">
        <v>-0.55866666666666021</v>
      </c>
      <c r="AT170" s="10">
        <v>-3.1274999999999977</v>
      </c>
      <c r="AU170" s="4">
        <v>-1.843083333333329</v>
      </c>
      <c r="AV170" s="10">
        <v>-2.5688333333333375</v>
      </c>
      <c r="AW170" s="64">
        <v>-0.55866666666666021</v>
      </c>
      <c r="AX170" s="26">
        <v>-3.1274999999999977</v>
      </c>
      <c r="AY170" s="26">
        <v>-1.843083333333329</v>
      </c>
      <c r="AZ170" s="27">
        <v>-2.5688333333333375</v>
      </c>
      <c r="BA170" s="112"/>
      <c r="BB170" s="640">
        <v>7.4745762711864403</v>
      </c>
      <c r="BC170" s="26">
        <v>209.59999999999994</v>
      </c>
      <c r="BD170" s="132">
        <v>0.69758153982693571</v>
      </c>
      <c r="BE170" s="30">
        <v>737.30000000000007</v>
      </c>
      <c r="BF170" s="616">
        <v>1.1258780413315688</v>
      </c>
      <c r="BG170" s="1265">
        <v>1</v>
      </c>
      <c r="BH170" s="1277">
        <v>0</v>
      </c>
      <c r="BI170" s="1265">
        <v>1013.25</v>
      </c>
      <c r="BJ170" s="135">
        <f>'2011'!$CA$76</f>
        <v>4.2880000000000003</v>
      </c>
      <c r="BK170" s="1">
        <f t="shared" si="14"/>
        <v>2</v>
      </c>
      <c r="BL170" s="1709">
        <v>0.22569444444444445</v>
      </c>
      <c r="BM170" s="1709">
        <v>0.65277777777777779</v>
      </c>
      <c r="BN170" s="1709">
        <v>0.76041666666666663</v>
      </c>
      <c r="BO170" s="1709" t="e">
        <v>#N/A</v>
      </c>
      <c r="BP170" s="1709">
        <v>0.8881944444444444</v>
      </c>
      <c r="BQ170" s="1447">
        <f>Daily!CP170</f>
        <v>11.15866666666666</v>
      </c>
      <c r="BR170" s="1447">
        <f>Daily!CQ170</f>
        <v>20.427499999999998</v>
      </c>
      <c r="BS170" s="1447">
        <f>Daily!CR170</f>
        <v>15.793083333333328</v>
      </c>
      <c r="BT170" s="1421">
        <f>Daily!CS170</f>
        <v>9.2688333333333386</v>
      </c>
      <c r="BU170" s="1277">
        <f>$BU$154+('2011'!$BX$76/DGD!$E$184*DGD!E170)</f>
        <v>300.46666666666664</v>
      </c>
      <c r="BV170" s="1277">
        <f>$BV$154+('2011'!$CF$76/DGD!$E$184*DGD!E170)</f>
        <v>654.86666666666667</v>
      </c>
      <c r="BW170" s="32">
        <f t="shared" si="11"/>
        <v>12.703472222222215</v>
      </c>
      <c r="BX170" s="32">
        <f t="shared" si="12"/>
        <v>18.882694444444439</v>
      </c>
    </row>
    <row r="171" spans="4:76" ht="12.75" customHeight="1" x14ac:dyDescent="0.2">
      <c r="D171" s="1868"/>
      <c r="E171" s="34">
        <f t="shared" si="15"/>
        <v>17</v>
      </c>
      <c r="F171" s="95">
        <v>9.9</v>
      </c>
      <c r="G171" s="32">
        <v>14.8</v>
      </c>
      <c r="H171" s="32">
        <v>12.5</v>
      </c>
      <c r="I171" s="32">
        <v>4.9000000000000004</v>
      </c>
      <c r="J171" s="352"/>
      <c r="K171" s="33">
        <v>72</v>
      </c>
      <c r="L171" s="33">
        <v>95</v>
      </c>
      <c r="M171" s="33">
        <v>86</v>
      </c>
      <c r="N171" s="33">
        <v>23</v>
      </c>
      <c r="O171" s="111"/>
      <c r="P171" s="33">
        <v>995</v>
      </c>
      <c r="Q171" s="33">
        <v>1011</v>
      </c>
      <c r="R171" s="33">
        <v>1003</v>
      </c>
      <c r="S171" s="33">
        <v>16</v>
      </c>
      <c r="T171" s="111"/>
      <c r="U171" s="19">
        <v>5</v>
      </c>
      <c r="V171" s="88">
        <v>15.6</v>
      </c>
      <c r="W171" s="32">
        <v>23.2</v>
      </c>
      <c r="X171" s="98" t="s">
        <v>179</v>
      </c>
      <c r="Y171" s="111"/>
      <c r="Z171" s="88">
        <v>7.6</v>
      </c>
      <c r="AA171" s="88">
        <v>3.8</v>
      </c>
      <c r="AB171" s="156" t="e">
        <v>#N/A</v>
      </c>
      <c r="AC171" s="1461">
        <v>8.6757990867579918E-2</v>
      </c>
      <c r="AD171" s="88">
        <v>1.0857142857142856</v>
      </c>
      <c r="AE171" s="1459" t="e">
        <v>#N/A</v>
      </c>
      <c r="AF171" s="111"/>
      <c r="AG171" s="88">
        <v>7.9</v>
      </c>
      <c r="AH171" s="88">
        <v>11.8</v>
      </c>
      <c r="AI171" s="88">
        <v>10.199999999999999</v>
      </c>
      <c r="AJ171" s="88">
        <v>3.9000000000000004</v>
      </c>
      <c r="AK171" s="111"/>
      <c r="AL171" s="98" t="s">
        <v>659</v>
      </c>
      <c r="AM171" s="1481"/>
      <c r="AN171" s="1481"/>
      <c r="AO171" s="1482"/>
      <c r="AP171" s="1459">
        <v>0.3</v>
      </c>
      <c r="AQ171" s="1483">
        <v>7</v>
      </c>
      <c r="AR171" s="576"/>
      <c r="AS171" s="10">
        <v>-1.3223333333333258</v>
      </c>
      <c r="AT171" s="10">
        <v>-5.7112499999999997</v>
      </c>
      <c r="AU171" s="4">
        <v>-3.5167916666666628</v>
      </c>
      <c r="AV171" s="10">
        <v>-4.3889166666666739</v>
      </c>
      <c r="AW171" s="64">
        <v>-1.3223333333333258</v>
      </c>
      <c r="AX171" s="26">
        <v>-5.7112499999999997</v>
      </c>
      <c r="AY171" s="26">
        <v>-3.5167916666666628</v>
      </c>
      <c r="AZ171" s="27">
        <v>-4.3889166666666739</v>
      </c>
      <c r="BA171" s="112"/>
      <c r="BB171" s="640">
        <v>3.8644067796610169</v>
      </c>
      <c r="BC171" s="26">
        <v>217.19999999999993</v>
      </c>
      <c r="BD171" s="132">
        <v>0.71817480436459802</v>
      </c>
      <c r="BE171" s="30">
        <v>737.6</v>
      </c>
      <c r="BF171" s="616">
        <v>1.1154912537178001</v>
      </c>
      <c r="BG171" s="1265">
        <v>1</v>
      </c>
      <c r="BH171" s="1277">
        <v>0</v>
      </c>
      <c r="BI171" s="1265">
        <v>1013.25</v>
      </c>
      <c r="BJ171" s="135">
        <f>'2011'!$CA$76</f>
        <v>4.2880000000000003</v>
      </c>
      <c r="BK171" s="1">
        <f t="shared" si="14"/>
        <v>2</v>
      </c>
      <c r="BL171" s="1709">
        <v>0.20138888888888887</v>
      </c>
      <c r="BM171" s="1709">
        <v>0.47916666666666669</v>
      </c>
      <c r="BN171" s="1709">
        <v>0.5</v>
      </c>
      <c r="BO171" s="1709" t="e">
        <v>#N/A</v>
      </c>
      <c r="BP171" s="1709">
        <v>0.4458333333333333</v>
      </c>
      <c r="BQ171" s="1447">
        <f>Daily!CP171</f>
        <v>11.222333333333326</v>
      </c>
      <c r="BR171" s="1447">
        <f>Daily!CQ171</f>
        <v>20.51125</v>
      </c>
      <c r="BS171" s="1447">
        <f>Daily!CR171</f>
        <v>15.866791666666664</v>
      </c>
      <c r="BT171" s="1421">
        <f>Daily!CS171</f>
        <v>9.2889166666666743</v>
      </c>
      <c r="BU171" s="1277">
        <f>$BU$154+('2011'!$BX$76/DGD!$E$184*DGD!E171)</f>
        <v>302.43333333333334</v>
      </c>
      <c r="BV171" s="1277">
        <f>$BV$154+('2011'!$CF$76/DGD!$E$184*DGD!E171)</f>
        <v>661.23333333333335</v>
      </c>
      <c r="BW171" s="32">
        <f t="shared" si="11"/>
        <v>12.770486111111106</v>
      </c>
      <c r="BX171" s="32">
        <f t="shared" si="12"/>
        <v>18.963097222222224</v>
      </c>
    </row>
    <row r="172" spans="4:76" ht="12.75" customHeight="1" x14ac:dyDescent="0.2">
      <c r="D172" s="1868"/>
      <c r="E172" s="34">
        <f t="shared" si="15"/>
        <v>18</v>
      </c>
      <c r="F172" s="95">
        <v>11.2</v>
      </c>
      <c r="G172" s="32">
        <v>17.5</v>
      </c>
      <c r="H172" s="32">
        <v>14.1</v>
      </c>
      <c r="I172" s="32">
        <v>6.3000000000000007</v>
      </c>
      <c r="J172" s="352"/>
      <c r="K172" s="33">
        <v>54</v>
      </c>
      <c r="L172" s="33">
        <v>95</v>
      </c>
      <c r="M172" s="33">
        <v>76</v>
      </c>
      <c r="N172" s="33">
        <v>41</v>
      </c>
      <c r="O172" s="111"/>
      <c r="P172" s="33">
        <v>996</v>
      </c>
      <c r="Q172" s="33">
        <v>1005</v>
      </c>
      <c r="R172" s="33">
        <v>1000.5</v>
      </c>
      <c r="S172" s="33">
        <v>9</v>
      </c>
      <c r="T172" s="111"/>
      <c r="U172" s="19">
        <v>7.6</v>
      </c>
      <c r="V172" s="88">
        <v>16.600000000000001</v>
      </c>
      <c r="W172" s="32">
        <v>25.9</v>
      </c>
      <c r="X172" s="98" t="s">
        <v>181</v>
      </c>
      <c r="Y172" s="111"/>
      <c r="Z172" s="88">
        <v>1.1000000000000001</v>
      </c>
      <c r="AA172" s="88">
        <v>0.5</v>
      </c>
      <c r="AB172" s="156" t="e">
        <v>#N/A</v>
      </c>
      <c r="AC172" s="1461">
        <v>1.2557077625570781E-2</v>
      </c>
      <c r="AD172" s="88">
        <v>0.73333333333333339</v>
      </c>
      <c r="AE172" s="1459" t="e">
        <v>#N/A</v>
      </c>
      <c r="AF172" s="111"/>
      <c r="AG172" s="88">
        <v>7.7</v>
      </c>
      <c r="AH172" s="88">
        <v>11.9</v>
      </c>
      <c r="AI172" s="88">
        <v>9.8000000000000007</v>
      </c>
      <c r="AJ172" s="88">
        <v>4.2</v>
      </c>
      <c r="AK172" s="111"/>
      <c r="AL172" s="98" t="s">
        <v>474</v>
      </c>
      <c r="AM172" s="1481"/>
      <c r="AN172" s="1481"/>
      <c r="AO172" s="1482"/>
      <c r="AP172" s="1459">
        <v>3.5</v>
      </c>
      <c r="AQ172" s="1483">
        <v>1.5</v>
      </c>
      <c r="AR172" s="576"/>
      <c r="AS172" s="10">
        <v>-8.5999999999993193E-2</v>
      </c>
      <c r="AT172" s="10">
        <v>-3.0949999999999989</v>
      </c>
      <c r="AU172" s="4">
        <v>-1.590499999999996</v>
      </c>
      <c r="AV172" s="10">
        <v>-3.0090000000000057</v>
      </c>
      <c r="AW172" s="64">
        <v>-8.5999999999993193E-2</v>
      </c>
      <c r="AX172" s="26">
        <v>-3.0949999999999989</v>
      </c>
      <c r="AY172" s="26">
        <v>-1.590499999999996</v>
      </c>
      <c r="AZ172" s="27">
        <v>-3.0090000000000057</v>
      </c>
      <c r="BA172" s="112"/>
      <c r="BB172" s="640">
        <v>0.55932203389830515</v>
      </c>
      <c r="BC172" s="26">
        <v>218.29999999999993</v>
      </c>
      <c r="BD172" s="132">
        <v>0.71714848883048599</v>
      </c>
      <c r="BE172" s="30">
        <v>741.1</v>
      </c>
      <c r="BF172" s="616">
        <v>1.110095865787897</v>
      </c>
      <c r="BG172" s="1265">
        <v>1</v>
      </c>
      <c r="BH172" s="1277">
        <v>0</v>
      </c>
      <c r="BI172" s="1265">
        <v>1013.25</v>
      </c>
      <c r="BJ172" s="135">
        <f>'2011'!$CA$76</f>
        <v>4.2880000000000003</v>
      </c>
      <c r="BK172" s="1">
        <f t="shared" si="14"/>
        <v>2</v>
      </c>
      <c r="BL172" s="1709">
        <v>0.25</v>
      </c>
      <c r="BM172" s="1709">
        <v>0.65625</v>
      </c>
      <c r="BN172" s="1709">
        <v>0.66666666666666663</v>
      </c>
      <c r="BO172" s="1709">
        <v>3.125E-2</v>
      </c>
      <c r="BP172" s="1709">
        <v>0.66666666666666663</v>
      </c>
      <c r="BQ172" s="1447">
        <f>Daily!CP172</f>
        <v>11.285999999999992</v>
      </c>
      <c r="BR172" s="1447">
        <f>Daily!CQ172</f>
        <v>20.594999999999999</v>
      </c>
      <c r="BS172" s="1447">
        <f>Daily!CR172</f>
        <v>15.940499999999997</v>
      </c>
      <c r="BT172" s="1421">
        <f>Daily!CS172</f>
        <v>9.3090000000000064</v>
      </c>
      <c r="BU172" s="1277">
        <f>$BU$154+('2011'!$BX$76/DGD!$E$184*DGD!E172)</f>
        <v>304.39999999999998</v>
      </c>
      <c r="BV172" s="1277">
        <f>$BV$154+('2011'!$CF$76/DGD!$E$184*DGD!E172)</f>
        <v>667.6</v>
      </c>
      <c r="BW172" s="32">
        <f t="shared" si="11"/>
        <v>12.837499999999995</v>
      </c>
      <c r="BX172" s="32">
        <f t="shared" si="12"/>
        <v>19.043499999999998</v>
      </c>
    </row>
    <row r="173" spans="4:76" ht="12.75" customHeight="1" x14ac:dyDescent="0.2">
      <c r="D173" s="1868"/>
      <c r="E173" s="34">
        <f t="shared" si="15"/>
        <v>19</v>
      </c>
      <c r="F173" s="95">
        <v>11.1</v>
      </c>
      <c r="G173" s="32">
        <v>18.399999999999999</v>
      </c>
      <c r="H173" s="32">
        <v>15.2</v>
      </c>
      <c r="I173" s="32">
        <v>7.2999999999999989</v>
      </c>
      <c r="J173" s="352"/>
      <c r="K173" s="33">
        <v>44</v>
      </c>
      <c r="L173" s="33">
        <v>85</v>
      </c>
      <c r="M173" s="33">
        <v>64</v>
      </c>
      <c r="N173" s="33">
        <v>41</v>
      </c>
      <c r="O173" s="111"/>
      <c r="P173" s="33">
        <v>1005</v>
      </c>
      <c r="Q173" s="33">
        <v>1014</v>
      </c>
      <c r="R173" s="33">
        <v>1009.5</v>
      </c>
      <c r="S173" s="33">
        <v>9</v>
      </c>
      <c r="T173" s="111"/>
      <c r="U173" s="19">
        <v>6.7</v>
      </c>
      <c r="V173" s="88">
        <v>14.5</v>
      </c>
      <c r="W173" s="32">
        <v>22.5</v>
      </c>
      <c r="X173" s="98" t="s">
        <v>181</v>
      </c>
      <c r="Y173" s="111"/>
      <c r="Z173" s="88">
        <v>0.3</v>
      </c>
      <c r="AA173" s="88" t="s">
        <v>112</v>
      </c>
      <c r="AB173" s="156" t="s">
        <v>112</v>
      </c>
      <c r="AC173" s="1461">
        <v>3.424657534246576E-3</v>
      </c>
      <c r="AD173" s="88">
        <v>1</v>
      </c>
      <c r="AE173" s="1459" t="s">
        <v>112</v>
      </c>
      <c r="AF173" s="111"/>
      <c r="AG173" s="88">
        <v>5.8</v>
      </c>
      <c r="AH173" s="88">
        <v>10.5</v>
      </c>
      <c r="AI173" s="88">
        <v>8.1999999999999993</v>
      </c>
      <c r="AJ173" s="88">
        <v>4.7</v>
      </c>
      <c r="AK173" s="111"/>
      <c r="AL173" s="98" t="s">
        <v>660</v>
      </c>
      <c r="AM173" s="1481"/>
      <c r="AN173" s="1481"/>
      <c r="AO173" s="1482"/>
      <c r="AP173" s="1459">
        <v>5</v>
      </c>
      <c r="AQ173" s="1483">
        <v>0.3</v>
      </c>
      <c r="AR173" s="576"/>
      <c r="AS173" s="10">
        <v>-0.24966666666665915</v>
      </c>
      <c r="AT173" s="10">
        <v>-2.2787500000000023</v>
      </c>
      <c r="AU173" s="4">
        <v>-1.2642083333333307</v>
      </c>
      <c r="AV173" s="10">
        <v>-2.0290833333333431</v>
      </c>
      <c r="AW173" s="64">
        <v>-0.24966666666665915</v>
      </c>
      <c r="AX173" s="26">
        <v>-2.2787500000000023</v>
      </c>
      <c r="AY173" s="26">
        <v>-1.2642083333333307</v>
      </c>
      <c r="AZ173" s="27">
        <v>-2.0290833333333431</v>
      </c>
      <c r="BA173" s="112"/>
      <c r="BB173" s="640">
        <v>0.15254237288135594</v>
      </c>
      <c r="BC173" s="26">
        <v>218.59999999999994</v>
      </c>
      <c r="BD173" s="132">
        <v>0.71352409966271335</v>
      </c>
      <c r="BE173" s="30">
        <v>746.1</v>
      </c>
      <c r="BF173" s="616">
        <v>1.1070280429299173</v>
      </c>
      <c r="BG173" s="1265">
        <v>1</v>
      </c>
      <c r="BH173" s="1277">
        <v>0</v>
      </c>
      <c r="BI173" s="1265">
        <v>1013.25</v>
      </c>
      <c r="BJ173" s="135">
        <f>'2011'!$CA$76</f>
        <v>4.2880000000000003</v>
      </c>
      <c r="BK173" s="1">
        <f t="shared" si="14"/>
        <v>1</v>
      </c>
      <c r="BL173" s="1709">
        <v>0.21527777777777779</v>
      </c>
      <c r="BM173" s="1709">
        <v>0.73611111111111116</v>
      </c>
      <c r="BN173" s="1709">
        <v>0.73958333333333337</v>
      </c>
      <c r="BO173" s="1709">
        <v>0.23611111111111113</v>
      </c>
      <c r="BP173" s="1709">
        <v>0.66527777777777775</v>
      </c>
      <c r="BQ173" s="1447">
        <f>Daily!CP173</f>
        <v>11.349666666666659</v>
      </c>
      <c r="BR173" s="1447">
        <f>Daily!CQ173</f>
        <v>20.678750000000001</v>
      </c>
      <c r="BS173" s="1447">
        <f>Daily!CR173</f>
        <v>16.014208333333329</v>
      </c>
      <c r="BT173" s="1421">
        <f>Daily!CS173</f>
        <v>9.3290833333333421</v>
      </c>
      <c r="BU173" s="1277">
        <f>$BU$154+('2011'!$BX$76/DGD!$E$184*DGD!E173)</f>
        <v>306.36666666666667</v>
      </c>
      <c r="BV173" s="1277">
        <f>$BV$154+('2011'!$CF$76/DGD!$E$184*DGD!E173)</f>
        <v>673.9666666666667</v>
      </c>
      <c r="BW173" s="32">
        <f t="shared" si="11"/>
        <v>12.904513888888882</v>
      </c>
      <c r="BX173" s="32">
        <f t="shared" si="12"/>
        <v>19.123902777777776</v>
      </c>
    </row>
    <row r="174" spans="4:76" ht="12.75" customHeight="1" x14ac:dyDescent="0.2">
      <c r="D174" s="1868"/>
      <c r="E174" s="34">
        <f t="shared" si="15"/>
        <v>20</v>
      </c>
      <c r="F174" s="95">
        <v>9.3000000000000007</v>
      </c>
      <c r="G174" s="32">
        <v>20.3</v>
      </c>
      <c r="H174" s="32">
        <v>15.2</v>
      </c>
      <c r="I174" s="32">
        <v>11</v>
      </c>
      <c r="J174" s="352"/>
      <c r="K174" s="33">
        <v>54</v>
      </c>
      <c r="L174" s="33">
        <v>90</v>
      </c>
      <c r="M174" s="33">
        <v>73</v>
      </c>
      <c r="N174" s="33">
        <v>36</v>
      </c>
      <c r="O174" s="111"/>
      <c r="P174" s="33">
        <v>1009</v>
      </c>
      <c r="Q174" s="33">
        <v>1014</v>
      </c>
      <c r="R174" s="33">
        <v>1011.5</v>
      </c>
      <c r="S174" s="33">
        <v>5</v>
      </c>
      <c r="T174" s="111"/>
      <c r="U174" s="19">
        <v>3.4</v>
      </c>
      <c r="V174" s="88">
        <v>11.2</v>
      </c>
      <c r="W174" s="32">
        <v>14.5</v>
      </c>
      <c r="X174" s="98" t="s">
        <v>179</v>
      </c>
      <c r="Y174" s="111"/>
      <c r="Z174" s="88">
        <v>2.7</v>
      </c>
      <c r="AA174" s="88">
        <v>1.1000000000000001</v>
      </c>
      <c r="AB174" s="156">
        <v>0.5</v>
      </c>
      <c r="AC174" s="1461">
        <v>3.0821917808219187E-2</v>
      </c>
      <c r="AD174" s="88">
        <v>0.9</v>
      </c>
      <c r="AE174" s="1459">
        <v>10</v>
      </c>
      <c r="AF174" s="111"/>
      <c r="AG174" s="88">
        <v>6</v>
      </c>
      <c r="AH174" s="88">
        <v>13.7</v>
      </c>
      <c r="AI174" s="88">
        <v>10.1</v>
      </c>
      <c r="AJ174" s="88">
        <v>7.6999999999999993</v>
      </c>
      <c r="AK174" s="111"/>
      <c r="AL174" s="98" t="s">
        <v>661</v>
      </c>
      <c r="AM174" s="1481"/>
      <c r="AN174" s="1481"/>
      <c r="AO174" s="1482"/>
      <c r="AP174" s="1459">
        <v>3.5</v>
      </c>
      <c r="AQ174" s="1483">
        <v>3</v>
      </c>
      <c r="AR174" s="576"/>
      <c r="AS174" s="10">
        <v>-2.1133333333333244</v>
      </c>
      <c r="AT174" s="10">
        <v>-0.46249999999999858</v>
      </c>
      <c r="AU174" s="4">
        <v>-1.2879166666666615</v>
      </c>
      <c r="AV174" s="10">
        <v>1.6508333333333258</v>
      </c>
      <c r="AW174" s="64">
        <v>-2.1133333333333244</v>
      </c>
      <c r="AX174" s="26">
        <v>-0.46249999999999858</v>
      </c>
      <c r="AY174" s="26">
        <v>-1.2879166666666615</v>
      </c>
      <c r="AZ174" s="27">
        <v>1.6508333333333258</v>
      </c>
      <c r="BA174" s="112"/>
      <c r="BB174" s="640">
        <v>1.3728813559322035</v>
      </c>
      <c r="BC174" s="26">
        <v>221.29999999999993</v>
      </c>
      <c r="BD174" s="132">
        <v>0.71772972972972948</v>
      </c>
      <c r="BE174" s="30">
        <v>749.6</v>
      </c>
      <c r="BF174" s="616">
        <v>1.101812836844684</v>
      </c>
      <c r="BG174" s="1265">
        <v>1</v>
      </c>
      <c r="BH174" s="1277">
        <v>0</v>
      </c>
      <c r="BI174" s="1265">
        <v>1013.25</v>
      </c>
      <c r="BJ174" s="135">
        <f>'2011'!$CA$76</f>
        <v>4.2880000000000003</v>
      </c>
      <c r="BK174" s="1">
        <f t="shared" si="14"/>
        <v>2</v>
      </c>
      <c r="BL174" s="1709">
        <v>0.17708333333333334</v>
      </c>
      <c r="BM174" s="1709">
        <v>0.66666666666666663</v>
      </c>
      <c r="BN174" s="1709">
        <v>0.6875</v>
      </c>
      <c r="BO174" s="1709" t="e">
        <v>#N/A</v>
      </c>
      <c r="BP174" s="1709">
        <v>0.77013888888888893</v>
      </c>
      <c r="BQ174" s="1447">
        <f>Daily!CP174</f>
        <v>11.413333333333325</v>
      </c>
      <c r="BR174" s="1447">
        <f>Daily!CQ174</f>
        <v>20.762499999999999</v>
      </c>
      <c r="BS174" s="1447">
        <f>Daily!CR174</f>
        <v>16.087916666666661</v>
      </c>
      <c r="BT174" s="1421">
        <f>Daily!CS174</f>
        <v>9.3491666666666742</v>
      </c>
      <c r="BU174" s="1277">
        <f>$BU$154+('2011'!$BX$76/DGD!$E$184*DGD!E174)</f>
        <v>308.33333333333331</v>
      </c>
      <c r="BV174" s="1277">
        <f>$BV$154+('2011'!$CF$76/DGD!$E$184*DGD!E174)</f>
        <v>680.33333333333337</v>
      </c>
      <c r="BW174" s="32">
        <f t="shared" si="11"/>
        <v>12.971527777777769</v>
      </c>
      <c r="BX174" s="32">
        <f t="shared" si="12"/>
        <v>19.204305555555553</v>
      </c>
    </row>
    <row r="175" spans="4:76" ht="12.75" customHeight="1" x14ac:dyDescent="0.2">
      <c r="D175" s="1868"/>
      <c r="E175" s="34">
        <f t="shared" si="15"/>
        <v>21</v>
      </c>
      <c r="F175" s="95">
        <v>14</v>
      </c>
      <c r="G175" s="32">
        <v>21.2</v>
      </c>
      <c r="H175" s="32">
        <v>17.2</v>
      </c>
      <c r="I175" s="32">
        <v>7.1999999999999993</v>
      </c>
      <c r="J175" s="352"/>
      <c r="K175" s="33">
        <v>45</v>
      </c>
      <c r="L175" s="33">
        <v>91</v>
      </c>
      <c r="M175" s="33">
        <v>69</v>
      </c>
      <c r="N175" s="33">
        <v>46</v>
      </c>
      <c r="O175" s="111"/>
      <c r="P175" s="33">
        <v>1009</v>
      </c>
      <c r="Q175" s="33">
        <v>1011</v>
      </c>
      <c r="R175" s="33">
        <v>1010</v>
      </c>
      <c r="S175" s="33">
        <v>2</v>
      </c>
      <c r="T175" s="111"/>
      <c r="U175" s="19">
        <v>8.1999999999999993</v>
      </c>
      <c r="V175" s="88">
        <v>19.7</v>
      </c>
      <c r="W175" s="32">
        <v>32.9</v>
      </c>
      <c r="X175" s="98" t="s">
        <v>154</v>
      </c>
      <c r="Y175" s="111"/>
      <c r="Z175" s="88">
        <v>0</v>
      </c>
      <c r="AA175" s="88" t="e">
        <v>#N/A</v>
      </c>
      <c r="AB175" s="156" t="e">
        <v>#N/A</v>
      </c>
      <c r="AC175" s="1461" t="s">
        <v>459</v>
      </c>
      <c r="AD175" s="88" t="s">
        <v>459</v>
      </c>
      <c r="AE175" s="1459" t="e">
        <v>#N/A</v>
      </c>
      <c r="AF175" s="111"/>
      <c r="AG175" s="88">
        <v>6.2</v>
      </c>
      <c r="AH175" s="88">
        <v>14.2</v>
      </c>
      <c r="AI175" s="88">
        <v>11</v>
      </c>
      <c r="AJ175" s="88">
        <v>7.9999999999999991</v>
      </c>
      <c r="AK175" s="111"/>
      <c r="AL175" s="98" t="s">
        <v>507</v>
      </c>
      <c r="AM175" s="1481"/>
      <c r="AN175" s="1481"/>
      <c r="AO175" s="1482"/>
      <c r="AP175" s="1459">
        <v>7</v>
      </c>
      <c r="AQ175" s="1483">
        <v>0</v>
      </c>
      <c r="AR175" s="576"/>
      <c r="AS175" s="10">
        <v>2.5230000000000086</v>
      </c>
      <c r="AT175" s="10">
        <v>0.35374999999999801</v>
      </c>
      <c r="AU175" s="4">
        <v>1.4383750000000033</v>
      </c>
      <c r="AV175" s="10">
        <v>-2.1692500000000106</v>
      </c>
      <c r="AW175" s="64">
        <v>2.5230000000000086</v>
      </c>
      <c r="AX175" s="26">
        <v>0.35374999999999801</v>
      </c>
      <c r="AY175" s="26">
        <v>1.4383750000000033</v>
      </c>
      <c r="AZ175" s="27">
        <v>-2.1692500000000106</v>
      </c>
      <c r="BA175" s="112"/>
      <c r="BB175" s="640">
        <v>0</v>
      </c>
      <c r="BC175" s="26">
        <v>221.29999999999993</v>
      </c>
      <c r="BD175" s="132">
        <v>0.71318079278117918</v>
      </c>
      <c r="BE175" s="30">
        <v>756.6</v>
      </c>
      <c r="BF175" s="616">
        <v>1.1017911751856706</v>
      </c>
      <c r="BG175" s="1265">
        <v>1</v>
      </c>
      <c r="BH175" s="1277">
        <v>0</v>
      </c>
      <c r="BI175" s="1265">
        <v>1013.25</v>
      </c>
      <c r="BJ175" s="135">
        <f>'2011'!$CA$76</f>
        <v>4.2880000000000003</v>
      </c>
      <c r="BK175" s="1">
        <f t="shared" si="14"/>
        <v>0</v>
      </c>
      <c r="BL175" s="1709">
        <v>0.20833333333333334</v>
      </c>
      <c r="BM175" s="1709">
        <v>0.67361111111111116</v>
      </c>
      <c r="BN175" s="1709">
        <v>0.8125</v>
      </c>
      <c r="BO175" s="1709">
        <v>0.25</v>
      </c>
      <c r="BP175" s="1709">
        <v>0.71388888888888891</v>
      </c>
      <c r="BQ175" s="1447">
        <f>Daily!CP175</f>
        <v>11.476999999999991</v>
      </c>
      <c r="BR175" s="1447">
        <f>Daily!CQ175</f>
        <v>20.846250000000001</v>
      </c>
      <c r="BS175" s="1447">
        <f>Daily!CR175</f>
        <v>16.161624999999997</v>
      </c>
      <c r="BT175" s="1421">
        <f>Daily!CS175</f>
        <v>9.3692500000000098</v>
      </c>
      <c r="BU175" s="1277">
        <f>$BU$154+('2011'!$BX$76/DGD!$E$184*DGD!E175)</f>
        <v>310.3</v>
      </c>
      <c r="BV175" s="1277">
        <f>$BV$154+('2011'!$CF$76/DGD!$E$184*DGD!E175)</f>
        <v>686.7</v>
      </c>
      <c r="BW175" s="32">
        <f t="shared" si="11"/>
        <v>13.03854166666666</v>
      </c>
      <c r="BX175" s="32">
        <f t="shared" si="12"/>
        <v>19.284708333333334</v>
      </c>
    </row>
    <row r="176" spans="4:76" ht="12.75" customHeight="1" x14ac:dyDescent="0.2">
      <c r="D176" s="1868"/>
      <c r="E176" s="34">
        <f t="shared" si="15"/>
        <v>22</v>
      </c>
      <c r="F176" s="95">
        <v>12.3</v>
      </c>
      <c r="G176" s="32">
        <v>18.100000000000001</v>
      </c>
      <c r="H176" s="32">
        <v>15.2</v>
      </c>
      <c r="I176" s="32">
        <v>5.8000000000000007</v>
      </c>
      <c r="J176" s="352"/>
      <c r="K176" s="33">
        <v>64</v>
      </c>
      <c r="L176" s="33">
        <v>89</v>
      </c>
      <c r="M176" s="33">
        <v>73</v>
      </c>
      <c r="N176" s="33">
        <v>25</v>
      </c>
      <c r="O176" s="111"/>
      <c r="P176" s="33">
        <v>1007</v>
      </c>
      <c r="Q176" s="33">
        <v>1011</v>
      </c>
      <c r="R176" s="33">
        <v>1009</v>
      </c>
      <c r="S176" s="33">
        <v>4</v>
      </c>
      <c r="T176" s="111"/>
      <c r="U176" s="19">
        <v>7.1</v>
      </c>
      <c r="V176" s="88">
        <v>17</v>
      </c>
      <c r="W176" s="32">
        <v>24.6</v>
      </c>
      <c r="X176" s="98" t="s">
        <v>154</v>
      </c>
      <c r="Y176" s="111"/>
      <c r="Z176" s="88">
        <v>5.2</v>
      </c>
      <c r="AA176" s="88">
        <v>3</v>
      </c>
      <c r="AB176" s="156">
        <v>1.1000000000000001</v>
      </c>
      <c r="AC176" s="1461">
        <v>5.9360730593607323E-2</v>
      </c>
      <c r="AD176" s="88">
        <v>1.7333333333333334</v>
      </c>
      <c r="AE176" s="1459">
        <v>10</v>
      </c>
      <c r="AF176" s="111"/>
      <c r="AG176" s="88">
        <v>7.3</v>
      </c>
      <c r="AH176" s="88">
        <v>13.4</v>
      </c>
      <c r="AI176" s="88">
        <v>10.4</v>
      </c>
      <c r="AJ176" s="88">
        <v>6.1000000000000005</v>
      </c>
      <c r="AK176" s="111"/>
      <c r="AL176" s="98" t="s">
        <v>662</v>
      </c>
      <c r="AM176" s="1481"/>
      <c r="AN176" s="1481"/>
      <c r="AO176" s="1482"/>
      <c r="AP176" s="1459">
        <v>4</v>
      </c>
      <c r="AQ176" s="1483">
        <v>3</v>
      </c>
      <c r="AR176" s="576"/>
      <c r="AS176" s="10">
        <v>0.75933333333334296</v>
      </c>
      <c r="AT176" s="10">
        <v>-2.8299999999999983</v>
      </c>
      <c r="AU176" s="4">
        <v>-1.0353333333333277</v>
      </c>
      <c r="AV176" s="10">
        <v>-3.5893333333333413</v>
      </c>
      <c r="AW176" s="64">
        <v>0.75933333333334296</v>
      </c>
      <c r="AX176" s="26">
        <v>-2.8299999999999983</v>
      </c>
      <c r="AY176" s="26">
        <v>-1.0353333333333277</v>
      </c>
      <c r="AZ176" s="27">
        <v>-3.5893333333333413</v>
      </c>
      <c r="BA176" s="112"/>
      <c r="BB176" s="640">
        <v>2.6440677966101696</v>
      </c>
      <c r="BC176" s="26">
        <v>226.49999999999991</v>
      </c>
      <c r="BD176" s="132">
        <v>0.72534158838599461</v>
      </c>
      <c r="BE176" s="30">
        <v>760.6</v>
      </c>
      <c r="BF176" s="616">
        <v>1.0974413235859948</v>
      </c>
      <c r="BG176" s="1265">
        <v>1</v>
      </c>
      <c r="BH176" s="1277">
        <v>0</v>
      </c>
      <c r="BI176" s="1265">
        <v>1013.25</v>
      </c>
      <c r="BJ176" s="135">
        <f>'2011'!$CA$76</f>
        <v>4.2880000000000003</v>
      </c>
      <c r="BK176" s="1">
        <f t="shared" si="14"/>
        <v>2</v>
      </c>
      <c r="BL176" s="1709">
        <v>0.20138888888888887</v>
      </c>
      <c r="BM176" s="1709">
        <v>0.78125</v>
      </c>
      <c r="BN176" s="1709" t="e">
        <v>#N/A</v>
      </c>
      <c r="BO176" s="1709" t="e">
        <v>#N/A</v>
      </c>
      <c r="BP176" s="1709">
        <v>0.53402777777777777</v>
      </c>
      <c r="BQ176" s="1447">
        <f>Daily!CP176</f>
        <v>11.540666666666658</v>
      </c>
      <c r="BR176" s="1447">
        <f>Daily!CQ176</f>
        <v>20.93</v>
      </c>
      <c r="BS176" s="1447">
        <f>Daily!CR176</f>
        <v>16.23533333333333</v>
      </c>
      <c r="BT176" s="1421">
        <f>Daily!CS176</f>
        <v>9.389333333333342</v>
      </c>
      <c r="BU176" s="1277">
        <f>$BU$154+('2011'!$BX$76/DGD!$E$184*DGD!E176)</f>
        <v>312.26666666666665</v>
      </c>
      <c r="BV176" s="1277">
        <f>$BV$154+('2011'!$CF$76/DGD!$E$184*DGD!E176)</f>
        <v>693.06666666666661</v>
      </c>
      <c r="BW176" s="32">
        <f t="shared" si="11"/>
        <v>13.105555555555549</v>
      </c>
      <c r="BX176" s="32">
        <f t="shared" si="12"/>
        <v>19.365111111111112</v>
      </c>
    </row>
    <row r="177" spans="4:76" ht="12.75" customHeight="1" x14ac:dyDescent="0.2">
      <c r="D177" s="1868"/>
      <c r="E177" s="34">
        <f t="shared" si="15"/>
        <v>23</v>
      </c>
      <c r="F177" s="95">
        <v>11.2</v>
      </c>
      <c r="G177" s="32">
        <v>19.2</v>
      </c>
      <c r="H177" s="32">
        <v>15.3</v>
      </c>
      <c r="I177" s="32">
        <v>8</v>
      </c>
      <c r="J177" s="352"/>
      <c r="K177" s="33">
        <v>46</v>
      </c>
      <c r="L177" s="33">
        <v>86</v>
      </c>
      <c r="M177" s="33">
        <v>64</v>
      </c>
      <c r="N177" s="33">
        <v>40</v>
      </c>
      <c r="O177" s="111"/>
      <c r="P177" s="33">
        <v>1012</v>
      </c>
      <c r="Q177" s="33">
        <v>1019</v>
      </c>
      <c r="R177" s="33">
        <v>1015.5</v>
      </c>
      <c r="S177" s="33">
        <v>7</v>
      </c>
      <c r="T177" s="111"/>
      <c r="U177" s="19">
        <v>6.3</v>
      </c>
      <c r="V177" s="88">
        <v>13.5</v>
      </c>
      <c r="W177" s="32">
        <v>17.600000000000001</v>
      </c>
      <c r="X177" s="98" t="s">
        <v>181</v>
      </c>
      <c r="Y177" s="111"/>
      <c r="Z177" s="88">
        <v>0.1</v>
      </c>
      <c r="AA177" s="88" t="e">
        <v>#N/A</v>
      </c>
      <c r="AB177" s="156" t="e">
        <v>#N/A</v>
      </c>
      <c r="AC177" s="1461">
        <v>1.1415525114155255E-3</v>
      </c>
      <c r="AD177" s="88" t="s">
        <v>459</v>
      </c>
      <c r="AE177" s="1459" t="e">
        <v>#N/A</v>
      </c>
      <c r="AF177" s="111"/>
      <c r="AG177" s="88">
        <v>5.8</v>
      </c>
      <c r="AH177" s="88">
        <v>15.4</v>
      </c>
      <c r="AI177" s="88">
        <v>8.1999999999999993</v>
      </c>
      <c r="AJ177" s="88">
        <v>9.6000000000000014</v>
      </c>
      <c r="AK177" s="111"/>
      <c r="AL177" s="98" t="s">
        <v>660</v>
      </c>
      <c r="AM177" s="1481"/>
      <c r="AN177" s="1481"/>
      <c r="AO177" s="1482"/>
      <c r="AP177" s="1459">
        <v>6</v>
      </c>
      <c r="AQ177" s="1483">
        <v>0.4</v>
      </c>
      <c r="AR177" s="576"/>
      <c r="AS177" s="10">
        <v>-0.40433333333332477</v>
      </c>
      <c r="AT177" s="10">
        <v>-1.8137500000000024</v>
      </c>
      <c r="AU177" s="4">
        <v>-1.1090416666666636</v>
      </c>
      <c r="AV177" s="10">
        <v>-1.4094166666666776</v>
      </c>
      <c r="AW177" s="64">
        <v>-0.40433333333332477</v>
      </c>
      <c r="AX177" s="26">
        <v>-1.8137500000000024</v>
      </c>
      <c r="AY177" s="26">
        <v>-1.1090416666666636</v>
      </c>
      <c r="AZ177" s="27">
        <v>-1.4094166666666776</v>
      </c>
      <c r="BA177" s="112"/>
      <c r="BB177" s="640">
        <v>5.0847457627118647E-2</v>
      </c>
      <c r="BC177" s="26">
        <v>226.59999999999991</v>
      </c>
      <c r="BD177" s="132">
        <v>0.72112018669778266</v>
      </c>
      <c r="BE177" s="30">
        <v>766.6</v>
      </c>
      <c r="BF177" s="616">
        <v>1.0960301196206452</v>
      </c>
      <c r="BG177" s="1265">
        <v>1</v>
      </c>
      <c r="BH177" s="1277">
        <v>0</v>
      </c>
      <c r="BI177" s="1265">
        <v>1013.25</v>
      </c>
      <c r="BJ177" s="135">
        <f>'2011'!$CA$76</f>
        <v>4.2880000000000003</v>
      </c>
      <c r="BK177" s="1">
        <f t="shared" si="14"/>
        <v>1</v>
      </c>
      <c r="BL177" s="1709">
        <v>0.20833333333333334</v>
      </c>
      <c r="BM177" s="1709">
        <v>0.52777777777777779</v>
      </c>
      <c r="BN177" s="1709">
        <v>0.60416666666666663</v>
      </c>
      <c r="BO177" s="1709">
        <v>0.23958333333333334</v>
      </c>
      <c r="BP177" s="1709">
        <v>0.53333333333333333</v>
      </c>
      <c r="BQ177" s="1447">
        <f>Daily!CP177</f>
        <v>11.604333333333324</v>
      </c>
      <c r="BR177" s="1447">
        <f>Daily!CQ177</f>
        <v>21.013750000000002</v>
      </c>
      <c r="BS177" s="1447">
        <f>Daily!CR177</f>
        <v>16.309041666666662</v>
      </c>
      <c r="BT177" s="1421">
        <f>Daily!CS177</f>
        <v>9.4094166666666776</v>
      </c>
      <c r="BU177" s="1277">
        <f>$BU$154+('2011'!$BX$76/DGD!$E$184*DGD!E177)</f>
        <v>314.23333333333335</v>
      </c>
      <c r="BV177" s="1277">
        <f>$BV$154+('2011'!$CF$76/DGD!$E$184*DGD!E177)</f>
        <v>699.43333333333339</v>
      </c>
      <c r="BW177" s="32">
        <f t="shared" si="11"/>
        <v>13.172569444444436</v>
      </c>
      <c r="BX177" s="32">
        <f t="shared" si="12"/>
        <v>19.44551388888889</v>
      </c>
    </row>
    <row r="178" spans="4:76" ht="12.75" customHeight="1" x14ac:dyDescent="0.2">
      <c r="D178" s="1868"/>
      <c r="E178" s="34">
        <f t="shared" si="15"/>
        <v>24</v>
      </c>
      <c r="F178" s="95">
        <v>10.5</v>
      </c>
      <c r="G178" s="32">
        <v>19.899999999999999</v>
      </c>
      <c r="H178" s="32">
        <v>15.3</v>
      </c>
      <c r="I178" s="32">
        <v>9.3999999999999986</v>
      </c>
      <c r="J178" s="352"/>
      <c r="K178" s="33">
        <v>37</v>
      </c>
      <c r="L178" s="33">
        <v>83</v>
      </c>
      <c r="M178" s="33">
        <v>62</v>
      </c>
      <c r="N178" s="33">
        <v>46</v>
      </c>
      <c r="O178" s="111"/>
      <c r="P178" s="33">
        <v>1020</v>
      </c>
      <c r="Q178" s="33">
        <v>1024</v>
      </c>
      <c r="R178" s="33">
        <v>1022</v>
      </c>
      <c r="S178" s="33">
        <v>4</v>
      </c>
      <c r="T178" s="111"/>
      <c r="U178" s="19">
        <v>5</v>
      </c>
      <c r="V178" s="88">
        <v>11.8</v>
      </c>
      <c r="W178" s="32">
        <v>17.600000000000001</v>
      </c>
      <c r="X178" s="98" t="s">
        <v>181</v>
      </c>
      <c r="Y178" s="111"/>
      <c r="Z178" s="88">
        <v>3.3</v>
      </c>
      <c r="AA178" s="88">
        <v>1.6</v>
      </c>
      <c r="AB178" s="156">
        <v>0.3</v>
      </c>
      <c r="AC178" s="1461">
        <v>3.7671232876712334E-2</v>
      </c>
      <c r="AD178" s="88">
        <v>0.82499999999999996</v>
      </c>
      <c r="AE178" s="1459">
        <v>2.5</v>
      </c>
      <c r="AF178" s="111"/>
      <c r="AG178" s="88">
        <v>4.5999999999999996</v>
      </c>
      <c r="AH178" s="88">
        <v>10.3</v>
      </c>
      <c r="AI178" s="88">
        <v>7.5</v>
      </c>
      <c r="AJ178" s="88">
        <v>5.7000000000000011</v>
      </c>
      <c r="AK178" s="111"/>
      <c r="AL178" s="98" t="s">
        <v>663</v>
      </c>
      <c r="AM178" s="1481"/>
      <c r="AN178" s="1481"/>
      <c r="AO178" s="1482"/>
      <c r="AP178" s="1459">
        <v>8</v>
      </c>
      <c r="AQ178" s="1483">
        <v>4</v>
      </c>
      <c r="AR178" s="576"/>
      <c r="AS178" s="10">
        <v>-1.1679999999999904</v>
      </c>
      <c r="AT178" s="10">
        <v>-1.1975000000000016</v>
      </c>
      <c r="AU178" s="4">
        <v>-1.182749999999996</v>
      </c>
      <c r="AV178" s="10">
        <v>-2.9500000000011184E-2</v>
      </c>
      <c r="AW178" s="64">
        <v>-1.1679999999999904</v>
      </c>
      <c r="AX178" s="26">
        <v>-1.1975000000000016</v>
      </c>
      <c r="AY178" s="26">
        <v>-1.182749999999996</v>
      </c>
      <c r="AZ178" s="27">
        <v>-2.9500000000011184E-2</v>
      </c>
      <c r="BA178" s="1233"/>
      <c r="BB178" s="640">
        <v>1.6779661016949152</v>
      </c>
      <c r="BC178" s="26">
        <v>229.89999999999992</v>
      </c>
      <c r="BD178" s="132">
        <v>0.7270714737507904</v>
      </c>
      <c r="BE178" s="30">
        <v>774.6</v>
      </c>
      <c r="BF178" s="616">
        <v>1.0974780391045622</v>
      </c>
      <c r="BG178" s="1265">
        <v>1</v>
      </c>
      <c r="BH178" s="1277">
        <v>0</v>
      </c>
      <c r="BI178" s="1265">
        <v>1013.25</v>
      </c>
      <c r="BJ178" s="135">
        <f>'2011'!$CA$76</f>
        <v>4.2880000000000003</v>
      </c>
      <c r="BK178" s="1">
        <f t="shared" si="14"/>
        <v>2</v>
      </c>
      <c r="BL178" s="1709">
        <v>0.22222222222222221</v>
      </c>
      <c r="BM178" s="1709">
        <v>0.57638888888888895</v>
      </c>
      <c r="BN178" s="1709">
        <v>0.59375</v>
      </c>
      <c r="BO178" s="1709">
        <v>0.25</v>
      </c>
      <c r="BP178" s="1709">
        <v>0.79583333333333339</v>
      </c>
      <c r="BQ178" s="1447">
        <f>Daily!CP178</f>
        <v>11.66799999999999</v>
      </c>
      <c r="BR178" s="1447">
        <f>Daily!CQ178</f>
        <v>21.0975</v>
      </c>
      <c r="BS178" s="1447">
        <f>Daily!CR178</f>
        <v>16.382749999999994</v>
      </c>
      <c r="BT178" s="1421">
        <f>Daily!CS178</f>
        <v>9.4295000000000098</v>
      </c>
      <c r="BU178" s="1277">
        <f>$BU$154+('2011'!$BX$76/DGD!$E$184*DGD!E178)</f>
        <v>316.2</v>
      </c>
      <c r="BV178" s="1277">
        <f>$BV$154+('2011'!$CF$76/DGD!$E$184*DGD!E178)</f>
        <v>705.8</v>
      </c>
      <c r="BW178" s="32">
        <f t="shared" si="11"/>
        <v>13.239583333333325</v>
      </c>
      <c r="BX178" s="32">
        <f t="shared" si="12"/>
        <v>19.525916666666664</v>
      </c>
    </row>
    <row r="179" spans="4:76" ht="12.75" customHeight="1" x14ac:dyDescent="0.2">
      <c r="D179" s="1868"/>
      <c r="E179" s="34">
        <f t="shared" si="15"/>
        <v>25</v>
      </c>
      <c r="F179" s="95">
        <v>11.7</v>
      </c>
      <c r="G179" s="32">
        <v>23.4</v>
      </c>
      <c r="H179" s="32">
        <v>17.2</v>
      </c>
      <c r="I179" s="32">
        <v>11.7</v>
      </c>
      <c r="J179" s="352"/>
      <c r="K179" s="33">
        <v>58</v>
      </c>
      <c r="L179" s="33">
        <v>95</v>
      </c>
      <c r="M179" s="33">
        <v>80</v>
      </c>
      <c r="N179" s="33">
        <v>37</v>
      </c>
      <c r="O179" s="111"/>
      <c r="P179" s="33">
        <v>1019</v>
      </c>
      <c r="Q179" s="33">
        <v>1023</v>
      </c>
      <c r="R179" s="33">
        <v>1021</v>
      </c>
      <c r="S179" s="33">
        <v>4</v>
      </c>
      <c r="T179" s="111"/>
      <c r="U179" s="19">
        <v>6.7</v>
      </c>
      <c r="V179" s="88">
        <v>14</v>
      </c>
      <c r="W179" s="32">
        <v>22.1</v>
      </c>
      <c r="X179" s="98" t="s">
        <v>181</v>
      </c>
      <c r="Y179" s="111"/>
      <c r="Z179" s="88">
        <v>3.3</v>
      </c>
      <c r="AA179" s="88">
        <v>1.1000000000000001</v>
      </c>
      <c r="AB179" s="156">
        <v>0.3</v>
      </c>
      <c r="AC179" s="1461">
        <v>3.7671232876712334E-2</v>
      </c>
      <c r="AD179" s="88">
        <v>0.65999999999999992</v>
      </c>
      <c r="AE179" s="1459">
        <v>1.6</v>
      </c>
      <c r="AF179" s="111"/>
      <c r="AG179" s="88">
        <v>9</v>
      </c>
      <c r="AH179" s="88">
        <v>16.2</v>
      </c>
      <c r="AI179" s="88">
        <v>13.6</v>
      </c>
      <c r="AJ179" s="88">
        <v>7.1999999999999993</v>
      </c>
      <c r="AK179" s="111"/>
      <c r="AL179" s="98" t="s">
        <v>664</v>
      </c>
      <c r="AM179" s="1481"/>
      <c r="AN179" s="1481"/>
      <c r="AO179" s="1482"/>
      <c r="AP179" s="1459">
        <v>5</v>
      </c>
      <c r="AQ179" s="1483">
        <v>5</v>
      </c>
      <c r="AR179" s="576"/>
      <c r="AS179" s="10">
        <v>-3.1666666666657406E-2</v>
      </c>
      <c r="AT179" s="10">
        <v>2.21875</v>
      </c>
      <c r="AU179" s="4">
        <v>1.0935416666666713</v>
      </c>
      <c r="AV179" s="10">
        <v>2.2504166666666574</v>
      </c>
      <c r="AW179" s="64">
        <v>-3.1666666666657406E-2</v>
      </c>
      <c r="AX179" s="26">
        <v>2.21875</v>
      </c>
      <c r="AY179" s="26">
        <v>1.0935416666666713</v>
      </c>
      <c r="AZ179" s="27">
        <v>2.2504166666666574</v>
      </c>
      <c r="BA179" s="112"/>
      <c r="BB179" s="640">
        <v>1.6779661016949152</v>
      </c>
      <c r="BC179" s="26">
        <v>233.19999999999993</v>
      </c>
      <c r="BD179" s="132">
        <v>0.73294918805657383</v>
      </c>
      <c r="BE179" s="30">
        <v>779.6</v>
      </c>
      <c r="BF179" s="616">
        <v>1.0946875731336299</v>
      </c>
      <c r="BG179" s="1265">
        <v>1</v>
      </c>
      <c r="BH179" s="1277">
        <v>0</v>
      </c>
      <c r="BI179" s="1265">
        <v>1013.25</v>
      </c>
      <c r="BJ179" s="135">
        <f>'2011'!$CA$76</f>
        <v>4.2880000000000003</v>
      </c>
      <c r="BK179" s="1">
        <f t="shared" si="14"/>
        <v>2</v>
      </c>
      <c r="BL179" s="1709">
        <v>0.125</v>
      </c>
      <c r="BM179" s="1709">
        <v>0.75694444444444453</v>
      </c>
      <c r="BN179" s="1709">
        <v>0.75347222222222221</v>
      </c>
      <c r="BO179" s="1709">
        <v>0.36805555555555558</v>
      </c>
      <c r="BP179" s="1709">
        <v>0.49722222222222223</v>
      </c>
      <c r="BQ179" s="1447">
        <f>Daily!CP179</f>
        <v>11.731666666666657</v>
      </c>
      <c r="BR179" s="1447">
        <f>Daily!CQ179</f>
        <v>21.181249999999999</v>
      </c>
      <c r="BS179" s="1447">
        <f>Daily!CR179</f>
        <v>16.456458333333327</v>
      </c>
      <c r="BT179" s="1421">
        <f>Daily!CS179</f>
        <v>9.4495833333333419</v>
      </c>
      <c r="BU179" s="1277">
        <f>$BU$154+('2011'!$BX$76/DGD!$E$184*DGD!E179)</f>
        <v>318.16666666666669</v>
      </c>
      <c r="BV179" s="1277">
        <f>$BV$154+('2011'!$CF$76/DGD!$E$184*DGD!E179)</f>
        <v>712.16666666666663</v>
      </c>
      <c r="BW179" s="32">
        <f t="shared" ref="BW179:BW242" si="16">BS179-BT179/3</f>
        <v>13.306597222222212</v>
      </c>
      <c r="BX179" s="32">
        <f t="shared" ref="BX179:BX242" si="17">BS179+BT179/3</f>
        <v>19.606319444444441</v>
      </c>
    </row>
    <row r="180" spans="4:76" ht="12.75" customHeight="1" x14ac:dyDescent="0.2">
      <c r="D180" s="1868"/>
      <c r="E180" s="34">
        <f t="shared" si="15"/>
        <v>26</v>
      </c>
      <c r="F180" s="95">
        <v>15.9</v>
      </c>
      <c r="G180" s="32">
        <v>29.4</v>
      </c>
      <c r="H180" s="32">
        <v>22.2</v>
      </c>
      <c r="I180" s="32">
        <v>13.499999999999998</v>
      </c>
      <c r="J180" s="352"/>
      <c r="K180" s="33">
        <v>42</v>
      </c>
      <c r="L180" s="33">
        <v>88</v>
      </c>
      <c r="M180" s="33">
        <v>66</v>
      </c>
      <c r="N180" s="33">
        <v>46</v>
      </c>
      <c r="O180" s="111"/>
      <c r="P180" s="33">
        <v>1017</v>
      </c>
      <c r="Q180" s="33">
        <v>1023</v>
      </c>
      <c r="R180" s="33">
        <v>1020</v>
      </c>
      <c r="S180" s="33">
        <v>6</v>
      </c>
      <c r="T180" s="111"/>
      <c r="U180" s="19">
        <v>4.2</v>
      </c>
      <c r="V180" s="88">
        <v>10.9</v>
      </c>
      <c r="W180" s="32">
        <v>15.4</v>
      </c>
      <c r="X180" s="98" t="s">
        <v>179</v>
      </c>
      <c r="Y180" s="111"/>
      <c r="Z180" s="88">
        <v>0</v>
      </c>
      <c r="AA180" s="88" t="e">
        <v>#N/A</v>
      </c>
      <c r="AB180" s="156" t="e">
        <v>#N/A</v>
      </c>
      <c r="AC180" s="1461" t="s">
        <v>459</v>
      </c>
      <c r="AD180" s="88" t="s">
        <v>459</v>
      </c>
      <c r="AE180" s="1459" t="e">
        <v>#N/A</v>
      </c>
      <c r="AF180" s="111"/>
      <c r="AG180" s="88">
        <v>12.9</v>
      </c>
      <c r="AH180" s="88">
        <v>17.100000000000001</v>
      </c>
      <c r="AI180" s="88">
        <v>14.8</v>
      </c>
      <c r="AJ180" s="88">
        <v>4.2000000000000011</v>
      </c>
      <c r="AK180" s="111"/>
      <c r="AL180" s="98" t="s">
        <v>665</v>
      </c>
      <c r="AM180" s="1481"/>
      <c r="AN180" s="1481"/>
      <c r="AO180" s="1482"/>
      <c r="AP180" s="1459">
        <v>12</v>
      </c>
      <c r="AQ180" s="1483">
        <v>0</v>
      </c>
      <c r="AR180" s="576"/>
      <c r="AS180" s="10">
        <v>4.1046666666666773</v>
      </c>
      <c r="AT180" s="10">
        <v>8.134999999999998</v>
      </c>
      <c r="AU180" s="4">
        <v>6.1198333333333377</v>
      </c>
      <c r="AV180" s="10">
        <v>4.0303333333333207</v>
      </c>
      <c r="AW180" s="64">
        <v>4.1046666666666773</v>
      </c>
      <c r="AX180" s="26">
        <v>8.134999999999998</v>
      </c>
      <c r="AY180" s="26">
        <v>6.1198333333333377</v>
      </c>
      <c r="AZ180" s="27">
        <v>4.0303333333333207</v>
      </c>
      <c r="BA180" s="112"/>
      <c r="BB180" s="640">
        <v>0</v>
      </c>
      <c r="BC180" s="26">
        <v>233.19999999999993</v>
      </c>
      <c r="BD180" s="132">
        <v>0.72844648063306938</v>
      </c>
      <c r="BE180" s="30">
        <v>791.6</v>
      </c>
      <c r="BF180" s="616">
        <v>1.1016886249768048</v>
      </c>
      <c r="BG180" s="1265">
        <v>1</v>
      </c>
      <c r="BH180" s="1277">
        <v>0</v>
      </c>
      <c r="BI180" s="1265">
        <v>1013.25</v>
      </c>
      <c r="BJ180" s="135">
        <f>'2011'!$CA$76</f>
        <v>4.2880000000000003</v>
      </c>
      <c r="BK180" s="1">
        <f t="shared" si="14"/>
        <v>0</v>
      </c>
      <c r="BL180" s="1709">
        <v>0.22916666666666666</v>
      </c>
      <c r="BM180" s="1709">
        <v>0.71875</v>
      </c>
      <c r="BN180" s="1709">
        <v>0.76388888888888884</v>
      </c>
      <c r="BO180" s="1709">
        <v>0.25</v>
      </c>
      <c r="BP180" s="1709">
        <v>4.4444444444444446E-2</v>
      </c>
      <c r="BQ180" s="1447">
        <f>Daily!CP180</f>
        <v>11.795333333333323</v>
      </c>
      <c r="BR180" s="1447">
        <f>Daily!CQ180</f>
        <v>21.265000000000001</v>
      </c>
      <c r="BS180" s="1447">
        <f>Daily!CR180</f>
        <v>16.530166666666663</v>
      </c>
      <c r="BT180" s="1421">
        <f>Daily!CS180</f>
        <v>9.4696666666666776</v>
      </c>
      <c r="BU180" s="1277">
        <f>$BU$154+('2011'!$BX$76/DGD!$E$184*DGD!E180)</f>
        <v>320.13333333333333</v>
      </c>
      <c r="BV180" s="1277">
        <f>$BV$154+('2011'!$CF$76/DGD!$E$184*DGD!E180)</f>
        <v>718.5333333333333</v>
      </c>
      <c r="BW180" s="32">
        <f t="shared" si="16"/>
        <v>13.373611111111103</v>
      </c>
      <c r="BX180" s="32">
        <f t="shared" si="17"/>
        <v>19.686722222222222</v>
      </c>
    </row>
    <row r="181" spans="4:76" ht="12.75" customHeight="1" x14ac:dyDescent="0.2">
      <c r="D181" s="1868"/>
      <c r="E181" s="34">
        <f t="shared" si="15"/>
        <v>27</v>
      </c>
      <c r="F181" s="95">
        <v>18.2</v>
      </c>
      <c r="G181" s="32">
        <v>31.9</v>
      </c>
      <c r="H181" s="32">
        <v>25.4</v>
      </c>
      <c r="I181" s="32">
        <v>13.7</v>
      </c>
      <c r="J181" s="352"/>
      <c r="K181" s="33">
        <v>31</v>
      </c>
      <c r="L181" s="33">
        <v>85</v>
      </c>
      <c r="M181" s="33">
        <v>57</v>
      </c>
      <c r="N181" s="33">
        <v>54</v>
      </c>
      <c r="O181" s="111"/>
      <c r="P181" s="33">
        <v>1012</v>
      </c>
      <c r="Q181" s="33">
        <v>1017</v>
      </c>
      <c r="R181" s="33">
        <v>1014.5</v>
      </c>
      <c r="S181" s="33">
        <v>5</v>
      </c>
      <c r="T181" s="111"/>
      <c r="U181" s="19">
        <v>3.8</v>
      </c>
      <c r="V181" s="88">
        <v>12.1</v>
      </c>
      <c r="W181" s="32">
        <v>16.100000000000001</v>
      </c>
      <c r="X181" s="98" t="s">
        <v>179</v>
      </c>
      <c r="Y181" s="111"/>
      <c r="Z181" s="32">
        <v>0</v>
      </c>
      <c r="AA181" s="88" t="e">
        <v>#N/A</v>
      </c>
      <c r="AB181" s="156" t="e">
        <v>#N/A</v>
      </c>
      <c r="AC181" s="1461" t="s">
        <v>459</v>
      </c>
      <c r="AD181" s="88" t="s">
        <v>459</v>
      </c>
      <c r="AE181" s="1459" t="e">
        <v>#N/A</v>
      </c>
      <c r="AF181" s="111"/>
      <c r="AG181" s="88">
        <v>12</v>
      </c>
      <c r="AH181" s="88">
        <v>18.2</v>
      </c>
      <c r="AI181" s="88">
        <v>15.4</v>
      </c>
      <c r="AJ181" s="88">
        <v>6.1999999999999993</v>
      </c>
      <c r="AK181" s="111"/>
      <c r="AL181" s="98" t="s">
        <v>666</v>
      </c>
      <c r="AM181" s="1481"/>
      <c r="AN181" s="1481"/>
      <c r="AO181" s="1482"/>
      <c r="AP181" s="1459">
        <v>10</v>
      </c>
      <c r="AQ181" s="1483">
        <v>0</v>
      </c>
      <c r="AR181" s="576"/>
      <c r="AS181" s="10">
        <v>6.34100000000001</v>
      </c>
      <c r="AT181" s="10">
        <v>10.55125</v>
      </c>
      <c r="AU181" s="4">
        <v>8.4461250000000057</v>
      </c>
      <c r="AV181" s="10">
        <v>4.2102499999999896</v>
      </c>
      <c r="AW181" s="64">
        <v>6.34100000000001</v>
      </c>
      <c r="AX181" s="26">
        <v>10.55125</v>
      </c>
      <c r="AY181" s="26">
        <v>8.4461250000000057</v>
      </c>
      <c r="AZ181" s="27">
        <v>4.2102499999999896</v>
      </c>
      <c r="BA181" s="112"/>
      <c r="BB181" s="672">
        <v>0</v>
      </c>
      <c r="BC181" s="26">
        <v>233.19999999999993</v>
      </c>
      <c r="BD181" s="132">
        <v>0.72399875814964265</v>
      </c>
      <c r="BE181" s="30">
        <v>801.6</v>
      </c>
      <c r="BF181" s="616">
        <v>1.1058076976134641</v>
      </c>
      <c r="BG181" s="1265">
        <v>1</v>
      </c>
      <c r="BH181" s="1277">
        <v>0</v>
      </c>
      <c r="BI181" s="1265">
        <v>1013.25</v>
      </c>
      <c r="BJ181" s="135">
        <f>'2011'!$CA$76</f>
        <v>4.2880000000000003</v>
      </c>
      <c r="BK181" s="1">
        <f t="shared" si="14"/>
        <v>0</v>
      </c>
      <c r="BL181" s="1709">
        <v>0.21180555555555555</v>
      </c>
      <c r="BM181" s="1709">
        <v>0.61111111111111105</v>
      </c>
      <c r="BN181" s="1709">
        <v>0.64583333333333337</v>
      </c>
      <c r="BO181" s="1709">
        <v>0.22916666666666666</v>
      </c>
      <c r="BP181" s="1709">
        <v>0.50763888888888886</v>
      </c>
      <c r="BQ181" s="1447">
        <f>Daily!CP181</f>
        <v>11.858999999999989</v>
      </c>
      <c r="BR181" s="1447">
        <f>Daily!CQ181</f>
        <v>21.348749999999999</v>
      </c>
      <c r="BS181" s="1447">
        <f>Daily!CR181</f>
        <v>16.603874999999995</v>
      </c>
      <c r="BT181" s="1421">
        <f>Daily!CS181</f>
        <v>9.4897500000000097</v>
      </c>
      <c r="BU181" s="1277">
        <f>$BU$154+('2011'!$BX$76/DGD!$E$184*DGD!E181)</f>
        <v>322.10000000000002</v>
      </c>
      <c r="BV181" s="1277">
        <f>$BV$154+('2011'!$CF$76/DGD!$E$184*DGD!E181)</f>
        <v>724.9</v>
      </c>
      <c r="BW181" s="32">
        <f t="shared" si="16"/>
        <v>13.440624999999992</v>
      </c>
      <c r="BX181" s="32">
        <f t="shared" si="17"/>
        <v>19.767125</v>
      </c>
    </row>
    <row r="182" spans="4:76" ht="12.75" customHeight="1" x14ac:dyDescent="0.2">
      <c r="D182" s="1868"/>
      <c r="E182" s="34">
        <f t="shared" si="15"/>
        <v>28</v>
      </c>
      <c r="F182" s="95">
        <v>14.5</v>
      </c>
      <c r="G182" s="32">
        <v>20.6</v>
      </c>
      <c r="H182" s="32">
        <v>18.100000000000001</v>
      </c>
      <c r="I182" s="32">
        <v>6.1000000000000014</v>
      </c>
      <c r="J182" s="352"/>
      <c r="K182" s="33">
        <v>68</v>
      </c>
      <c r="L182" s="33">
        <v>92</v>
      </c>
      <c r="M182" s="33">
        <v>82</v>
      </c>
      <c r="N182" s="33">
        <v>24</v>
      </c>
      <c r="O182" s="111"/>
      <c r="P182" s="33">
        <v>1013</v>
      </c>
      <c r="Q182" s="33">
        <v>1018</v>
      </c>
      <c r="R182" s="33">
        <v>1015.5</v>
      </c>
      <c r="S182" s="33">
        <v>5</v>
      </c>
      <c r="T182" s="111"/>
      <c r="U182" s="19">
        <v>3.1</v>
      </c>
      <c r="V182" s="88">
        <v>9.1999999999999993</v>
      </c>
      <c r="W182" s="32">
        <v>12.8</v>
      </c>
      <c r="X182" s="98" t="s">
        <v>178</v>
      </c>
      <c r="Y182" s="111"/>
      <c r="Z182" s="88">
        <v>8.5</v>
      </c>
      <c r="AA182" s="98">
        <v>6.3</v>
      </c>
      <c r="AB182" s="156">
        <v>3</v>
      </c>
      <c r="AC182" s="1461">
        <v>9.7031963470319657E-2</v>
      </c>
      <c r="AD182" s="88">
        <v>2.8333333333333335</v>
      </c>
      <c r="AE182" s="1459">
        <v>40</v>
      </c>
      <c r="AF182" s="111"/>
      <c r="AG182" s="88">
        <v>10.3</v>
      </c>
      <c r="AH182" s="88">
        <v>16.399999999999999</v>
      </c>
      <c r="AI182" s="88">
        <v>14.9</v>
      </c>
      <c r="AJ182" s="88">
        <v>6.0999999999999979</v>
      </c>
      <c r="AK182" s="111"/>
      <c r="AL182" s="98" t="s">
        <v>530</v>
      </c>
      <c r="AM182" s="1481"/>
      <c r="AN182" s="1481"/>
      <c r="AO182" s="1482"/>
      <c r="AP182" s="1459">
        <v>0.5</v>
      </c>
      <c r="AQ182" s="1483">
        <v>3</v>
      </c>
      <c r="AR182" s="576"/>
      <c r="AS182" s="10">
        <v>2.5773333333333444</v>
      </c>
      <c r="AT182" s="10">
        <v>-0.83249999999999957</v>
      </c>
      <c r="AU182" s="4">
        <v>0.87241666666667239</v>
      </c>
      <c r="AV182" s="10">
        <v>-3.4098333333333439</v>
      </c>
      <c r="AW182" s="64">
        <v>2.5773333333333444</v>
      </c>
      <c r="AX182" s="26">
        <v>-0.83249999999999957</v>
      </c>
      <c r="AY182" s="26">
        <v>0.87241666666667239</v>
      </c>
      <c r="AZ182" s="27">
        <v>-3.4098333333333439</v>
      </c>
      <c r="BA182" s="112"/>
      <c r="BB182" s="640">
        <v>4.3220338983050848</v>
      </c>
      <c r="BC182" s="26">
        <v>241.69999999999993</v>
      </c>
      <c r="BD182" s="132">
        <v>0.74583419049578259</v>
      </c>
      <c r="BE182" s="30">
        <v>802.1</v>
      </c>
      <c r="BF182" s="616">
        <v>1.0968638891421278</v>
      </c>
      <c r="BG182" s="1265">
        <v>1</v>
      </c>
      <c r="BH182" s="1277">
        <v>0</v>
      </c>
      <c r="BI182" s="1265">
        <v>1013.25</v>
      </c>
      <c r="BJ182" s="135">
        <f>'2011'!$CA$76</f>
        <v>4.2880000000000003</v>
      </c>
      <c r="BK182" s="1">
        <f t="shared" si="14"/>
        <v>2</v>
      </c>
      <c r="BL182" s="1709">
        <v>0.3125</v>
      </c>
      <c r="BM182" s="1709">
        <v>0.52777777777777779</v>
      </c>
      <c r="BN182" s="1709" t="e">
        <v>#N/A</v>
      </c>
      <c r="BO182" s="1709" t="e">
        <v>#N/A</v>
      </c>
      <c r="BP182" s="1709">
        <v>0.36388888888888887</v>
      </c>
      <c r="BQ182" s="1447">
        <f>Daily!CP182</f>
        <v>11.922666666666656</v>
      </c>
      <c r="BR182" s="1447">
        <f>Daily!CQ182</f>
        <v>21.432500000000001</v>
      </c>
      <c r="BS182" s="1447">
        <f>Daily!CR182</f>
        <v>16.677583333333327</v>
      </c>
      <c r="BT182" s="1421">
        <f>Daily!CS182</f>
        <v>9.5098333333333454</v>
      </c>
      <c r="BU182" s="1277">
        <f>$BU$154+('2011'!$BX$76/DGD!$E$184*DGD!E182)</f>
        <v>324.06666666666666</v>
      </c>
      <c r="BV182" s="1277">
        <f>$BV$154+('2011'!$CF$76/DGD!$E$184*DGD!E182)</f>
        <v>731.26666666666665</v>
      </c>
      <c r="BW182" s="32">
        <f t="shared" si="16"/>
        <v>13.507638888888879</v>
      </c>
      <c r="BX182" s="32">
        <f t="shared" si="17"/>
        <v>19.847527777777778</v>
      </c>
    </row>
    <row r="183" spans="4:76" ht="12.75" customHeight="1" x14ac:dyDescent="0.2">
      <c r="D183" s="1868"/>
      <c r="E183" s="34">
        <f t="shared" si="15"/>
        <v>29</v>
      </c>
      <c r="F183" s="95">
        <v>10.4</v>
      </c>
      <c r="G183" s="32">
        <v>20.8</v>
      </c>
      <c r="H183" s="32">
        <v>16.3</v>
      </c>
      <c r="I183" s="32">
        <v>10.4</v>
      </c>
      <c r="J183" s="352"/>
      <c r="K183" s="33">
        <v>36</v>
      </c>
      <c r="L183" s="33">
        <v>77</v>
      </c>
      <c r="M183" s="33">
        <v>54</v>
      </c>
      <c r="N183" s="33">
        <v>41</v>
      </c>
      <c r="O183" s="111"/>
      <c r="P183" s="33">
        <v>1018</v>
      </c>
      <c r="Q183" s="33">
        <v>1024</v>
      </c>
      <c r="R183" s="33">
        <v>1021</v>
      </c>
      <c r="S183" s="33">
        <v>6</v>
      </c>
      <c r="T183" s="111"/>
      <c r="U183" s="19">
        <v>4.3</v>
      </c>
      <c r="V183" s="88">
        <v>10.5</v>
      </c>
      <c r="W183" s="32">
        <v>14.7</v>
      </c>
      <c r="X183" s="98" t="s">
        <v>182</v>
      </c>
      <c r="Y183" s="111"/>
      <c r="Z183" s="88">
        <v>0</v>
      </c>
      <c r="AA183" s="98" t="e">
        <v>#N/A</v>
      </c>
      <c r="AB183" s="156" t="e">
        <v>#N/A</v>
      </c>
      <c r="AC183" s="1461" t="s">
        <v>459</v>
      </c>
      <c r="AD183" s="88" t="s">
        <v>459</v>
      </c>
      <c r="AE183" s="1459" t="e">
        <v>#N/A</v>
      </c>
      <c r="AF183" s="111"/>
      <c r="AG183" s="88">
        <v>4.9000000000000004</v>
      </c>
      <c r="AH183" s="88">
        <v>10.5</v>
      </c>
      <c r="AI183" s="88">
        <v>6.6</v>
      </c>
      <c r="AJ183" s="88">
        <v>5.6</v>
      </c>
      <c r="AK183" s="111"/>
      <c r="AL183" s="98" t="s">
        <v>667</v>
      </c>
      <c r="AM183" s="1481"/>
      <c r="AN183" s="1481"/>
      <c r="AO183" s="1482"/>
      <c r="AP183" s="1459">
        <v>10.5</v>
      </c>
      <c r="AQ183" s="1483">
        <v>0</v>
      </c>
      <c r="AR183" s="576"/>
      <c r="AS183" s="10">
        <v>-1.5863333333333216</v>
      </c>
      <c r="AT183" s="10">
        <v>-0.71624999999999872</v>
      </c>
      <c r="AU183" s="4">
        <v>-1.1512916666666602</v>
      </c>
      <c r="AV183" s="10">
        <v>0.87008333333332288</v>
      </c>
      <c r="AW183" s="64">
        <v>-1.5863333333333216</v>
      </c>
      <c r="AX183" s="26">
        <v>-0.71624999999999872</v>
      </c>
      <c r="AY183" s="26">
        <v>-1.1512916666666602</v>
      </c>
      <c r="AZ183" s="27">
        <v>0.87008333333332288</v>
      </c>
      <c r="BA183" s="112"/>
      <c r="BB183" s="640">
        <v>0</v>
      </c>
      <c r="BC183" s="26">
        <v>241.69999999999993</v>
      </c>
      <c r="BD183" s="132">
        <v>0.74133524179531729</v>
      </c>
      <c r="BE183" s="30">
        <v>812.6</v>
      </c>
      <c r="BF183" s="616">
        <v>1.1016313434859235</v>
      </c>
      <c r="BG183" s="1265">
        <v>1</v>
      </c>
      <c r="BH183" s="1277">
        <v>0</v>
      </c>
      <c r="BI183" s="1265">
        <v>1013.25</v>
      </c>
      <c r="BJ183" s="135">
        <f>'2011'!$CA$76</f>
        <v>4.2880000000000003</v>
      </c>
      <c r="BK183" s="1">
        <f t="shared" si="14"/>
        <v>0</v>
      </c>
      <c r="BL183" s="1709">
        <v>0.21875</v>
      </c>
      <c r="BM183" s="1709">
        <v>0.70138888888888884</v>
      </c>
      <c r="BN183" s="1709">
        <v>0.70833333333333337</v>
      </c>
      <c r="BO183" s="1709">
        <v>0</v>
      </c>
      <c r="BP183" s="1709">
        <v>0.46875</v>
      </c>
      <c r="BQ183" s="1447">
        <f>Daily!CP183</f>
        <v>11.986333333333322</v>
      </c>
      <c r="BR183" s="1447">
        <f>Daily!CQ183</f>
        <v>21.516249999999999</v>
      </c>
      <c r="BS183" s="1447">
        <f>Daily!CR183</f>
        <v>16.75129166666666</v>
      </c>
      <c r="BT183" s="1421">
        <f>Daily!CS183</f>
        <v>9.5299166666666775</v>
      </c>
      <c r="BU183" s="1277">
        <f>$BU$154+('2011'!$BX$76/DGD!$E$184*DGD!E183)</f>
        <v>326.0333333333333</v>
      </c>
      <c r="BV183" s="1277">
        <f>$BV$154+('2011'!$CF$76/DGD!$E$184*DGD!E183)</f>
        <v>737.63333333333333</v>
      </c>
      <c r="BW183" s="32">
        <f t="shared" si="16"/>
        <v>13.574652777777768</v>
      </c>
      <c r="BX183" s="32">
        <f t="shared" si="17"/>
        <v>19.927930555555552</v>
      </c>
    </row>
    <row r="184" spans="4:76" ht="12.75" customHeight="1" x14ac:dyDescent="0.2">
      <c r="D184" s="1869"/>
      <c r="E184" s="36">
        <f t="shared" si="15"/>
        <v>30</v>
      </c>
      <c r="F184" s="145">
        <v>9.3000000000000007</v>
      </c>
      <c r="G184" s="140">
        <v>20.5</v>
      </c>
      <c r="H184" s="140">
        <v>15.9</v>
      </c>
      <c r="I184" s="140">
        <v>11.2</v>
      </c>
      <c r="J184" s="1410"/>
      <c r="K184" s="144">
        <v>38</v>
      </c>
      <c r="L184" s="144">
        <v>78</v>
      </c>
      <c r="M184" s="144">
        <v>56</v>
      </c>
      <c r="N184" s="144">
        <v>40</v>
      </c>
      <c r="O184" s="499"/>
      <c r="P184" s="144">
        <v>1024</v>
      </c>
      <c r="Q184" s="144">
        <v>1026</v>
      </c>
      <c r="R184" s="144">
        <v>1025</v>
      </c>
      <c r="S184" s="144">
        <v>2</v>
      </c>
      <c r="T184" s="499"/>
      <c r="U184" s="615">
        <v>2.9</v>
      </c>
      <c r="V184" s="51">
        <v>9.6999999999999993</v>
      </c>
      <c r="W184" s="140">
        <v>12.5</v>
      </c>
      <c r="X184" s="1458" t="s">
        <v>182</v>
      </c>
      <c r="Y184" s="499"/>
      <c r="Z184" s="51">
        <v>0.1</v>
      </c>
      <c r="AA184" s="1458" t="e">
        <v>#N/A</v>
      </c>
      <c r="AB184" s="602" t="e">
        <v>#N/A</v>
      </c>
      <c r="AC184" s="1462">
        <v>1.1415525114155255E-3</v>
      </c>
      <c r="AD184" s="51" t="s">
        <v>459</v>
      </c>
      <c r="AE184" s="1460" t="e">
        <v>#N/A</v>
      </c>
      <c r="AF184" s="499"/>
      <c r="AG184" s="51">
        <v>4.8</v>
      </c>
      <c r="AH184" s="51">
        <v>9.5</v>
      </c>
      <c r="AI184" s="51">
        <v>6.8</v>
      </c>
      <c r="AJ184" s="51">
        <v>4.7</v>
      </c>
      <c r="AK184" s="499"/>
      <c r="AL184" s="1458" t="s">
        <v>668</v>
      </c>
      <c r="AM184" s="1481"/>
      <c r="AN184" s="1481"/>
      <c r="AO184" s="1484"/>
      <c r="AP184" s="1460">
        <v>8</v>
      </c>
      <c r="AQ184" s="1485">
        <v>0.3</v>
      </c>
      <c r="AR184" s="577"/>
      <c r="AS184" s="517">
        <v>-2.75</v>
      </c>
      <c r="AT184" s="517">
        <v>-1.1000000000000014</v>
      </c>
      <c r="AU184" s="4">
        <v>-1.9250000000000007</v>
      </c>
      <c r="AV184" s="517">
        <v>1.6499999999999986</v>
      </c>
      <c r="AW184" s="128">
        <v>-2.75</v>
      </c>
      <c r="AX184" s="129">
        <v>-1.1000000000000014</v>
      </c>
      <c r="AY184" s="129">
        <v>-1.9250000000000007</v>
      </c>
      <c r="AZ184" s="105">
        <v>1.6499999999999986</v>
      </c>
      <c r="BA184" s="1234"/>
      <c r="BB184" s="641">
        <v>5.0847457627118647E-2</v>
      </c>
      <c r="BC184" s="129">
        <v>241.79999999999993</v>
      </c>
      <c r="BD184" s="531">
        <v>0.73719512195121928</v>
      </c>
      <c r="BE184" s="138">
        <v>820.6</v>
      </c>
      <c r="BF184" s="617">
        <v>1.1029569892473119</v>
      </c>
      <c r="BG184" s="1448">
        <v>1</v>
      </c>
      <c r="BH184" s="1450">
        <v>0</v>
      </c>
      <c r="BI184" s="1449">
        <v>1013.25</v>
      </c>
      <c r="BJ184" s="663">
        <f>'2011'!$CA$76</f>
        <v>4.2880000000000003</v>
      </c>
      <c r="BK184" s="1">
        <f t="shared" si="14"/>
        <v>1</v>
      </c>
      <c r="BL184" s="1711">
        <v>0.21527777777777779</v>
      </c>
      <c r="BM184" s="1711">
        <v>0.62847222222222221</v>
      </c>
      <c r="BN184" s="1711">
        <v>0.63194444444444442</v>
      </c>
      <c r="BO184" s="1711">
        <v>0.22916666666666666</v>
      </c>
      <c r="BP184" s="1711">
        <v>0.65277777777777779</v>
      </c>
      <c r="BQ184" s="1451">
        <f>Daily!CP184</f>
        <v>12.05</v>
      </c>
      <c r="BR184" s="1451">
        <f>Daily!CQ184</f>
        <v>21.6</v>
      </c>
      <c r="BS184" s="1451">
        <f>Daily!CR184</f>
        <v>16.825000000000003</v>
      </c>
      <c r="BT184" s="1451">
        <f>Daily!CS184</f>
        <v>9.5500000000000007</v>
      </c>
      <c r="BU184" s="1450">
        <f>BU154+'2011'!BX76</f>
        <v>328</v>
      </c>
      <c r="BV184" s="1450">
        <f>BV154+'2011'!CF76</f>
        <v>744</v>
      </c>
      <c r="BW184" s="32">
        <f t="shared" si="16"/>
        <v>13.641666666666669</v>
      </c>
      <c r="BX184" s="32">
        <f t="shared" si="17"/>
        <v>20.008333333333336</v>
      </c>
    </row>
    <row r="185" spans="4:76" ht="12.75" customHeight="1" x14ac:dyDescent="0.2">
      <c r="D185" s="1891" t="s">
        <v>7</v>
      </c>
      <c r="E185" s="34">
        <v>1</v>
      </c>
      <c r="F185" s="95">
        <v>10.3</v>
      </c>
      <c r="G185" s="32">
        <v>20.399999999999999</v>
      </c>
      <c r="H185" s="32">
        <v>16.2</v>
      </c>
      <c r="I185" s="32">
        <v>10.099999999999998</v>
      </c>
      <c r="J185" s="352"/>
      <c r="K185" s="33">
        <v>37</v>
      </c>
      <c r="L185" s="33">
        <v>73</v>
      </c>
      <c r="M185" s="33">
        <v>52</v>
      </c>
      <c r="N185" s="33">
        <v>36</v>
      </c>
      <c r="O185" s="111"/>
      <c r="P185" s="33">
        <v>1023</v>
      </c>
      <c r="Q185" s="33">
        <v>1027</v>
      </c>
      <c r="R185" s="33">
        <v>1025</v>
      </c>
      <c r="S185" s="33">
        <v>4</v>
      </c>
      <c r="T185" s="111"/>
      <c r="U185" s="536">
        <v>3.1</v>
      </c>
      <c r="V185" s="1472">
        <v>8.5</v>
      </c>
      <c r="W185" s="88">
        <v>12.1</v>
      </c>
      <c r="X185" s="98" t="s">
        <v>178</v>
      </c>
      <c r="Y185" s="111"/>
      <c r="Z185" s="88">
        <v>0</v>
      </c>
      <c r="AA185" s="88" t="e">
        <v>#N/A</v>
      </c>
      <c r="AB185" s="156" t="e">
        <v>#N/A</v>
      </c>
      <c r="AC185" s="1461" t="s">
        <v>459</v>
      </c>
      <c r="AD185" s="88" t="s">
        <v>459</v>
      </c>
      <c r="AE185" s="1459" t="e">
        <v>#N/A</v>
      </c>
      <c r="AF185" s="111"/>
      <c r="AG185" s="88">
        <v>4.3</v>
      </c>
      <c r="AH185" s="88">
        <v>8.4</v>
      </c>
      <c r="AI185" s="88">
        <v>5.8</v>
      </c>
      <c r="AJ185" s="88">
        <v>4.1000000000000005</v>
      </c>
      <c r="AK185" s="111"/>
      <c r="AL185" s="98" t="s">
        <v>667</v>
      </c>
      <c r="AM185" s="1481"/>
      <c r="AN185" s="1481"/>
      <c r="AO185" s="1482"/>
      <c r="AP185" s="1459">
        <v>11</v>
      </c>
      <c r="AQ185" s="1483">
        <v>0</v>
      </c>
      <c r="AR185" s="576"/>
      <c r="AS185" s="10">
        <v>-1.8535714285714278</v>
      </c>
      <c r="AT185" s="10">
        <v>-1.2800000000000011</v>
      </c>
      <c r="AU185" s="60">
        <v>-1.5667857142857144</v>
      </c>
      <c r="AV185" s="26">
        <v>0.57357142857142662</v>
      </c>
      <c r="AW185" s="64">
        <v>-1.8535714285714278</v>
      </c>
      <c r="AX185" s="26">
        <v>-1.2800000000000011</v>
      </c>
      <c r="AY185" s="4">
        <v>-1.5667857142857144</v>
      </c>
      <c r="AZ185" s="27">
        <v>0.57357142857142662</v>
      </c>
      <c r="BA185" s="351"/>
      <c r="BB185" s="640">
        <v>0</v>
      </c>
      <c r="BC185" s="26">
        <v>241.79999999999993</v>
      </c>
      <c r="BD185" s="132">
        <v>0.73380323054331842</v>
      </c>
      <c r="BE185" s="30">
        <v>831.6</v>
      </c>
      <c r="BF185" s="1446">
        <v>1.1088476923738655</v>
      </c>
      <c r="BG185" s="1265">
        <v>1</v>
      </c>
      <c r="BH185" s="1455">
        <v>0</v>
      </c>
      <c r="BI185" s="1265">
        <v>1013.25</v>
      </c>
      <c r="BJ185" s="135">
        <f>'2011'!$CA$77</f>
        <v>4.1599999999999993</v>
      </c>
      <c r="BK185" s="1">
        <f t="shared" si="14"/>
        <v>0</v>
      </c>
      <c r="BL185" s="1713">
        <v>0.21527777777777779</v>
      </c>
      <c r="BM185" s="1709">
        <v>0.61111111111111105</v>
      </c>
      <c r="BN185" s="1709">
        <v>0.73263888888888884</v>
      </c>
      <c r="BO185" s="1709">
        <v>0.22916666666666666</v>
      </c>
      <c r="BP185" s="1708">
        <v>0.32500000000000001</v>
      </c>
      <c r="BQ185" s="1447">
        <f>Daily!CP185</f>
        <v>12.153571428571428</v>
      </c>
      <c r="BR185" s="1447">
        <f>Daily!CQ185</f>
        <v>21.68</v>
      </c>
      <c r="BS185" s="1447">
        <f>Daily!CR185</f>
        <v>16.916785714285716</v>
      </c>
      <c r="BT185" s="217">
        <f>Daily!CS185</f>
        <v>9.5264285714285712</v>
      </c>
      <c r="BU185" s="1277">
        <f>$BU$184+('2011'!$BX$77/DGD!$E$215*DGD!E185)</f>
        <v>329.51612903225805</v>
      </c>
      <c r="BV185" s="1277">
        <f>$BV$184+('2011'!$CF$77/DGD!$E$215*DGD!E185)</f>
        <v>749.9677419354839</v>
      </c>
      <c r="BW185" s="32">
        <f t="shared" si="16"/>
        <v>13.741309523809525</v>
      </c>
      <c r="BX185" s="32">
        <f t="shared" si="17"/>
        <v>20.092261904761905</v>
      </c>
    </row>
    <row r="186" spans="4:76" ht="12.75" customHeight="1" x14ac:dyDescent="0.2">
      <c r="D186" s="1892"/>
      <c r="E186" s="34">
        <f t="shared" ref="E186:E214" si="18">SUM(E185+1)</f>
        <v>2</v>
      </c>
      <c r="F186" s="95">
        <v>12.8</v>
      </c>
      <c r="G186" s="32">
        <v>21.2</v>
      </c>
      <c r="H186" s="32">
        <v>17.8</v>
      </c>
      <c r="I186" s="32">
        <v>8.3999999999999986</v>
      </c>
      <c r="J186" s="352"/>
      <c r="K186" s="33">
        <v>40</v>
      </c>
      <c r="L186" s="33">
        <v>76</v>
      </c>
      <c r="M186" s="33">
        <v>55</v>
      </c>
      <c r="N186" s="33">
        <v>36</v>
      </c>
      <c r="O186" s="111"/>
      <c r="P186" s="33">
        <v>1018</v>
      </c>
      <c r="Q186" s="33">
        <v>1023</v>
      </c>
      <c r="R186" s="33">
        <v>1020.5</v>
      </c>
      <c r="S186" s="33">
        <v>5</v>
      </c>
      <c r="T186" s="111"/>
      <c r="U186" s="536">
        <v>2.5</v>
      </c>
      <c r="V186" s="1472">
        <v>8.1</v>
      </c>
      <c r="W186" s="88">
        <v>11.4</v>
      </c>
      <c r="X186" s="98" t="s">
        <v>179</v>
      </c>
      <c r="Y186" s="111"/>
      <c r="Z186" s="88">
        <v>0</v>
      </c>
      <c r="AA186" s="88" t="e">
        <v>#N/A</v>
      </c>
      <c r="AB186" s="156" t="e">
        <v>#N/A</v>
      </c>
      <c r="AC186" s="1461" t="s">
        <v>459</v>
      </c>
      <c r="AD186" s="88" t="s">
        <v>459</v>
      </c>
      <c r="AE186" s="1459" t="e">
        <v>#N/A</v>
      </c>
      <c r="AF186" s="111"/>
      <c r="AG186" s="88">
        <v>5.6</v>
      </c>
      <c r="AH186" s="88">
        <v>11.7</v>
      </c>
      <c r="AI186" s="88">
        <v>8.3000000000000007</v>
      </c>
      <c r="AJ186" s="88">
        <v>6.1</v>
      </c>
      <c r="AK186" s="111"/>
      <c r="AL186" s="98" t="s">
        <v>675</v>
      </c>
      <c r="AM186" s="1481"/>
      <c r="AN186" s="1481"/>
      <c r="AO186" s="1482"/>
      <c r="AP186" s="1459">
        <v>7</v>
      </c>
      <c r="AQ186" s="1483">
        <v>0</v>
      </c>
      <c r="AR186" s="1227"/>
      <c r="AS186" s="44">
        <v>0.54285714285714448</v>
      </c>
      <c r="AT186" s="44">
        <v>-0.56000000000000227</v>
      </c>
      <c r="AU186" s="26">
        <v>-8.5714285714288962E-3</v>
      </c>
      <c r="AV186" s="27">
        <v>-1.1028571428571468</v>
      </c>
      <c r="AW186" s="64">
        <v>0.54285714285714448</v>
      </c>
      <c r="AX186" s="26">
        <v>-0.56000000000000227</v>
      </c>
      <c r="AY186" s="4">
        <v>-8.5714285714288962E-3</v>
      </c>
      <c r="AZ186" s="27">
        <v>-1.1028571428571468</v>
      </c>
      <c r="BA186" s="351"/>
      <c r="BB186" s="640">
        <v>0</v>
      </c>
      <c r="BC186" s="44">
        <v>241.79999999999993</v>
      </c>
      <c r="BD186" s="643">
        <v>0.73044240888715617</v>
      </c>
      <c r="BE186" s="85">
        <v>838.6</v>
      </c>
      <c r="BF186" s="616">
        <v>1.109353930186908</v>
      </c>
      <c r="BG186" s="1265">
        <v>1</v>
      </c>
      <c r="BH186" s="1455">
        <v>0</v>
      </c>
      <c r="BI186" s="1265">
        <v>1013.25</v>
      </c>
      <c r="BJ186" s="135">
        <f>'2011'!$CA$77</f>
        <v>4.1599999999999993</v>
      </c>
      <c r="BK186" s="1">
        <f t="shared" si="14"/>
        <v>0</v>
      </c>
      <c r="BL186" s="1709">
        <v>0.22916666666666666</v>
      </c>
      <c r="BM186" s="1709">
        <v>0.53819444444444442</v>
      </c>
      <c r="BN186" s="1709">
        <v>0.60416666666666663</v>
      </c>
      <c r="BO186" s="1709">
        <v>0.26041666666666669</v>
      </c>
      <c r="BP186" s="1708">
        <v>0.74513888888888891</v>
      </c>
      <c r="BQ186" s="1447">
        <f>Daily!CP186</f>
        <v>12.257142857142856</v>
      </c>
      <c r="BR186" s="1447">
        <f>Daily!CQ186</f>
        <v>21.76</v>
      </c>
      <c r="BS186" s="1447">
        <f>Daily!CR186</f>
        <v>17.008571428571429</v>
      </c>
      <c r="BT186" s="1421">
        <f>Daily!CS186</f>
        <v>9.5028571428571453</v>
      </c>
      <c r="BU186" s="1277">
        <f>$BU$184+('2011'!$BX$77/DGD!$E$215*DGD!E186)</f>
        <v>331.03225806451616</v>
      </c>
      <c r="BV186" s="1277">
        <f>$BV$184+('2011'!$CF$77/DGD!$E$215*DGD!E186)</f>
        <v>755.93548387096769</v>
      </c>
      <c r="BW186" s="32">
        <f t="shared" si="16"/>
        <v>13.84095238095238</v>
      </c>
      <c r="BX186" s="32">
        <f t="shared" si="17"/>
        <v>20.176190476190477</v>
      </c>
    </row>
    <row r="187" spans="4:76" ht="12.75" customHeight="1" x14ac:dyDescent="0.2">
      <c r="D187" s="1892"/>
      <c r="E187" s="34">
        <f t="shared" si="18"/>
        <v>3</v>
      </c>
      <c r="F187" s="95">
        <v>13</v>
      </c>
      <c r="G187" s="32">
        <v>23.7</v>
      </c>
      <c r="H187" s="32">
        <v>18.8</v>
      </c>
      <c r="I187" s="32">
        <v>10.7</v>
      </c>
      <c r="J187" s="352"/>
      <c r="K187" s="33">
        <v>39</v>
      </c>
      <c r="L187" s="33">
        <v>66</v>
      </c>
      <c r="M187" s="33">
        <v>51</v>
      </c>
      <c r="N187" s="33">
        <v>27</v>
      </c>
      <c r="O187" s="111"/>
      <c r="P187" s="33">
        <v>1016</v>
      </c>
      <c r="Q187" s="33">
        <v>1018</v>
      </c>
      <c r="R187" s="33">
        <v>1017</v>
      </c>
      <c r="S187" s="33">
        <v>2</v>
      </c>
      <c r="T187" s="111"/>
      <c r="U187" s="536">
        <v>2.7</v>
      </c>
      <c r="V187" s="1472">
        <v>7.4</v>
      </c>
      <c r="W187" s="88">
        <v>9.8000000000000007</v>
      </c>
      <c r="X187" s="98" t="s">
        <v>181</v>
      </c>
      <c r="Y187" s="111"/>
      <c r="Z187" s="88">
        <v>0</v>
      </c>
      <c r="AA187" s="88" t="e">
        <v>#N/A</v>
      </c>
      <c r="AB187" s="156" t="e">
        <v>#N/A</v>
      </c>
      <c r="AC187" s="1461" t="s">
        <v>459</v>
      </c>
      <c r="AD187" s="88" t="s">
        <v>459</v>
      </c>
      <c r="AE187" s="1459" t="e">
        <v>#N/A</v>
      </c>
      <c r="AF187" s="111"/>
      <c r="AG187" s="88">
        <v>5.0999999999999996</v>
      </c>
      <c r="AH187" s="88">
        <v>10.199999999999999</v>
      </c>
      <c r="AI187" s="88">
        <v>8.1999999999999993</v>
      </c>
      <c r="AJ187" s="88">
        <v>5.0999999999999996</v>
      </c>
      <c r="AK187" s="111"/>
      <c r="AL187" s="98" t="s">
        <v>676</v>
      </c>
      <c r="AM187" s="1481"/>
      <c r="AN187" s="1481"/>
      <c r="AO187" s="1482"/>
      <c r="AP187" s="1459">
        <v>8</v>
      </c>
      <c r="AQ187" s="1483">
        <v>0</v>
      </c>
      <c r="AR187" s="1227"/>
      <c r="AS187" s="44">
        <v>0.63928571428571601</v>
      </c>
      <c r="AT187" s="44">
        <v>1.8599999999999994</v>
      </c>
      <c r="AU187" s="26">
        <v>1.2496428571428577</v>
      </c>
      <c r="AV187" s="27">
        <v>1.2207142857142834</v>
      </c>
      <c r="AW187" s="64">
        <v>0.63928571428571601</v>
      </c>
      <c r="AX187" s="26">
        <v>1.8599999999999994</v>
      </c>
      <c r="AY187" s="4">
        <v>1.2496428571428577</v>
      </c>
      <c r="AZ187" s="27">
        <v>1.2207142857142834</v>
      </c>
      <c r="BA187" s="351"/>
      <c r="BB187" s="640">
        <v>0</v>
      </c>
      <c r="BC187" s="44">
        <v>241.79999999999993</v>
      </c>
      <c r="BD187" s="643">
        <v>0.72711223203026454</v>
      </c>
      <c r="BE187" s="85">
        <v>846.6</v>
      </c>
      <c r="BF187" s="616">
        <v>1.1111647402514926</v>
      </c>
      <c r="BG187" s="1265">
        <v>1</v>
      </c>
      <c r="BH187" s="1277">
        <v>0</v>
      </c>
      <c r="BI187" s="1265">
        <v>1013.25</v>
      </c>
      <c r="BJ187" s="135">
        <f>'2011'!$CA$77</f>
        <v>4.1599999999999993</v>
      </c>
      <c r="BK187" s="1">
        <f t="shared" si="14"/>
        <v>0</v>
      </c>
      <c r="BL187" s="1709">
        <v>0.20833333333333334</v>
      </c>
      <c r="BM187" s="1709">
        <v>0.61805555555555558</v>
      </c>
      <c r="BN187" s="1709">
        <v>0.61805555555555558</v>
      </c>
      <c r="BO187" s="1709">
        <v>0.24305555555555555</v>
      </c>
      <c r="BP187" s="1708">
        <v>0.22430555555555556</v>
      </c>
      <c r="BQ187" s="1447">
        <f>Daily!CP187</f>
        <v>12.360714285714284</v>
      </c>
      <c r="BR187" s="1447">
        <f>Daily!CQ187</f>
        <v>21.84</v>
      </c>
      <c r="BS187" s="1447">
        <f>Daily!CR187</f>
        <v>17.100357142857142</v>
      </c>
      <c r="BT187" s="1421">
        <f>Daily!CS187</f>
        <v>9.4792857142857159</v>
      </c>
      <c r="BU187" s="1277">
        <f>$BU$184+('2011'!$BX$77/DGD!$E$215*DGD!E187)</f>
        <v>332.54838709677421</v>
      </c>
      <c r="BV187" s="1277">
        <f>$BV$184+('2011'!$CF$77/DGD!$E$215*DGD!E187)</f>
        <v>761.90322580645159</v>
      </c>
      <c r="BW187" s="32">
        <f t="shared" si="16"/>
        <v>13.940595238095236</v>
      </c>
      <c r="BX187" s="32">
        <f t="shared" si="17"/>
        <v>20.260119047619046</v>
      </c>
    </row>
    <row r="188" spans="4:76" ht="12.75" customHeight="1" x14ac:dyDescent="0.2">
      <c r="D188" s="1892"/>
      <c r="E188" s="34">
        <f t="shared" si="18"/>
        <v>4</v>
      </c>
      <c r="F188" s="95">
        <v>14.3</v>
      </c>
      <c r="G188" s="32">
        <v>24.9</v>
      </c>
      <c r="H188" s="32">
        <v>20.100000000000001</v>
      </c>
      <c r="I188" s="32">
        <v>10.599999999999998</v>
      </c>
      <c r="J188" s="352"/>
      <c r="K188" s="33">
        <v>34</v>
      </c>
      <c r="L188" s="33">
        <v>66</v>
      </c>
      <c r="M188" s="33">
        <v>47</v>
      </c>
      <c r="N188" s="33">
        <v>32</v>
      </c>
      <c r="O188" s="111"/>
      <c r="P188" s="33">
        <v>1016</v>
      </c>
      <c r="Q188" s="33">
        <v>1018</v>
      </c>
      <c r="R188" s="33">
        <v>1017</v>
      </c>
      <c r="S188" s="33">
        <v>2</v>
      </c>
      <c r="T188" s="111"/>
      <c r="U188" s="536">
        <v>2.8</v>
      </c>
      <c r="V188" s="1472">
        <v>9.1999999999999993</v>
      </c>
      <c r="W188" s="88">
        <v>12.5</v>
      </c>
      <c r="X188" s="98" t="s">
        <v>185</v>
      </c>
      <c r="Y188" s="111"/>
      <c r="Z188" s="88">
        <v>0</v>
      </c>
      <c r="AA188" s="88" t="e">
        <v>#N/A</v>
      </c>
      <c r="AB188" s="156" t="e">
        <v>#N/A</v>
      </c>
      <c r="AC188" s="1461" t="s">
        <v>459</v>
      </c>
      <c r="AD188" s="88" t="s">
        <v>459</v>
      </c>
      <c r="AE188" s="1459" t="e">
        <v>#N/A</v>
      </c>
      <c r="AF188" s="111"/>
      <c r="AG188" s="88">
        <v>6.2</v>
      </c>
      <c r="AH188" s="88">
        <v>9.8000000000000007</v>
      </c>
      <c r="AI188" s="88">
        <v>8.1</v>
      </c>
      <c r="AJ188" s="88">
        <v>3.6000000000000005</v>
      </c>
      <c r="AK188" s="111"/>
      <c r="AL188" s="98" t="s">
        <v>677</v>
      </c>
      <c r="AM188" s="1481"/>
      <c r="AN188" s="1481"/>
      <c r="AO188" s="1482"/>
      <c r="AP188" s="1459">
        <v>9</v>
      </c>
      <c r="AQ188" s="1483">
        <v>0</v>
      </c>
      <c r="AR188" s="1227"/>
      <c r="AS188" s="44">
        <v>1.835714285714289</v>
      </c>
      <c r="AT188" s="44">
        <v>2.9799999999999969</v>
      </c>
      <c r="AU188" s="26">
        <v>2.4078571428571429</v>
      </c>
      <c r="AV188" s="27">
        <v>1.1442857142857079</v>
      </c>
      <c r="AW188" s="64">
        <v>1.835714285714289</v>
      </c>
      <c r="AX188" s="26">
        <v>2.9799999999999969</v>
      </c>
      <c r="AY188" s="4">
        <v>2.4078571428571429</v>
      </c>
      <c r="AZ188" s="27">
        <v>1.1442857142857079</v>
      </c>
      <c r="BA188" s="351"/>
      <c r="BB188" s="640">
        <v>0</v>
      </c>
      <c r="BC188" s="44">
        <v>241.79999999999993</v>
      </c>
      <c r="BD188" s="643">
        <v>0.72381228273464637</v>
      </c>
      <c r="BE188" s="85">
        <v>855.6</v>
      </c>
      <c r="BF188" s="616">
        <v>1.1142497059317762</v>
      </c>
      <c r="BG188" s="1265">
        <v>1</v>
      </c>
      <c r="BH188" s="1277">
        <v>0</v>
      </c>
      <c r="BI188" s="1265">
        <v>1013.25</v>
      </c>
      <c r="BJ188" s="135">
        <f>'2011'!$CA$77</f>
        <v>4.1599999999999993</v>
      </c>
      <c r="BK188" s="1">
        <f t="shared" si="14"/>
        <v>0</v>
      </c>
      <c r="BL188" s="1709">
        <v>0.1076388888888889</v>
      </c>
      <c r="BM188" s="1709">
        <v>0.58680555555555558</v>
      </c>
      <c r="BN188" s="1709">
        <v>0.61458333333333337</v>
      </c>
      <c r="BO188" s="1709">
        <v>0.1111111111111111</v>
      </c>
      <c r="BP188" s="1708">
        <v>0.71250000000000002</v>
      </c>
      <c r="BQ188" s="1447">
        <f>Daily!CP188</f>
        <v>12.464285714285712</v>
      </c>
      <c r="BR188" s="1447">
        <f>Daily!CQ188</f>
        <v>21.92</v>
      </c>
      <c r="BS188" s="1447">
        <f>Daily!CR188</f>
        <v>17.192142857142855</v>
      </c>
      <c r="BT188" s="1421">
        <f>Daily!CS188</f>
        <v>9.45571428571429</v>
      </c>
      <c r="BU188" s="1277">
        <f>$BU$184+('2011'!$BX$77/DGD!$E$215*DGD!E188)</f>
        <v>334.06451612903226</v>
      </c>
      <c r="BV188" s="1277">
        <f>$BV$184+('2011'!$CF$77/DGD!$E$215*DGD!E188)</f>
        <v>767.87096774193549</v>
      </c>
      <c r="BW188" s="32">
        <f t="shared" si="16"/>
        <v>14.040238095238092</v>
      </c>
      <c r="BX188" s="32">
        <f t="shared" si="17"/>
        <v>20.344047619047618</v>
      </c>
    </row>
    <row r="189" spans="4:76" ht="12.75" customHeight="1" x14ac:dyDescent="0.2">
      <c r="D189" s="1892"/>
      <c r="E189" s="34">
        <f t="shared" si="18"/>
        <v>5</v>
      </c>
      <c r="F189" s="95">
        <v>13.1</v>
      </c>
      <c r="G189" s="32">
        <v>26.4</v>
      </c>
      <c r="H189" s="32">
        <v>19</v>
      </c>
      <c r="I189" s="32">
        <v>13.299999999999999</v>
      </c>
      <c r="J189" s="352"/>
      <c r="K189" s="33">
        <v>34</v>
      </c>
      <c r="L189" s="33">
        <v>87</v>
      </c>
      <c r="M189" s="33">
        <v>58</v>
      </c>
      <c r="N189" s="33">
        <v>53</v>
      </c>
      <c r="O189" s="111"/>
      <c r="P189" s="33">
        <v>1007</v>
      </c>
      <c r="Q189" s="33">
        <v>1016</v>
      </c>
      <c r="R189" s="33">
        <v>1011.5</v>
      </c>
      <c r="S189" s="33">
        <v>9</v>
      </c>
      <c r="T189" s="111"/>
      <c r="U189" s="536">
        <v>4</v>
      </c>
      <c r="V189" s="1472">
        <v>13</v>
      </c>
      <c r="W189" s="88">
        <v>17.5</v>
      </c>
      <c r="X189" s="98" t="s">
        <v>179</v>
      </c>
      <c r="Y189" s="111"/>
      <c r="Z189" s="88">
        <v>4.5999999999999996</v>
      </c>
      <c r="AA189" s="88">
        <v>1.6</v>
      </c>
      <c r="AB189" s="156">
        <v>1.1000000000000001</v>
      </c>
      <c r="AC189" s="1461">
        <v>8.7286527514231493E-2</v>
      </c>
      <c r="AD189" s="88">
        <v>1.5333333333333332</v>
      </c>
      <c r="AE189" s="1459">
        <v>30</v>
      </c>
      <c r="AF189" s="111"/>
      <c r="AG189" s="88">
        <v>6.5</v>
      </c>
      <c r="AH189" s="88">
        <v>13.3</v>
      </c>
      <c r="AI189" s="88">
        <v>10.1</v>
      </c>
      <c r="AJ189" s="88">
        <v>6.8000000000000007</v>
      </c>
      <c r="AK189" s="111"/>
      <c r="AL189" s="98" t="s">
        <v>678</v>
      </c>
      <c r="AM189" s="1481"/>
      <c r="AN189" s="1481"/>
      <c r="AO189" s="1482"/>
      <c r="AP189" s="1459">
        <v>9</v>
      </c>
      <c r="AQ189" s="1483">
        <v>3</v>
      </c>
      <c r="AR189" s="1227"/>
      <c r="AS189" s="44">
        <v>0.53214285714286014</v>
      </c>
      <c r="AT189" s="44">
        <v>4.3999999999999986</v>
      </c>
      <c r="AU189" s="26">
        <v>2.4660714285714294</v>
      </c>
      <c r="AV189" s="27">
        <v>3.8678571428571384</v>
      </c>
      <c r="AW189" s="64">
        <v>0.53214285714286014</v>
      </c>
      <c r="AX189" s="26">
        <v>4.3999999999999986</v>
      </c>
      <c r="AY189" s="4">
        <v>2.4660714285714294</v>
      </c>
      <c r="AZ189" s="27">
        <v>3.8678571428571384</v>
      </c>
      <c r="BA189" s="351"/>
      <c r="BB189" s="640">
        <v>3.034042553191489</v>
      </c>
      <c r="BC189" s="44">
        <v>246.39999999999992</v>
      </c>
      <c r="BD189" s="643">
        <v>0.73424973565317675</v>
      </c>
      <c r="BE189" s="85">
        <v>864.6</v>
      </c>
      <c r="BF189" s="616">
        <v>1.1172870899162115</v>
      </c>
      <c r="BG189" s="1265">
        <v>1</v>
      </c>
      <c r="BH189" s="1277">
        <v>0</v>
      </c>
      <c r="BI189" s="1265">
        <v>1013.25</v>
      </c>
      <c r="BJ189" s="135">
        <f>'2011'!$CA$77</f>
        <v>4.1599999999999993</v>
      </c>
      <c r="BK189" s="1">
        <f t="shared" si="14"/>
        <v>2</v>
      </c>
      <c r="BL189" s="1709">
        <v>0.22222222222222221</v>
      </c>
      <c r="BM189" s="1709">
        <v>0.625</v>
      </c>
      <c r="BN189" s="1709">
        <v>0.64236111111111105</v>
      </c>
      <c r="BO189" s="1709" t="e">
        <v>#N/A</v>
      </c>
      <c r="BP189" s="1708">
        <v>0.63263888888888886</v>
      </c>
      <c r="BQ189" s="1447">
        <f>Daily!CP189</f>
        <v>12.56785714285714</v>
      </c>
      <c r="BR189" s="1447">
        <f>Daily!CQ189</f>
        <v>22</v>
      </c>
      <c r="BS189" s="1447">
        <f>Daily!CR189</f>
        <v>17.283928571428568</v>
      </c>
      <c r="BT189" s="1421">
        <f>Daily!CS189</f>
        <v>9.4321428571428605</v>
      </c>
      <c r="BU189" s="1277">
        <f>$BU$184+('2011'!$BX$77/DGD!$E$215*DGD!E189)</f>
        <v>335.58064516129031</v>
      </c>
      <c r="BV189" s="1277">
        <f>$BV$184+('2011'!$CF$77/DGD!$E$215*DGD!E189)</f>
        <v>773.83870967741939</v>
      </c>
      <c r="BW189" s="32">
        <f t="shared" si="16"/>
        <v>14.139880952380947</v>
      </c>
      <c r="BX189" s="32">
        <f t="shared" si="17"/>
        <v>20.427976190476187</v>
      </c>
    </row>
    <row r="190" spans="4:76" ht="12.75" customHeight="1" x14ac:dyDescent="0.2">
      <c r="D190" s="1892"/>
      <c r="E190" s="34">
        <f t="shared" si="18"/>
        <v>6</v>
      </c>
      <c r="F190" s="95">
        <v>13.6</v>
      </c>
      <c r="G190" s="32">
        <v>20</v>
      </c>
      <c r="H190" s="32">
        <v>16.7</v>
      </c>
      <c r="I190" s="32">
        <v>6.4</v>
      </c>
      <c r="J190" s="352"/>
      <c r="K190" s="33">
        <v>44</v>
      </c>
      <c r="L190" s="33">
        <v>89</v>
      </c>
      <c r="M190" s="33">
        <v>66</v>
      </c>
      <c r="N190" s="33">
        <v>45</v>
      </c>
      <c r="O190" s="111"/>
      <c r="P190" s="33">
        <v>1004</v>
      </c>
      <c r="Q190" s="33">
        <v>1007</v>
      </c>
      <c r="R190" s="33">
        <v>1005.5</v>
      </c>
      <c r="S190" s="33">
        <v>3</v>
      </c>
      <c r="T190" s="111"/>
      <c r="U190" s="536">
        <v>8.3000000000000007</v>
      </c>
      <c r="V190" s="1472">
        <v>19.399999999999999</v>
      </c>
      <c r="W190" s="88">
        <v>27</v>
      </c>
      <c r="X190" s="98" t="s">
        <v>154</v>
      </c>
      <c r="Y190" s="111"/>
      <c r="Z190" s="88">
        <v>0.8</v>
      </c>
      <c r="AA190" s="88">
        <v>0.8</v>
      </c>
      <c r="AB190" s="156">
        <v>0.3</v>
      </c>
      <c r="AC190" s="1461">
        <v>1.5180265654648958E-2</v>
      </c>
      <c r="AD190" s="88">
        <v>0.8</v>
      </c>
      <c r="AE190" s="1459">
        <v>1</v>
      </c>
      <c r="AF190" s="111"/>
      <c r="AG190" s="88">
        <v>5.9</v>
      </c>
      <c r="AH190" s="88">
        <v>13.3</v>
      </c>
      <c r="AI190" s="88">
        <v>9.8000000000000007</v>
      </c>
      <c r="AJ190" s="88">
        <v>7.4</v>
      </c>
      <c r="AK190" s="111"/>
      <c r="AL190" s="98" t="s">
        <v>547</v>
      </c>
      <c r="AM190" s="1481"/>
      <c r="AN190" s="1481"/>
      <c r="AO190" s="1482"/>
      <c r="AP190" s="1486">
        <v>7</v>
      </c>
      <c r="AQ190" s="1483">
        <v>1</v>
      </c>
      <c r="AR190" s="1227"/>
      <c r="AS190" s="44">
        <v>0.92857142857143238</v>
      </c>
      <c r="AT190" s="44">
        <v>-2.0799999999999983</v>
      </c>
      <c r="AU190" s="26">
        <v>-0.57571428571428296</v>
      </c>
      <c r="AV190" s="27">
        <v>-3.0085714285714307</v>
      </c>
      <c r="AW190" s="64">
        <v>0.92857142857143238</v>
      </c>
      <c r="AX190" s="26">
        <v>-2.0799999999999983</v>
      </c>
      <c r="AY190" s="4">
        <v>-0.57571428571428296</v>
      </c>
      <c r="AZ190" s="27">
        <v>-3.0085714285714307</v>
      </c>
      <c r="BA190" s="351"/>
      <c r="BB190" s="640">
        <v>0.52765957446808509</v>
      </c>
      <c r="BC190" s="44">
        <v>247.19999999999993</v>
      </c>
      <c r="BD190" s="643">
        <v>0.73332057416267915</v>
      </c>
      <c r="BE190" s="85">
        <v>871.6</v>
      </c>
      <c r="BF190" s="616">
        <v>1.1177132456358072</v>
      </c>
      <c r="BG190" s="1265">
        <v>1</v>
      </c>
      <c r="BH190" s="1277">
        <v>0</v>
      </c>
      <c r="BI190" s="1265">
        <v>1013.25</v>
      </c>
      <c r="BJ190" s="135">
        <f>'2011'!$CA$77</f>
        <v>4.1599999999999993</v>
      </c>
      <c r="BK190" s="1">
        <f t="shared" si="14"/>
        <v>1</v>
      </c>
      <c r="BL190" s="1709">
        <v>0.22569444444444445</v>
      </c>
      <c r="BM190" s="1709">
        <v>0.60069444444444442</v>
      </c>
      <c r="BN190" s="1709">
        <v>0.68402777777777779</v>
      </c>
      <c r="BO190" s="1709">
        <v>0.27083333333333331</v>
      </c>
      <c r="BP190" s="1708">
        <v>0.66666666666666663</v>
      </c>
      <c r="BQ190" s="1447">
        <f>Daily!CP190</f>
        <v>12.671428571428567</v>
      </c>
      <c r="BR190" s="1447">
        <f>Daily!CQ190</f>
        <v>22.08</v>
      </c>
      <c r="BS190" s="1447">
        <f>Daily!CR190</f>
        <v>17.375714285714281</v>
      </c>
      <c r="BT190" s="1421">
        <f>Daily!CS190</f>
        <v>9.408571428571431</v>
      </c>
      <c r="BU190" s="1277">
        <f>$BU$184+('2011'!$BX$77/DGD!$E$215*DGD!E190)</f>
        <v>337.09677419354841</v>
      </c>
      <c r="BV190" s="1277">
        <f>$BV$184+('2011'!$CF$77/DGD!$E$215*DGD!E190)</f>
        <v>779.80645161290317</v>
      </c>
      <c r="BW190" s="32">
        <f t="shared" si="16"/>
        <v>14.239523809523805</v>
      </c>
      <c r="BX190" s="32">
        <f t="shared" si="17"/>
        <v>20.511904761904759</v>
      </c>
    </row>
    <row r="191" spans="4:76" ht="12.75" customHeight="1" x14ac:dyDescent="0.2">
      <c r="D191" s="1892"/>
      <c r="E191" s="34">
        <f t="shared" si="18"/>
        <v>7</v>
      </c>
      <c r="F191" s="95">
        <v>14.1</v>
      </c>
      <c r="G191" s="32">
        <v>18.600000000000001</v>
      </c>
      <c r="H191" s="32">
        <v>15.9</v>
      </c>
      <c r="I191" s="32">
        <v>4.5000000000000018</v>
      </c>
      <c r="J191" s="352"/>
      <c r="K191" s="33">
        <v>60</v>
      </c>
      <c r="L191" s="33">
        <v>85</v>
      </c>
      <c r="M191" s="33">
        <v>74</v>
      </c>
      <c r="N191" s="33">
        <v>25</v>
      </c>
      <c r="O191" s="111"/>
      <c r="P191" s="33">
        <v>1003</v>
      </c>
      <c r="Q191" s="33">
        <v>1005</v>
      </c>
      <c r="R191" s="33">
        <v>1004</v>
      </c>
      <c r="S191" s="33">
        <v>2</v>
      </c>
      <c r="T191" s="111"/>
      <c r="U191" s="536">
        <v>7.7</v>
      </c>
      <c r="V191" s="1472">
        <v>17.3</v>
      </c>
      <c r="W191" s="88">
        <v>25.1</v>
      </c>
      <c r="X191" s="98" t="s">
        <v>179</v>
      </c>
      <c r="Y191" s="111"/>
      <c r="Z191" s="88">
        <v>3.5</v>
      </c>
      <c r="AA191" s="88">
        <v>1.9</v>
      </c>
      <c r="AB191" s="156">
        <v>1.4</v>
      </c>
      <c r="AC191" s="1461">
        <v>6.6413662239089191E-2</v>
      </c>
      <c r="AD191" s="88">
        <v>1.75</v>
      </c>
      <c r="AE191" s="1459">
        <v>20</v>
      </c>
      <c r="AF191" s="111"/>
      <c r="AG191" s="88">
        <v>9.6</v>
      </c>
      <c r="AH191" s="88">
        <v>14</v>
      </c>
      <c r="AI191" s="88">
        <v>11.1</v>
      </c>
      <c r="AJ191" s="88">
        <v>4.4000000000000004</v>
      </c>
      <c r="AK191" s="111"/>
      <c r="AL191" s="98" t="s">
        <v>679</v>
      </c>
      <c r="AM191" s="1481"/>
      <c r="AN191" s="1481"/>
      <c r="AO191" s="1482"/>
      <c r="AP191" s="1486">
        <v>2</v>
      </c>
      <c r="AQ191" s="1483">
        <v>2</v>
      </c>
      <c r="AR191" s="1227"/>
      <c r="AS191" s="44">
        <v>1.3249999999999993</v>
      </c>
      <c r="AT191" s="44">
        <v>-3.5599999999999987</v>
      </c>
      <c r="AU191" s="26">
        <v>-1.1174999999999997</v>
      </c>
      <c r="AV191" s="27">
        <v>-4.884999999999998</v>
      </c>
      <c r="AW191" s="64">
        <v>1.3249999999999993</v>
      </c>
      <c r="AX191" s="26">
        <v>-3.5599999999999987</v>
      </c>
      <c r="AY191" s="4">
        <v>-1.1174999999999997</v>
      </c>
      <c r="AZ191" s="27">
        <v>-4.884999999999998</v>
      </c>
      <c r="BA191" s="351"/>
      <c r="BB191" s="640">
        <v>2.3085106382978724</v>
      </c>
      <c r="BC191" s="44">
        <v>250.69999999999993</v>
      </c>
      <c r="BD191" s="643">
        <v>0.74037344003048466</v>
      </c>
      <c r="BE191" s="85">
        <v>873.6</v>
      </c>
      <c r="BF191" s="616">
        <v>1.1117697770844452</v>
      </c>
      <c r="BG191" s="1265">
        <v>1</v>
      </c>
      <c r="BH191" s="1277">
        <v>0</v>
      </c>
      <c r="BI191" s="1265">
        <v>1013.25</v>
      </c>
      <c r="BJ191" s="135">
        <f>'2011'!$CA$77</f>
        <v>4.1599999999999993</v>
      </c>
      <c r="BK191" s="1">
        <f t="shared" si="14"/>
        <v>2</v>
      </c>
      <c r="BL191" s="1709">
        <v>0.23958333333333334</v>
      </c>
      <c r="BM191" s="1709">
        <v>0.72222222222222221</v>
      </c>
      <c r="BN191" s="1709">
        <v>0.77083333333333337</v>
      </c>
      <c r="BO191" s="1709" t="e">
        <v>#N/A</v>
      </c>
      <c r="BP191" s="1708">
        <v>0.41249999999999998</v>
      </c>
      <c r="BQ191" s="1447">
        <f>Daily!CP191</f>
        <v>12.775</v>
      </c>
      <c r="BR191" s="1447">
        <f>Daily!CQ191</f>
        <v>22.16</v>
      </c>
      <c r="BS191" s="1447">
        <f>Daily!CR191</f>
        <v>17.467500000000001</v>
      </c>
      <c r="BT191" s="1421">
        <f>Daily!CS191</f>
        <v>9.3849999999999998</v>
      </c>
      <c r="BU191" s="1277">
        <f>$BU$184+('2011'!$BX$77/DGD!$E$215*DGD!E191)</f>
        <v>338.61290322580646</v>
      </c>
      <c r="BV191" s="1277">
        <f>$BV$184+('2011'!$CF$77/DGD!$E$215*DGD!E191)</f>
        <v>785.77419354838707</v>
      </c>
      <c r="BW191" s="32">
        <f t="shared" si="16"/>
        <v>14.339166666666667</v>
      </c>
      <c r="BX191" s="32">
        <f t="shared" si="17"/>
        <v>20.595833333333335</v>
      </c>
    </row>
    <row r="192" spans="4:76" ht="12.75" customHeight="1" x14ac:dyDescent="0.2">
      <c r="D192" s="1892"/>
      <c r="E192" s="34">
        <f t="shared" si="18"/>
        <v>8</v>
      </c>
      <c r="F192" s="95">
        <v>13.6</v>
      </c>
      <c r="G192" s="32">
        <v>18.100000000000001</v>
      </c>
      <c r="H192" s="32">
        <v>15.5</v>
      </c>
      <c r="I192" s="32">
        <v>4.5000000000000018</v>
      </c>
      <c r="J192" s="352"/>
      <c r="K192" s="33">
        <v>61</v>
      </c>
      <c r="L192" s="33">
        <v>90</v>
      </c>
      <c r="M192" s="33">
        <v>77</v>
      </c>
      <c r="N192" s="33">
        <v>29</v>
      </c>
      <c r="O192" s="111"/>
      <c r="P192" s="33">
        <v>1003</v>
      </c>
      <c r="Q192" s="33">
        <v>1007</v>
      </c>
      <c r="R192" s="33">
        <v>1005</v>
      </c>
      <c r="S192" s="33">
        <v>4</v>
      </c>
      <c r="T192" s="111"/>
      <c r="U192" s="536">
        <v>7.7</v>
      </c>
      <c r="V192" s="1472">
        <v>20.100000000000001</v>
      </c>
      <c r="W192" s="88">
        <v>28</v>
      </c>
      <c r="X192" s="98" t="s">
        <v>154</v>
      </c>
      <c r="Y192" s="111"/>
      <c r="Z192" s="88">
        <v>3.3</v>
      </c>
      <c r="AA192" s="88">
        <v>1.9</v>
      </c>
      <c r="AB192" s="156">
        <v>1.4</v>
      </c>
      <c r="AC192" s="1461">
        <v>6.2618595825426948E-2</v>
      </c>
      <c r="AD192" s="88">
        <v>1.65</v>
      </c>
      <c r="AE192" s="1459">
        <v>40</v>
      </c>
      <c r="AF192" s="111"/>
      <c r="AG192" s="88">
        <v>9.5</v>
      </c>
      <c r="AH192" s="88">
        <v>13.6</v>
      </c>
      <c r="AI192" s="88">
        <v>11.3</v>
      </c>
      <c r="AJ192" s="88">
        <v>4.0999999999999996</v>
      </c>
      <c r="AK192" s="111"/>
      <c r="AL192" s="98" t="s">
        <v>680</v>
      </c>
      <c r="AM192" s="1481"/>
      <c r="AN192" s="1481"/>
      <c r="AO192" s="1482"/>
      <c r="AP192" s="1486">
        <v>2.5</v>
      </c>
      <c r="AQ192" s="1483">
        <v>2</v>
      </c>
      <c r="AR192" s="1227"/>
      <c r="AS192" s="44">
        <v>0.72142857142857686</v>
      </c>
      <c r="AT192" s="44">
        <v>-4.139999999999997</v>
      </c>
      <c r="AU192" s="26">
        <v>-1.7092857142857101</v>
      </c>
      <c r="AV192" s="27">
        <v>-4.8614285714285739</v>
      </c>
      <c r="AW192" s="64">
        <v>0.72142857142857686</v>
      </c>
      <c r="AX192" s="26">
        <v>-4.139999999999997</v>
      </c>
      <c r="AY192" s="4">
        <v>-1.7092857142857101</v>
      </c>
      <c r="AZ192" s="27">
        <v>-4.8614285714285739</v>
      </c>
      <c r="BA192" s="351"/>
      <c r="BB192" s="640">
        <v>2.176595744680851</v>
      </c>
      <c r="BC192" s="44">
        <v>253.99999999999994</v>
      </c>
      <c r="BD192" s="643">
        <v>0.74677541729893759</v>
      </c>
      <c r="BE192" s="85">
        <v>876.1</v>
      </c>
      <c r="BF192" s="616">
        <v>1.1065474250325946</v>
      </c>
      <c r="BG192" s="1265">
        <v>1</v>
      </c>
      <c r="BH192" s="1277">
        <v>0</v>
      </c>
      <c r="BI192" s="1265">
        <v>1013.25</v>
      </c>
      <c r="BJ192" s="135">
        <f>'2011'!$CA$77</f>
        <v>4.1599999999999993</v>
      </c>
      <c r="BK192" s="1">
        <f t="shared" si="14"/>
        <v>2</v>
      </c>
      <c r="BL192" s="1709">
        <v>0.25694444444444448</v>
      </c>
      <c r="BM192" s="1709">
        <v>0.59722222222222221</v>
      </c>
      <c r="BN192" s="1709">
        <v>0.77430555555555547</v>
      </c>
      <c r="BO192" s="1709">
        <v>0.4375</v>
      </c>
      <c r="BP192" s="1708">
        <v>0.62361111111111112</v>
      </c>
      <c r="BQ192" s="1447">
        <f>Daily!CP192</f>
        <v>12.878571428571423</v>
      </c>
      <c r="BR192" s="1447">
        <f>Daily!CQ192</f>
        <v>22.24</v>
      </c>
      <c r="BS192" s="1447">
        <f>Daily!CR192</f>
        <v>17.559285714285711</v>
      </c>
      <c r="BT192" s="1421">
        <f>Daily!CS192</f>
        <v>9.3614285714285757</v>
      </c>
      <c r="BU192" s="1277">
        <f>$BU$184+('2011'!$BX$77/DGD!$E$215*DGD!E192)</f>
        <v>340.12903225806451</v>
      </c>
      <c r="BV192" s="1277">
        <f>$BV$184+('2011'!$CF$77/DGD!$E$215*DGD!E192)</f>
        <v>791.74193548387098</v>
      </c>
      <c r="BW192" s="32">
        <f t="shared" si="16"/>
        <v>14.438809523809519</v>
      </c>
      <c r="BX192" s="32">
        <f t="shared" si="17"/>
        <v>20.679761904761904</v>
      </c>
    </row>
    <row r="193" spans="4:76" ht="12.75" customHeight="1" x14ac:dyDescent="0.2">
      <c r="D193" s="1892"/>
      <c r="E193" s="34">
        <f t="shared" si="18"/>
        <v>9</v>
      </c>
      <c r="F193" s="32">
        <v>13.7</v>
      </c>
      <c r="G193" s="32">
        <v>21.6</v>
      </c>
      <c r="H193" s="32">
        <v>17.3</v>
      </c>
      <c r="I193" s="32">
        <v>7.9000000000000021</v>
      </c>
      <c r="J193" s="352"/>
      <c r="K193" s="33">
        <v>50</v>
      </c>
      <c r="L193" s="33">
        <v>85</v>
      </c>
      <c r="M193" s="33">
        <v>68</v>
      </c>
      <c r="N193" s="33">
        <v>35</v>
      </c>
      <c r="O193" s="111"/>
      <c r="P193" s="33">
        <v>1007</v>
      </c>
      <c r="Q193" s="33">
        <v>1016</v>
      </c>
      <c r="R193" s="33">
        <v>1011.5</v>
      </c>
      <c r="S193" s="33">
        <v>9</v>
      </c>
      <c r="T193" s="111"/>
      <c r="U193" s="536">
        <v>6.6</v>
      </c>
      <c r="V193" s="1472">
        <v>15.2</v>
      </c>
      <c r="W193" s="88">
        <v>19.7</v>
      </c>
      <c r="X193" s="98" t="s">
        <v>154</v>
      </c>
      <c r="Y193" s="111"/>
      <c r="Z193" s="88">
        <v>0</v>
      </c>
      <c r="AA193" s="88" t="e">
        <v>#N/A</v>
      </c>
      <c r="AB193" s="156" t="e">
        <v>#N/A</v>
      </c>
      <c r="AC193" s="1461" t="s">
        <v>459</v>
      </c>
      <c r="AD193" s="88" t="s">
        <v>459</v>
      </c>
      <c r="AE193" s="1459" t="e">
        <v>#N/A</v>
      </c>
      <c r="AF193" s="111"/>
      <c r="AG193" s="88">
        <v>10.1</v>
      </c>
      <c r="AH193" s="88">
        <v>12.2</v>
      </c>
      <c r="AI193" s="88">
        <v>11.1</v>
      </c>
      <c r="AJ193" s="88">
        <v>2.0999999999999996</v>
      </c>
      <c r="AK193" s="111"/>
      <c r="AL193" s="98" t="s">
        <v>578</v>
      </c>
      <c r="AM193" s="1481"/>
      <c r="AN193" s="1481"/>
      <c r="AO193" s="1482"/>
      <c r="AP193" s="1486">
        <v>7</v>
      </c>
      <c r="AQ193" s="1483">
        <v>0</v>
      </c>
      <c r="AR193" s="1227"/>
      <c r="AS193" s="44">
        <v>0.71785714285714874</v>
      </c>
      <c r="AT193" s="44">
        <v>-0.71999999999999886</v>
      </c>
      <c r="AU193" s="26">
        <v>-1.0714285714250593E-3</v>
      </c>
      <c r="AV193" s="27">
        <v>-1.4378571428571476</v>
      </c>
      <c r="AW193" s="64">
        <v>0.71785714285714874</v>
      </c>
      <c r="AX193" s="26">
        <v>-0.71999999999999886</v>
      </c>
      <c r="AY193" s="4">
        <v>-1.0714285714250593E-3</v>
      </c>
      <c r="AZ193" s="27">
        <v>-1.4378571428571476</v>
      </c>
      <c r="BA193" s="351"/>
      <c r="BB193" s="640">
        <v>0</v>
      </c>
      <c r="BC193" s="44">
        <v>253.99999999999994</v>
      </c>
      <c r="BD193" s="643">
        <v>0.74346142951562633</v>
      </c>
      <c r="BE193" s="85">
        <v>883.1</v>
      </c>
      <c r="BF193" s="616">
        <v>1.1070443608718508</v>
      </c>
      <c r="BG193" s="1265">
        <v>1</v>
      </c>
      <c r="BH193" s="1277">
        <v>0</v>
      </c>
      <c r="BI193" s="1265">
        <v>1013.25</v>
      </c>
      <c r="BJ193" s="135">
        <f>'2011'!$CA$77</f>
        <v>4.1599999999999993</v>
      </c>
      <c r="BK193" s="1">
        <f t="shared" si="14"/>
        <v>0</v>
      </c>
      <c r="BL193" s="1709">
        <v>0.23958333333333334</v>
      </c>
      <c r="BM193" s="1709">
        <v>0.65972222222222221</v>
      </c>
      <c r="BN193" s="1709">
        <v>0.65972222222222221</v>
      </c>
      <c r="BO193" s="1709">
        <v>0.25694444444444448</v>
      </c>
      <c r="BP193" s="1708">
        <v>0.74583333333333324</v>
      </c>
      <c r="BQ193" s="1447">
        <f>Daily!CP193</f>
        <v>12.982142857142851</v>
      </c>
      <c r="BR193" s="1447">
        <f>Daily!CQ193</f>
        <v>22.32</v>
      </c>
      <c r="BS193" s="1447">
        <f>Daily!CR193</f>
        <v>17.651071428571427</v>
      </c>
      <c r="BT193" s="1421">
        <f>Daily!CS193</f>
        <v>9.3378571428571497</v>
      </c>
      <c r="BU193" s="1277">
        <f>$BU$184+('2011'!$BX$77/DGD!$E$215*DGD!E193)</f>
        <v>341.64516129032256</v>
      </c>
      <c r="BV193" s="1277">
        <f>$BV$184+('2011'!$CF$77/DGD!$E$215*DGD!E193)</f>
        <v>797.70967741935488</v>
      </c>
      <c r="BW193" s="32">
        <f t="shared" si="16"/>
        <v>14.538452380952377</v>
      </c>
      <c r="BX193" s="32">
        <f t="shared" si="17"/>
        <v>20.763690476190476</v>
      </c>
    </row>
    <row r="194" spans="4:76" ht="12.75" customHeight="1" x14ac:dyDescent="0.2">
      <c r="D194" s="1892"/>
      <c r="E194" s="34">
        <f t="shared" si="18"/>
        <v>10</v>
      </c>
      <c r="F194" s="32">
        <v>13</v>
      </c>
      <c r="G194" s="32">
        <v>21.9</v>
      </c>
      <c r="H194" s="32">
        <v>17.5</v>
      </c>
      <c r="I194" s="32">
        <v>8.8999999999999986</v>
      </c>
      <c r="J194" s="352"/>
      <c r="K194" s="33">
        <v>49</v>
      </c>
      <c r="L194" s="33">
        <v>88</v>
      </c>
      <c r="M194" s="33">
        <v>69</v>
      </c>
      <c r="N194" s="33">
        <v>39</v>
      </c>
      <c r="O194" s="111"/>
      <c r="P194" s="33">
        <v>1017</v>
      </c>
      <c r="Q194" s="33">
        <v>1019</v>
      </c>
      <c r="R194" s="33">
        <v>1018</v>
      </c>
      <c r="S194" s="33">
        <v>2</v>
      </c>
      <c r="T194" s="111"/>
      <c r="U194" s="536">
        <v>3.7</v>
      </c>
      <c r="V194" s="1472">
        <v>8.6999999999999993</v>
      </c>
      <c r="W194" s="88">
        <v>10.5</v>
      </c>
      <c r="X194" s="98" t="s">
        <v>154</v>
      </c>
      <c r="Y194" s="111"/>
      <c r="Z194" s="88">
        <v>1.9</v>
      </c>
      <c r="AA194" s="88">
        <v>1.9</v>
      </c>
      <c r="AB194" s="156">
        <v>0.5</v>
      </c>
      <c r="AC194" s="1461">
        <v>3.6053130929791274E-2</v>
      </c>
      <c r="AD194" s="88">
        <v>1.9</v>
      </c>
      <c r="AE194" s="1459">
        <v>5</v>
      </c>
      <c r="AF194" s="111"/>
      <c r="AG194" s="88">
        <v>10.1</v>
      </c>
      <c r="AH194" s="88">
        <v>13.6</v>
      </c>
      <c r="AI194" s="88">
        <v>11.5</v>
      </c>
      <c r="AJ194" s="88">
        <v>3.5</v>
      </c>
      <c r="AK194" s="111"/>
      <c r="AL194" s="98" t="s">
        <v>681</v>
      </c>
      <c r="AM194" s="1481"/>
      <c r="AN194" s="1481"/>
      <c r="AO194" s="1482"/>
      <c r="AP194" s="1486">
        <v>3.5</v>
      </c>
      <c r="AQ194" s="1483">
        <v>1</v>
      </c>
      <c r="AR194" s="1227"/>
      <c r="AS194" s="44">
        <v>-8.5714285714278304E-2</v>
      </c>
      <c r="AT194" s="44">
        <v>-0.5</v>
      </c>
      <c r="AU194" s="26">
        <v>-0.29285714285713915</v>
      </c>
      <c r="AV194" s="27">
        <v>-0.4142857142857217</v>
      </c>
      <c r="AW194" s="64">
        <v>-8.5714285714278304E-2</v>
      </c>
      <c r="AX194" s="26">
        <v>-0.5</v>
      </c>
      <c r="AY194" s="4">
        <v>-0.29285714285713915</v>
      </c>
      <c r="AZ194" s="27">
        <v>-0.4142857142857217</v>
      </c>
      <c r="BA194" s="351"/>
      <c r="BB194" s="640">
        <v>1.253191489361702</v>
      </c>
      <c r="BC194" s="44">
        <v>255.89999999999995</v>
      </c>
      <c r="BD194" s="643">
        <v>0.7457134799774392</v>
      </c>
      <c r="BE194" s="85">
        <v>886.6</v>
      </c>
      <c r="BF194" s="616">
        <v>1.1031789355382517</v>
      </c>
      <c r="BG194" s="1265">
        <v>1</v>
      </c>
      <c r="BH194" s="1277">
        <v>0</v>
      </c>
      <c r="BI194" s="1265">
        <v>1013.25</v>
      </c>
      <c r="BJ194" s="135">
        <f>'2011'!$CA$77</f>
        <v>4.1599999999999993</v>
      </c>
      <c r="BK194" s="1">
        <f t="shared" si="14"/>
        <v>2</v>
      </c>
      <c r="BL194" s="1709">
        <v>0.21875</v>
      </c>
      <c r="BM194" s="1709">
        <v>0.71875</v>
      </c>
      <c r="BN194" s="1709">
        <v>0.77083333333333337</v>
      </c>
      <c r="BO194" s="1709">
        <v>0.2673611111111111</v>
      </c>
      <c r="BP194" s="1708">
        <v>0.69444444444444453</v>
      </c>
      <c r="BQ194" s="1447">
        <f>Daily!CP194</f>
        <v>13.085714285714278</v>
      </c>
      <c r="BR194" s="1447">
        <f>Daily!CQ194</f>
        <v>22.4</v>
      </c>
      <c r="BS194" s="1447">
        <f>Daily!CR194</f>
        <v>17.74285714285714</v>
      </c>
      <c r="BT194" s="1421">
        <f>Daily!CS194</f>
        <v>9.3142857142857203</v>
      </c>
      <c r="BU194" s="1277">
        <f>$BU$184+('2011'!$BX$77/DGD!$E$215*DGD!E194)</f>
        <v>343.16129032258067</v>
      </c>
      <c r="BV194" s="1277">
        <f>$BV$184+('2011'!$CF$77/DGD!$E$215*DGD!E194)</f>
        <v>803.67741935483866</v>
      </c>
      <c r="BW194" s="32">
        <f t="shared" si="16"/>
        <v>14.638095238095234</v>
      </c>
      <c r="BX194" s="32">
        <f t="shared" si="17"/>
        <v>20.847619047619048</v>
      </c>
    </row>
    <row r="195" spans="4:76" ht="12.75" customHeight="1" x14ac:dyDescent="0.2">
      <c r="D195" s="1892"/>
      <c r="E195" s="34">
        <f t="shared" si="18"/>
        <v>11</v>
      </c>
      <c r="F195" s="32">
        <v>12.2</v>
      </c>
      <c r="G195" s="32">
        <v>23.7</v>
      </c>
      <c r="H195" s="32">
        <v>18.7</v>
      </c>
      <c r="I195" s="32">
        <v>11.5</v>
      </c>
      <c r="J195" s="352"/>
      <c r="K195" s="33">
        <v>40</v>
      </c>
      <c r="L195" s="33">
        <v>92</v>
      </c>
      <c r="M195" s="33">
        <v>64</v>
      </c>
      <c r="N195" s="33">
        <v>52</v>
      </c>
      <c r="O195" s="111"/>
      <c r="P195" s="33">
        <v>1018</v>
      </c>
      <c r="Q195" s="33">
        <v>1020</v>
      </c>
      <c r="R195" s="33">
        <v>1019</v>
      </c>
      <c r="S195" s="33">
        <v>2</v>
      </c>
      <c r="T195" s="111"/>
      <c r="U195" s="536">
        <v>2.2000000000000002</v>
      </c>
      <c r="V195" s="1472">
        <v>8.5</v>
      </c>
      <c r="W195" s="88">
        <v>12.3</v>
      </c>
      <c r="X195" s="98" t="s">
        <v>178</v>
      </c>
      <c r="Y195" s="111"/>
      <c r="Z195" s="88">
        <v>0</v>
      </c>
      <c r="AA195" s="88" t="e">
        <v>#N/A</v>
      </c>
      <c r="AB195" s="156" t="e">
        <v>#N/A</v>
      </c>
      <c r="AC195" s="1461" t="s">
        <v>459</v>
      </c>
      <c r="AD195" s="88" t="s">
        <v>459</v>
      </c>
      <c r="AE195" s="1459" t="e">
        <v>#N/A</v>
      </c>
      <c r="AF195" s="111"/>
      <c r="AG195" s="88">
        <v>7.9</v>
      </c>
      <c r="AH195" s="88">
        <v>14.3</v>
      </c>
      <c r="AI195" s="88">
        <v>11</v>
      </c>
      <c r="AJ195" s="88">
        <v>6.4</v>
      </c>
      <c r="AK195" s="111"/>
      <c r="AL195" s="98" t="s">
        <v>682</v>
      </c>
      <c r="AM195" s="1481"/>
      <c r="AN195" s="1481"/>
      <c r="AO195" s="1482"/>
      <c r="AP195" s="1486">
        <v>9</v>
      </c>
      <c r="AQ195" s="1483">
        <v>0</v>
      </c>
      <c r="AR195" s="1227"/>
      <c r="AS195" s="44">
        <v>-0.98928571428570677</v>
      </c>
      <c r="AT195" s="44">
        <v>1.259999999999998</v>
      </c>
      <c r="AU195" s="26">
        <v>0.13535714285714562</v>
      </c>
      <c r="AV195" s="27">
        <v>2.2492857142857048</v>
      </c>
      <c r="AW195" s="64">
        <v>-0.98928571428570677</v>
      </c>
      <c r="AX195" s="26">
        <v>1.259999999999998</v>
      </c>
      <c r="AY195" s="4">
        <v>0.13535714285714562</v>
      </c>
      <c r="AZ195" s="27">
        <v>2.2492857142857048</v>
      </c>
      <c r="BA195" s="351"/>
      <c r="BB195" s="640">
        <v>0</v>
      </c>
      <c r="BC195" s="44">
        <v>255.89999999999995</v>
      </c>
      <c r="BD195" s="643">
        <v>0.74243331773514254</v>
      </c>
      <c r="BE195" s="85">
        <v>895.6</v>
      </c>
      <c r="BF195" s="616">
        <v>1.1061635921749871</v>
      </c>
      <c r="BG195" s="1265">
        <v>1</v>
      </c>
      <c r="BH195" s="1277">
        <v>0</v>
      </c>
      <c r="BI195" s="1265">
        <v>1013.25</v>
      </c>
      <c r="BJ195" s="135">
        <f>'2011'!$CA$77</f>
        <v>4.1599999999999993</v>
      </c>
      <c r="BK195" s="1">
        <f t="shared" si="14"/>
        <v>0</v>
      </c>
      <c r="BL195" s="1709">
        <v>0.23611111111111113</v>
      </c>
      <c r="BM195" s="1709">
        <v>0.69791666666666663</v>
      </c>
      <c r="BN195" s="1709">
        <v>0.69097222222222221</v>
      </c>
      <c r="BO195" s="1709">
        <v>0.26041666666666669</v>
      </c>
      <c r="BP195" s="1708">
        <v>0.9243055555555556</v>
      </c>
      <c r="BQ195" s="1447">
        <f>Daily!CP195</f>
        <v>13.189285714285706</v>
      </c>
      <c r="BR195" s="1447">
        <f>Daily!CQ195</f>
        <v>22.44</v>
      </c>
      <c r="BS195" s="1447">
        <f>Daily!CR195</f>
        <v>17.814642857142854</v>
      </c>
      <c r="BT195" s="1421">
        <f>Daily!CS195</f>
        <v>9.2507142857142952</v>
      </c>
      <c r="BU195" s="1277">
        <f>$BU$184+('2011'!$BX$77/DGD!$E$215*DGD!E195)</f>
        <v>344.67741935483872</v>
      </c>
      <c r="BV195" s="1277">
        <f>$BV$184+('2011'!$CF$77/DGD!$E$215*DGD!E195)</f>
        <v>809.64516129032256</v>
      </c>
      <c r="BW195" s="32">
        <f t="shared" si="16"/>
        <v>14.731071428571422</v>
      </c>
      <c r="BX195" s="32">
        <f t="shared" si="17"/>
        <v>20.898214285714285</v>
      </c>
    </row>
    <row r="196" spans="4:76" ht="12.75" customHeight="1" x14ac:dyDescent="0.2">
      <c r="D196" s="1892"/>
      <c r="E196" s="34">
        <f t="shared" si="18"/>
        <v>12</v>
      </c>
      <c r="F196" s="32">
        <v>14.3</v>
      </c>
      <c r="G196" s="32">
        <v>18.8</v>
      </c>
      <c r="H196" s="32">
        <v>16.7</v>
      </c>
      <c r="I196" s="32">
        <v>4.5</v>
      </c>
      <c r="J196" s="352"/>
      <c r="K196" s="33">
        <v>60</v>
      </c>
      <c r="L196" s="33">
        <v>81</v>
      </c>
      <c r="M196" s="33">
        <v>69</v>
      </c>
      <c r="N196" s="33">
        <v>21</v>
      </c>
      <c r="O196" s="111"/>
      <c r="P196" s="33">
        <v>1017</v>
      </c>
      <c r="Q196" s="33">
        <v>1020</v>
      </c>
      <c r="R196" s="33">
        <v>1018.5</v>
      </c>
      <c r="S196" s="33">
        <v>3</v>
      </c>
      <c r="T196" s="111"/>
      <c r="U196" s="536">
        <v>5.2</v>
      </c>
      <c r="V196" s="1472">
        <v>11.2</v>
      </c>
      <c r="W196" s="88">
        <v>17</v>
      </c>
      <c r="X196" s="98" t="s">
        <v>180</v>
      </c>
      <c r="Y196" s="111"/>
      <c r="Z196" s="88">
        <v>0</v>
      </c>
      <c r="AA196" s="88" t="e">
        <v>#N/A</v>
      </c>
      <c r="AB196" s="156" t="e">
        <v>#N/A</v>
      </c>
      <c r="AC196" s="1461" t="s">
        <v>459</v>
      </c>
      <c r="AD196" s="88" t="s">
        <v>459</v>
      </c>
      <c r="AE196" s="1459" t="e">
        <v>#N/A</v>
      </c>
      <c r="AF196" s="111"/>
      <c r="AG196" s="88">
        <v>9.3000000000000007</v>
      </c>
      <c r="AH196" s="88">
        <v>12.5</v>
      </c>
      <c r="AI196" s="88">
        <v>11</v>
      </c>
      <c r="AJ196" s="88">
        <v>3.1999999999999993</v>
      </c>
      <c r="AK196" s="111"/>
      <c r="AL196" s="98" t="s">
        <v>530</v>
      </c>
      <c r="AM196" s="1481"/>
      <c r="AN196" s="1481"/>
      <c r="AO196" s="1482"/>
      <c r="AP196" s="1486">
        <v>0.7</v>
      </c>
      <c r="AQ196" s="1483">
        <v>0</v>
      </c>
      <c r="AR196" s="1227"/>
      <c r="AS196" s="44">
        <v>1.0071428571428669</v>
      </c>
      <c r="AT196" s="44">
        <v>-3.6799999999999997</v>
      </c>
      <c r="AU196" s="26">
        <v>-1.3364285714285664</v>
      </c>
      <c r="AV196" s="27">
        <v>-4.6871428571428666</v>
      </c>
      <c r="AW196" s="64">
        <v>1.0071428571428669</v>
      </c>
      <c r="AX196" s="26">
        <v>-3.6799999999999997</v>
      </c>
      <c r="AY196" s="4">
        <v>-1.3364285714285664</v>
      </c>
      <c r="AZ196" s="27">
        <v>-4.6871428571428666</v>
      </c>
      <c r="BA196" s="351"/>
      <c r="BB196" s="640">
        <v>0</v>
      </c>
      <c r="BC196" s="44">
        <v>255.89999999999995</v>
      </c>
      <c r="BD196" s="643">
        <v>0.73918188594856493</v>
      </c>
      <c r="BE196" s="85">
        <v>896.30000000000007</v>
      </c>
      <c r="BF196" s="616">
        <v>1.0989281759215315</v>
      </c>
      <c r="BG196" s="1265">
        <v>1</v>
      </c>
      <c r="BH196" s="1277">
        <v>0</v>
      </c>
      <c r="BI196" s="1265">
        <v>1013.25</v>
      </c>
      <c r="BJ196" s="135">
        <f>'2011'!$CA$77</f>
        <v>4.1599999999999993</v>
      </c>
      <c r="BK196" s="1">
        <f t="shared" si="14"/>
        <v>0</v>
      </c>
      <c r="BL196" s="1709">
        <v>0.30208333333333331</v>
      </c>
      <c r="BM196" s="1709">
        <v>0.64583333333333337</v>
      </c>
      <c r="BN196" s="1709">
        <v>0.625</v>
      </c>
      <c r="BO196" s="1709">
        <v>0.3298611111111111</v>
      </c>
      <c r="BP196" s="1708">
        <v>0.51944444444444449</v>
      </c>
      <c r="BQ196" s="1447">
        <f>Daily!CP196</f>
        <v>13.292857142857134</v>
      </c>
      <c r="BR196" s="1447">
        <f>Daily!CQ196</f>
        <v>22.48</v>
      </c>
      <c r="BS196" s="1447">
        <f>Daily!CR196</f>
        <v>17.886428571428567</v>
      </c>
      <c r="BT196" s="1421">
        <f>Daily!CS196</f>
        <v>9.1871428571428666</v>
      </c>
      <c r="BU196" s="1277">
        <f>$BU$184+('2011'!$BX$77/DGD!$E$215*DGD!E196)</f>
        <v>346.19354838709677</v>
      </c>
      <c r="BV196" s="1277">
        <f>$BV$184+('2011'!$CF$77/DGD!$E$215*DGD!E196)</f>
        <v>815.61290322580646</v>
      </c>
      <c r="BW196" s="32">
        <f t="shared" si="16"/>
        <v>14.824047619047612</v>
      </c>
      <c r="BX196" s="32">
        <f t="shared" si="17"/>
        <v>20.948809523809523</v>
      </c>
    </row>
    <row r="197" spans="4:76" ht="12.75" customHeight="1" x14ac:dyDescent="0.2">
      <c r="D197" s="1892"/>
      <c r="E197" s="34">
        <f t="shared" si="18"/>
        <v>13</v>
      </c>
      <c r="F197" s="32">
        <v>12.2</v>
      </c>
      <c r="G197" s="32">
        <v>17.2</v>
      </c>
      <c r="H197" s="32">
        <v>14.6</v>
      </c>
      <c r="I197" s="32">
        <v>5</v>
      </c>
      <c r="J197" s="352"/>
      <c r="K197" s="33">
        <v>48</v>
      </c>
      <c r="L197" s="33">
        <v>79</v>
      </c>
      <c r="M197" s="33">
        <v>65</v>
      </c>
      <c r="N197" s="33">
        <v>31</v>
      </c>
      <c r="O197" s="111"/>
      <c r="P197" s="33">
        <v>1018</v>
      </c>
      <c r="Q197" s="33">
        <v>1020</v>
      </c>
      <c r="R197" s="33">
        <v>1019</v>
      </c>
      <c r="S197" s="33">
        <v>2</v>
      </c>
      <c r="T197" s="111"/>
      <c r="U197" s="536">
        <v>4.3</v>
      </c>
      <c r="V197" s="1472">
        <v>9.8000000000000007</v>
      </c>
      <c r="W197" s="88">
        <v>14.7</v>
      </c>
      <c r="X197" s="98" t="s">
        <v>178</v>
      </c>
      <c r="Y197" s="111"/>
      <c r="Z197" s="88">
        <v>0</v>
      </c>
      <c r="AA197" s="88" t="e">
        <v>#N/A</v>
      </c>
      <c r="AB197" s="156" t="e">
        <v>#N/A</v>
      </c>
      <c r="AC197" s="1461" t="s">
        <v>459</v>
      </c>
      <c r="AD197" s="88" t="s">
        <v>459</v>
      </c>
      <c r="AE197" s="1459" t="e">
        <v>#N/A</v>
      </c>
      <c r="AF197" s="111"/>
      <c r="AG197" s="88">
        <v>5.0999999999999996</v>
      </c>
      <c r="AH197" s="88">
        <v>10.1</v>
      </c>
      <c r="AI197" s="88">
        <v>7.8</v>
      </c>
      <c r="AJ197" s="88">
        <v>5</v>
      </c>
      <c r="AK197" s="111"/>
      <c r="AL197" s="98" t="s">
        <v>549</v>
      </c>
      <c r="AM197" s="1481"/>
      <c r="AN197" s="1481"/>
      <c r="AO197" s="1482"/>
      <c r="AP197" s="1486">
        <v>1</v>
      </c>
      <c r="AQ197" s="1483">
        <v>0</v>
      </c>
      <c r="AR197" s="1227"/>
      <c r="AS197" s="44">
        <v>-1.1964285714285623</v>
      </c>
      <c r="AT197" s="44">
        <v>-5.3000000000000007</v>
      </c>
      <c r="AU197" s="26">
        <v>-3.2482142857142815</v>
      </c>
      <c r="AV197" s="27">
        <v>-4.1035714285714384</v>
      </c>
      <c r="AW197" s="64">
        <v>-1.1964285714285623</v>
      </c>
      <c r="AX197" s="26">
        <v>-5.3000000000000007</v>
      </c>
      <c r="AY197" s="4">
        <v>-3.2482142857142815</v>
      </c>
      <c r="AZ197" s="27">
        <v>-4.1035714285714384</v>
      </c>
      <c r="BA197" s="351"/>
      <c r="BB197" s="640">
        <v>0</v>
      </c>
      <c r="BC197" s="44">
        <v>255.89999999999995</v>
      </c>
      <c r="BD197" s="643">
        <v>0.73595880879487885</v>
      </c>
      <c r="BE197" s="85">
        <v>897.30000000000007</v>
      </c>
      <c r="BF197" s="616">
        <v>1.0921630217126703</v>
      </c>
      <c r="BG197" s="1265">
        <v>1</v>
      </c>
      <c r="BH197" s="1277">
        <v>0</v>
      </c>
      <c r="BI197" s="1265">
        <v>1013.25</v>
      </c>
      <c r="BJ197" s="135">
        <f>'2011'!$CA$77</f>
        <v>4.1599999999999993</v>
      </c>
      <c r="BK197" s="1">
        <f t="shared" ref="BK197:BK260" si="19">IF(Z197="",NA(),IF(Z197=0,0,IF(Z197&gt;1,2,1)))</f>
        <v>0</v>
      </c>
      <c r="BL197" s="1709">
        <v>0.23611111111111113</v>
      </c>
      <c r="BM197" s="1709">
        <v>0.53125</v>
      </c>
      <c r="BN197" s="1709">
        <v>0.67361111111111116</v>
      </c>
      <c r="BO197" s="1709">
        <v>0.25694444444444448</v>
      </c>
      <c r="BP197" s="1708">
        <v>0.29305555555555557</v>
      </c>
      <c r="BQ197" s="1447">
        <f>Daily!CP197</f>
        <v>13.396428571428562</v>
      </c>
      <c r="BR197" s="1447">
        <f>Daily!CQ197</f>
        <v>22.5</v>
      </c>
      <c r="BS197" s="1447">
        <f>Daily!CR197</f>
        <v>17.948214285714279</v>
      </c>
      <c r="BT197" s="1421">
        <f>Daily!CS197</f>
        <v>9.1035714285714384</v>
      </c>
      <c r="BU197" s="1277">
        <f>$BU$184+('2011'!$BX$77/DGD!$E$215*DGD!E197)</f>
        <v>347.70967741935482</v>
      </c>
      <c r="BV197" s="1277">
        <f>$BV$184+('2011'!$CF$77/DGD!$E$215*DGD!E197)</f>
        <v>821.58064516129036</v>
      </c>
      <c r="BW197" s="32">
        <f t="shared" si="16"/>
        <v>14.913690476190466</v>
      </c>
      <c r="BX197" s="32">
        <f t="shared" si="17"/>
        <v>20.982738095238091</v>
      </c>
    </row>
    <row r="198" spans="4:76" ht="12.75" customHeight="1" x14ac:dyDescent="0.2">
      <c r="D198" s="1892"/>
      <c r="E198" s="34">
        <f t="shared" si="18"/>
        <v>14</v>
      </c>
      <c r="F198" s="32">
        <v>11.7</v>
      </c>
      <c r="G198" s="32">
        <v>22.7</v>
      </c>
      <c r="H198" s="32">
        <v>16.8</v>
      </c>
      <c r="I198" s="32">
        <v>11</v>
      </c>
      <c r="J198" s="352"/>
      <c r="K198" s="33">
        <v>34</v>
      </c>
      <c r="L198" s="33">
        <v>72</v>
      </c>
      <c r="M198" s="33">
        <v>56</v>
      </c>
      <c r="N198" s="33">
        <v>38</v>
      </c>
      <c r="O198" s="111"/>
      <c r="P198" s="33">
        <v>1017</v>
      </c>
      <c r="Q198" s="33">
        <v>1020</v>
      </c>
      <c r="R198" s="33">
        <v>1018.5</v>
      </c>
      <c r="S198" s="33">
        <v>3</v>
      </c>
      <c r="T198" s="111"/>
      <c r="U198" s="536">
        <v>3.6</v>
      </c>
      <c r="V198" s="1472">
        <v>9.8000000000000007</v>
      </c>
      <c r="W198" s="88">
        <v>13.2</v>
      </c>
      <c r="X198" s="98" t="s">
        <v>182</v>
      </c>
      <c r="Y198" s="111"/>
      <c r="Z198" s="88">
        <v>0</v>
      </c>
      <c r="AA198" s="88" t="e">
        <v>#N/A</v>
      </c>
      <c r="AB198" s="156" t="e">
        <v>#N/A</v>
      </c>
      <c r="AC198" s="1461" t="s">
        <v>459</v>
      </c>
      <c r="AD198" s="88" t="s">
        <v>459</v>
      </c>
      <c r="AE198" s="1459" t="e">
        <v>#N/A</v>
      </c>
      <c r="AF198" s="111"/>
      <c r="AG198" s="88">
        <v>5.3</v>
      </c>
      <c r="AH198" s="88">
        <v>10</v>
      </c>
      <c r="AI198" s="88">
        <v>7.5</v>
      </c>
      <c r="AJ198" s="88">
        <v>4.7</v>
      </c>
      <c r="AK198" s="111"/>
      <c r="AL198" s="98" t="s">
        <v>683</v>
      </c>
      <c r="AM198" s="1481"/>
      <c r="AN198" s="1481"/>
      <c r="AO198" s="1482"/>
      <c r="AP198" s="1486">
        <v>3.5</v>
      </c>
      <c r="AQ198" s="1483">
        <v>0</v>
      </c>
      <c r="AR198" s="1227"/>
      <c r="AS198" s="44">
        <v>-1.8000000000000007</v>
      </c>
      <c r="AT198" s="44">
        <v>0.17999999999999972</v>
      </c>
      <c r="AU198" s="26">
        <v>-0.8100000000000005</v>
      </c>
      <c r="AV198" s="27">
        <v>1.9800000000000004</v>
      </c>
      <c r="AW198" s="64">
        <v>-1.8000000000000007</v>
      </c>
      <c r="AX198" s="26">
        <v>0.17999999999999972</v>
      </c>
      <c r="AY198" s="4">
        <v>-0.8100000000000005</v>
      </c>
      <c r="AZ198" s="27">
        <v>1.9800000000000004</v>
      </c>
      <c r="BA198" s="351"/>
      <c r="BB198" s="640">
        <v>0</v>
      </c>
      <c r="BC198" s="44">
        <v>255.89999999999995</v>
      </c>
      <c r="BD198" s="643">
        <v>0.7327637169776462</v>
      </c>
      <c r="BE198" s="85">
        <v>900.80000000000007</v>
      </c>
      <c r="BF198" s="616">
        <v>1.0885164106961878</v>
      </c>
      <c r="BG198" s="1265">
        <v>1</v>
      </c>
      <c r="BH198" s="1277">
        <v>0</v>
      </c>
      <c r="BI198" s="1265">
        <v>1013.25</v>
      </c>
      <c r="BJ198" s="135">
        <f>'2011'!$CA$77</f>
        <v>4.1599999999999993</v>
      </c>
      <c r="BK198" s="1">
        <f t="shared" si="19"/>
        <v>0</v>
      </c>
      <c r="BL198" s="1709">
        <v>0.26041666666666669</v>
      </c>
      <c r="BM198" s="1709">
        <v>0.73958333333333337</v>
      </c>
      <c r="BN198" s="1709">
        <v>0.70138888888888884</v>
      </c>
      <c r="BO198" s="1709">
        <v>0.3263888888888889</v>
      </c>
      <c r="BP198" s="1708">
        <v>0.45555555555555555</v>
      </c>
      <c r="BQ198" s="1447">
        <f>Daily!CP198</f>
        <v>13.5</v>
      </c>
      <c r="BR198" s="1447">
        <f>Daily!CQ198</f>
        <v>22.52</v>
      </c>
      <c r="BS198" s="1447">
        <f>Daily!CR198</f>
        <v>18.009999999999998</v>
      </c>
      <c r="BT198" s="1421">
        <f>Daily!CS198</f>
        <v>9.02</v>
      </c>
      <c r="BU198" s="1277">
        <f>$BU$184+('2011'!$BX$77/DGD!$E$215*DGD!E198)</f>
        <v>349.22580645161293</v>
      </c>
      <c r="BV198" s="1277">
        <f>$BV$184+('2011'!$CF$77/DGD!$E$215*DGD!E198)</f>
        <v>827.54838709677415</v>
      </c>
      <c r="BW198" s="32">
        <f t="shared" si="16"/>
        <v>15.003333333333332</v>
      </c>
      <c r="BX198" s="32">
        <f t="shared" si="17"/>
        <v>21.016666666666666</v>
      </c>
    </row>
    <row r="199" spans="4:76" ht="12.75" customHeight="1" x14ac:dyDescent="0.2">
      <c r="D199" s="1892"/>
      <c r="E199" s="34">
        <f t="shared" si="18"/>
        <v>15</v>
      </c>
      <c r="F199" s="32">
        <v>11.8</v>
      </c>
      <c r="G199" s="32">
        <v>24</v>
      </c>
      <c r="H199" s="32">
        <v>18.7</v>
      </c>
      <c r="I199" s="32">
        <v>12.2</v>
      </c>
      <c r="J199" s="352"/>
      <c r="K199" s="33">
        <v>34</v>
      </c>
      <c r="L199" s="33">
        <v>78</v>
      </c>
      <c r="M199" s="33">
        <v>54</v>
      </c>
      <c r="N199" s="33">
        <v>44</v>
      </c>
      <c r="O199" s="111"/>
      <c r="P199" s="33">
        <v>1012</v>
      </c>
      <c r="Q199" s="33">
        <v>1018</v>
      </c>
      <c r="R199" s="33">
        <v>1015</v>
      </c>
      <c r="S199" s="33">
        <v>6</v>
      </c>
      <c r="T199" s="111"/>
      <c r="U199" s="536">
        <v>5</v>
      </c>
      <c r="V199" s="1472">
        <v>14</v>
      </c>
      <c r="W199" s="88">
        <v>20.8</v>
      </c>
      <c r="X199" s="98" t="s">
        <v>154</v>
      </c>
      <c r="Y199" s="111"/>
      <c r="Z199" s="88">
        <v>0</v>
      </c>
      <c r="AA199" s="88" t="e">
        <v>#N/A</v>
      </c>
      <c r="AB199" s="156" t="e">
        <v>#N/A</v>
      </c>
      <c r="AC199" s="1461" t="s">
        <v>459</v>
      </c>
      <c r="AD199" s="88" t="s">
        <v>459</v>
      </c>
      <c r="AE199" s="1459" t="e">
        <v>#N/A</v>
      </c>
      <c r="AF199" s="111"/>
      <c r="AG199" s="88">
        <v>4.9000000000000004</v>
      </c>
      <c r="AH199" s="88">
        <v>11.9</v>
      </c>
      <c r="AI199" s="88">
        <v>8.5</v>
      </c>
      <c r="AJ199" s="88">
        <v>7</v>
      </c>
      <c r="AK199" s="111"/>
      <c r="AL199" s="98" t="s">
        <v>668</v>
      </c>
      <c r="AM199" s="1481"/>
      <c r="AN199" s="1481"/>
      <c r="AO199" s="1482"/>
      <c r="AP199" s="1486">
        <v>9</v>
      </c>
      <c r="AQ199" s="1483">
        <v>0</v>
      </c>
      <c r="AR199" s="1227"/>
      <c r="AS199" s="44">
        <v>-1.75</v>
      </c>
      <c r="AT199" s="44">
        <v>1.4600000000000009</v>
      </c>
      <c r="AU199" s="26">
        <v>-0.14499999999999957</v>
      </c>
      <c r="AV199" s="27">
        <v>3.2100000000000009</v>
      </c>
      <c r="AW199" s="64">
        <v>-1.75</v>
      </c>
      <c r="AX199" s="26">
        <v>1.4600000000000009</v>
      </c>
      <c r="AY199" s="4">
        <v>-0.14499999999999957</v>
      </c>
      <c r="AZ199" s="27">
        <v>3.2100000000000009</v>
      </c>
      <c r="BA199" s="351"/>
      <c r="BB199" s="640">
        <v>0</v>
      </c>
      <c r="BC199" s="44">
        <v>255.89999999999995</v>
      </c>
      <c r="BD199" s="643">
        <v>0.72959624758576269</v>
      </c>
      <c r="BE199" s="85">
        <v>909.80000000000007</v>
      </c>
      <c r="BF199" s="616">
        <v>1.0915205696814894</v>
      </c>
      <c r="BG199" s="1265">
        <v>1</v>
      </c>
      <c r="BH199" s="1277">
        <v>0</v>
      </c>
      <c r="BI199" s="1265">
        <v>1013.25</v>
      </c>
      <c r="BJ199" s="135">
        <f>'2011'!$CA$77</f>
        <v>4.1599999999999993</v>
      </c>
      <c r="BK199" s="1">
        <f t="shared" si="19"/>
        <v>0</v>
      </c>
      <c r="BL199" s="1709">
        <v>0.24305555555555555</v>
      </c>
      <c r="BM199" s="1709">
        <v>0.61111111111111105</v>
      </c>
      <c r="BN199" s="1709">
        <v>0.73611111111111116</v>
      </c>
      <c r="BO199" s="1709">
        <v>0.27777777777777779</v>
      </c>
      <c r="BP199" s="1709">
        <v>0.7</v>
      </c>
      <c r="BQ199" s="1447">
        <f>Daily!CP199</f>
        <v>13.55</v>
      </c>
      <c r="BR199" s="1447">
        <f>Daily!CQ199</f>
        <v>22.54</v>
      </c>
      <c r="BS199" s="1447">
        <f>Daily!CR199</f>
        <v>18.045000000000002</v>
      </c>
      <c r="BT199" s="1421">
        <f>Daily!CS199</f>
        <v>8.9899999999999984</v>
      </c>
      <c r="BU199" s="1277">
        <f>$BU$184+('2011'!$BX$77/DGD!$E$215*DGD!E199)</f>
        <v>350.74193548387098</v>
      </c>
      <c r="BV199" s="1277">
        <f>$BV$184+('2011'!$CF$77/DGD!$E$215*DGD!E199)</f>
        <v>833.51612903225805</v>
      </c>
      <c r="BW199" s="32">
        <f t="shared" si="16"/>
        <v>15.048333333333336</v>
      </c>
      <c r="BX199" s="32">
        <f t="shared" si="17"/>
        <v>21.041666666666668</v>
      </c>
    </row>
    <row r="200" spans="4:76" ht="12.75" customHeight="1" x14ac:dyDescent="0.2">
      <c r="D200" s="1892"/>
      <c r="E200" s="34">
        <f t="shared" si="18"/>
        <v>16</v>
      </c>
      <c r="F200" s="32">
        <v>13.2</v>
      </c>
      <c r="G200" s="32">
        <v>19</v>
      </c>
      <c r="H200" s="32">
        <v>16</v>
      </c>
      <c r="I200" s="32">
        <v>5.8000000000000007</v>
      </c>
      <c r="J200" s="352"/>
      <c r="K200" s="33">
        <v>70</v>
      </c>
      <c r="L200" s="33">
        <v>93</v>
      </c>
      <c r="M200" s="33">
        <v>82</v>
      </c>
      <c r="N200" s="33">
        <v>23</v>
      </c>
      <c r="O200" s="111"/>
      <c r="P200" s="33">
        <v>995</v>
      </c>
      <c r="Q200" s="33">
        <v>1012</v>
      </c>
      <c r="R200" s="33">
        <v>1003.5</v>
      </c>
      <c r="S200" s="33">
        <v>17</v>
      </c>
      <c r="T200" s="111"/>
      <c r="U200" s="536">
        <v>6.8</v>
      </c>
      <c r="V200" s="1472">
        <v>14.7</v>
      </c>
      <c r="W200" s="88">
        <v>25.3</v>
      </c>
      <c r="X200" s="98" t="s">
        <v>154</v>
      </c>
      <c r="Y200" s="111"/>
      <c r="Z200" s="32">
        <v>13.7</v>
      </c>
      <c r="AA200" s="88">
        <v>4.5</v>
      </c>
      <c r="AB200" s="156">
        <v>3</v>
      </c>
      <c r="AC200" s="1461">
        <v>0.25996204933586337</v>
      </c>
      <c r="AD200" s="88">
        <v>2.2833333333333332</v>
      </c>
      <c r="AE200" s="1459">
        <v>60</v>
      </c>
      <c r="AF200" s="111"/>
      <c r="AG200" s="88">
        <v>8.9</v>
      </c>
      <c r="AH200" s="88">
        <v>16.399999999999999</v>
      </c>
      <c r="AI200" s="88">
        <v>12.9</v>
      </c>
      <c r="AJ200" s="88">
        <v>7.4999999999999982</v>
      </c>
      <c r="AK200" s="111"/>
      <c r="AL200" s="98" t="s">
        <v>473</v>
      </c>
      <c r="AM200" s="1481"/>
      <c r="AN200" s="1481"/>
      <c r="AO200" s="1482"/>
      <c r="AP200" s="1486">
        <v>2</v>
      </c>
      <c r="AQ200" s="1483">
        <v>6</v>
      </c>
      <c r="AR200" s="1227"/>
      <c r="AS200" s="44">
        <v>-0.40000000000000036</v>
      </c>
      <c r="AT200" s="44">
        <v>-3.5700000000000003</v>
      </c>
      <c r="AU200" s="26">
        <v>-1.9850000000000003</v>
      </c>
      <c r="AV200" s="27">
        <v>-3.17</v>
      </c>
      <c r="AW200" s="64">
        <v>-0.40000000000000036</v>
      </c>
      <c r="AX200" s="26">
        <v>-3.5700000000000003</v>
      </c>
      <c r="AY200" s="4">
        <v>-1.9850000000000003</v>
      </c>
      <c r="AZ200" s="27">
        <v>-3.17</v>
      </c>
      <c r="BA200" s="351"/>
      <c r="BB200" s="640">
        <v>9.0361702127659562</v>
      </c>
      <c r="BC200" s="44">
        <v>269.59999999999997</v>
      </c>
      <c r="BD200" s="643">
        <v>0.76534798534798532</v>
      </c>
      <c r="BE200" s="85">
        <v>911.80000000000007</v>
      </c>
      <c r="BF200" s="616">
        <v>1.0861435597909623</v>
      </c>
      <c r="BG200" s="1265">
        <v>1</v>
      </c>
      <c r="BH200" s="1277">
        <v>0</v>
      </c>
      <c r="BI200" s="1265">
        <v>1013.25</v>
      </c>
      <c r="BJ200" s="135">
        <f>'2011'!$CA$77</f>
        <v>4.1599999999999993</v>
      </c>
      <c r="BK200" s="1">
        <f t="shared" si="19"/>
        <v>2</v>
      </c>
      <c r="BL200" s="1709">
        <v>0.1875</v>
      </c>
      <c r="BM200" s="1709">
        <v>0.71875</v>
      </c>
      <c r="BN200" s="1709">
        <v>0.72222222222222221</v>
      </c>
      <c r="BO200" s="1709" t="e">
        <v>#N/A</v>
      </c>
      <c r="BP200" s="1709">
        <v>0.67569444444444438</v>
      </c>
      <c r="BQ200" s="1447">
        <f>Daily!CP200</f>
        <v>13.6</v>
      </c>
      <c r="BR200" s="1447">
        <f>Daily!CQ200</f>
        <v>22.57</v>
      </c>
      <c r="BS200" s="1447">
        <f>Daily!CR200</f>
        <v>18.085000000000001</v>
      </c>
      <c r="BT200" s="1421">
        <f>Daily!CS200</f>
        <v>8.9700000000000006</v>
      </c>
      <c r="BU200" s="1277">
        <f>$BU$184+('2011'!$BX$77/DGD!$E$215*DGD!E200)</f>
        <v>352.25806451612902</v>
      </c>
      <c r="BV200" s="1277">
        <f>$BV$184+('2011'!$CF$77/DGD!$E$215*DGD!E200)</f>
        <v>839.48387096774195</v>
      </c>
      <c r="BW200" s="32">
        <f t="shared" si="16"/>
        <v>15.095000000000001</v>
      </c>
      <c r="BX200" s="32">
        <f t="shared" si="17"/>
        <v>21.075000000000003</v>
      </c>
    </row>
    <row r="201" spans="4:76" ht="12.75" customHeight="1" x14ac:dyDescent="0.2">
      <c r="D201" s="1892"/>
      <c r="E201" s="34">
        <f t="shared" si="18"/>
        <v>17</v>
      </c>
      <c r="F201" s="32">
        <v>12.8</v>
      </c>
      <c r="G201" s="32">
        <v>18.899999999999999</v>
      </c>
      <c r="H201" s="32">
        <v>15.6</v>
      </c>
      <c r="I201" s="32">
        <v>6.0999999999999979</v>
      </c>
      <c r="J201" s="352"/>
      <c r="K201" s="33">
        <v>64</v>
      </c>
      <c r="L201" s="33">
        <v>85</v>
      </c>
      <c r="M201" s="33">
        <v>77</v>
      </c>
      <c r="N201" s="33">
        <v>21</v>
      </c>
      <c r="O201" s="111"/>
      <c r="P201" s="33">
        <v>993</v>
      </c>
      <c r="Q201" s="33">
        <v>996</v>
      </c>
      <c r="R201" s="33">
        <v>994.5</v>
      </c>
      <c r="S201" s="33">
        <v>3</v>
      </c>
      <c r="T201" s="111"/>
      <c r="U201" s="536">
        <v>7.1</v>
      </c>
      <c r="V201" s="1472">
        <v>15.9</v>
      </c>
      <c r="W201" s="88">
        <v>22.8</v>
      </c>
      <c r="X201" s="98" t="s">
        <v>154</v>
      </c>
      <c r="Y201" s="111"/>
      <c r="Z201" s="88">
        <v>3.3</v>
      </c>
      <c r="AA201" s="88">
        <v>1.6</v>
      </c>
      <c r="AB201" s="156">
        <v>1.1000000000000001</v>
      </c>
      <c r="AC201" s="1461">
        <v>6.2618595825426948E-2</v>
      </c>
      <c r="AD201" s="88">
        <v>2.1999999999999997</v>
      </c>
      <c r="AE201" s="1459">
        <v>50</v>
      </c>
      <c r="AF201" s="111"/>
      <c r="AG201" s="88">
        <v>8.9</v>
      </c>
      <c r="AH201" s="88">
        <v>14.6</v>
      </c>
      <c r="AI201" s="88">
        <v>11.4</v>
      </c>
      <c r="AJ201" s="88">
        <v>5.6999999999999993</v>
      </c>
      <c r="AK201" s="111"/>
      <c r="AL201" s="98" t="s">
        <v>549</v>
      </c>
      <c r="AM201" s="1481"/>
      <c r="AN201" s="1481"/>
      <c r="AO201" s="1482"/>
      <c r="AP201" s="1486">
        <v>2</v>
      </c>
      <c r="AQ201" s="1483">
        <v>1.5</v>
      </c>
      <c r="AR201" s="1227"/>
      <c r="AS201" s="44">
        <v>-0.84999999999999964</v>
      </c>
      <c r="AT201" s="44">
        <v>-3.6900000000000013</v>
      </c>
      <c r="AU201" s="26">
        <v>-2.2700000000000005</v>
      </c>
      <c r="AV201" s="27">
        <v>-2.8400000000000016</v>
      </c>
      <c r="AW201" s="64">
        <v>-0.84999999999999964</v>
      </c>
      <c r="AX201" s="26">
        <v>-3.6900000000000013</v>
      </c>
      <c r="AY201" s="4">
        <v>-2.2700000000000005</v>
      </c>
      <c r="AZ201" s="27">
        <v>-2.8400000000000016</v>
      </c>
      <c r="BA201" s="351"/>
      <c r="BB201" s="640">
        <v>2.176595744680851</v>
      </c>
      <c r="BC201" s="44">
        <v>272.89999999999998</v>
      </c>
      <c r="BD201" s="643">
        <v>0.77139600620041937</v>
      </c>
      <c r="BE201" s="85">
        <v>913.80000000000007</v>
      </c>
      <c r="BF201" s="616">
        <v>1.0808424586973941</v>
      </c>
      <c r="BG201" s="1265">
        <v>1</v>
      </c>
      <c r="BH201" s="1277">
        <v>0</v>
      </c>
      <c r="BI201" s="1265">
        <v>1013.25</v>
      </c>
      <c r="BJ201" s="135">
        <f>'2011'!$CA$77</f>
        <v>4.1599999999999993</v>
      </c>
      <c r="BK201" s="1">
        <f t="shared" si="19"/>
        <v>2</v>
      </c>
      <c r="BL201" s="1709">
        <v>0.22569444444444445</v>
      </c>
      <c r="BM201" s="1709">
        <v>0.55555555555555558</v>
      </c>
      <c r="BN201" s="1709">
        <v>0.77430555555555547</v>
      </c>
      <c r="BO201" s="1709">
        <v>0.27430555555555552</v>
      </c>
      <c r="BP201" s="1709">
        <v>0.73611111111111116</v>
      </c>
      <c r="BQ201" s="1447">
        <f>Daily!CP201</f>
        <v>13.65</v>
      </c>
      <c r="BR201" s="1447">
        <f>Daily!CQ201</f>
        <v>22.59</v>
      </c>
      <c r="BS201" s="1447">
        <f>Daily!CR201</f>
        <v>18.12</v>
      </c>
      <c r="BT201" s="1421">
        <f>Daily!CS201</f>
        <v>8.94</v>
      </c>
      <c r="BU201" s="1277">
        <f>$BU$184+('2011'!$BX$77/DGD!$E$215*DGD!E201)</f>
        <v>353.77419354838707</v>
      </c>
      <c r="BV201" s="1277">
        <f>$BV$184+('2011'!$CF$77/DGD!$E$215*DGD!E201)</f>
        <v>845.45161290322585</v>
      </c>
      <c r="BW201" s="32">
        <f t="shared" si="16"/>
        <v>15.14</v>
      </c>
      <c r="BX201" s="32">
        <f t="shared" si="17"/>
        <v>21.1</v>
      </c>
    </row>
    <row r="202" spans="4:76" ht="12.75" customHeight="1" x14ac:dyDescent="0.2">
      <c r="D202" s="1892"/>
      <c r="E202" s="34">
        <f t="shared" si="18"/>
        <v>18</v>
      </c>
      <c r="F202" s="32">
        <v>13.2</v>
      </c>
      <c r="G202" s="32">
        <v>18.399999999999999</v>
      </c>
      <c r="H202" s="32">
        <v>15.1</v>
      </c>
      <c r="I202" s="32">
        <v>5.1999999999999993</v>
      </c>
      <c r="J202" s="352"/>
      <c r="K202" s="33">
        <v>65</v>
      </c>
      <c r="L202" s="33">
        <v>91</v>
      </c>
      <c r="M202" s="33">
        <v>79</v>
      </c>
      <c r="N202" s="33">
        <v>26</v>
      </c>
      <c r="O202" s="111"/>
      <c r="P202" s="33">
        <v>995</v>
      </c>
      <c r="Q202" s="33">
        <v>1000</v>
      </c>
      <c r="R202" s="33">
        <v>997.5</v>
      </c>
      <c r="S202" s="33">
        <v>5</v>
      </c>
      <c r="T202" s="111"/>
      <c r="U202" s="536">
        <v>7.2</v>
      </c>
      <c r="V202" s="1472">
        <v>16.600000000000001</v>
      </c>
      <c r="W202" s="88">
        <v>21.9</v>
      </c>
      <c r="X202" s="98" t="s">
        <v>154</v>
      </c>
      <c r="Y202" s="111"/>
      <c r="Z202" s="88">
        <v>7.1</v>
      </c>
      <c r="AA202" s="88">
        <v>4.5999999999999996</v>
      </c>
      <c r="AB202" s="156">
        <v>2.5</v>
      </c>
      <c r="AC202" s="1461">
        <v>0.1347248576850095</v>
      </c>
      <c r="AD202" s="88">
        <v>2.3666666666666667</v>
      </c>
      <c r="AE202" s="1459">
        <v>40</v>
      </c>
      <c r="AF202" s="111"/>
      <c r="AG202" s="88">
        <v>10.4</v>
      </c>
      <c r="AH202" s="88">
        <v>12.5</v>
      </c>
      <c r="AI202" s="88">
        <v>11.5</v>
      </c>
      <c r="AJ202" s="88">
        <v>2.0999999999999996</v>
      </c>
      <c r="AK202" s="111"/>
      <c r="AL202" s="98" t="s">
        <v>684</v>
      </c>
      <c r="AM202" s="1481"/>
      <c r="AN202" s="1481"/>
      <c r="AO202" s="1482"/>
      <c r="AP202" s="1486">
        <v>0.8</v>
      </c>
      <c r="AQ202" s="1483">
        <v>3</v>
      </c>
      <c r="AR202" s="1227"/>
      <c r="AS202" s="44">
        <v>-0.5</v>
      </c>
      <c r="AT202" s="44">
        <v>-4.2300000000000004</v>
      </c>
      <c r="AU202" s="26">
        <v>-2.3650000000000002</v>
      </c>
      <c r="AV202" s="27">
        <v>-3.7300000000000004</v>
      </c>
      <c r="AW202" s="64">
        <v>-0.5</v>
      </c>
      <c r="AX202" s="26">
        <v>-4.2300000000000004</v>
      </c>
      <c r="AY202" s="4">
        <v>-2.3650000000000002</v>
      </c>
      <c r="AZ202" s="27">
        <v>-3.7300000000000004</v>
      </c>
      <c r="BA202" s="351"/>
      <c r="BB202" s="640">
        <v>4.682978723404255</v>
      </c>
      <c r="BC202" s="44">
        <v>280</v>
      </c>
      <c r="BD202" s="643">
        <v>0.78808788814236419</v>
      </c>
      <c r="BE202" s="85">
        <v>914.6</v>
      </c>
      <c r="BF202" s="616">
        <v>1.0742062589982573</v>
      </c>
      <c r="BG202" s="1265">
        <v>1</v>
      </c>
      <c r="BH202" s="1277">
        <v>0</v>
      </c>
      <c r="BI202" s="1265">
        <v>1013.25</v>
      </c>
      <c r="BJ202" s="135">
        <f>'2011'!$CA$77</f>
        <v>4.1599999999999993</v>
      </c>
      <c r="BK202" s="1">
        <f t="shared" si="19"/>
        <v>2</v>
      </c>
      <c r="BL202" s="1709">
        <v>0.22916666666666666</v>
      </c>
      <c r="BM202" s="1709">
        <v>0.63888888888888895</v>
      </c>
      <c r="BN202" s="1709">
        <v>0.64583333333333337</v>
      </c>
      <c r="BO202" s="1709" t="e">
        <v>#N/A</v>
      </c>
      <c r="BP202" s="1709">
        <v>0.25416666666666665</v>
      </c>
      <c r="BQ202" s="1447">
        <f>Daily!CP202</f>
        <v>13.7</v>
      </c>
      <c r="BR202" s="1447">
        <f>Daily!CQ202</f>
        <v>22.63</v>
      </c>
      <c r="BS202" s="1447">
        <f>Daily!CR202</f>
        <v>18.164999999999999</v>
      </c>
      <c r="BT202" s="1421">
        <f>Daily!CS202</f>
        <v>8.93</v>
      </c>
      <c r="BU202" s="1277">
        <f>$BU$184+('2011'!$BX$77/DGD!$E$215*DGD!E202)</f>
        <v>355.29032258064518</v>
      </c>
      <c r="BV202" s="1277">
        <f>$BV$184+('2011'!$CF$77/DGD!$E$215*DGD!E202)</f>
        <v>851.41935483870964</v>
      </c>
      <c r="BW202" s="32">
        <f t="shared" si="16"/>
        <v>15.188333333333333</v>
      </c>
      <c r="BX202" s="32">
        <f t="shared" si="17"/>
        <v>21.141666666666666</v>
      </c>
    </row>
    <row r="203" spans="4:76" ht="12.75" customHeight="1" x14ac:dyDescent="0.2">
      <c r="D203" s="1892"/>
      <c r="E203" s="34">
        <f t="shared" si="18"/>
        <v>19</v>
      </c>
      <c r="F203" s="32">
        <v>11.9</v>
      </c>
      <c r="G203" s="32">
        <v>19.899999999999999</v>
      </c>
      <c r="H203" s="32">
        <v>15.3</v>
      </c>
      <c r="I203" s="32">
        <v>7.9999999999999982</v>
      </c>
      <c r="J203" s="352"/>
      <c r="K203" s="33">
        <v>62</v>
      </c>
      <c r="L203" s="33">
        <v>94</v>
      </c>
      <c r="M203" s="33">
        <v>84</v>
      </c>
      <c r="N203" s="33">
        <v>32</v>
      </c>
      <c r="O203" s="111"/>
      <c r="P203" s="33">
        <v>1000</v>
      </c>
      <c r="Q203" s="33">
        <v>1008</v>
      </c>
      <c r="R203" s="33">
        <v>1004</v>
      </c>
      <c r="S203" s="33">
        <v>8</v>
      </c>
      <c r="T203" s="111"/>
      <c r="U203" s="536">
        <v>3.3</v>
      </c>
      <c r="V203" s="1472">
        <v>8.5</v>
      </c>
      <c r="W203" s="88">
        <v>12.5</v>
      </c>
      <c r="X203" s="98" t="s">
        <v>181</v>
      </c>
      <c r="Y203" s="111"/>
      <c r="Z203" s="88">
        <v>3</v>
      </c>
      <c r="AA203" s="88">
        <v>1.4</v>
      </c>
      <c r="AB203" s="156">
        <v>1.1000000000000001</v>
      </c>
      <c r="AC203" s="1461">
        <v>5.692599620493359E-2</v>
      </c>
      <c r="AD203" s="88">
        <v>1.5</v>
      </c>
      <c r="AE203" s="1459">
        <v>20</v>
      </c>
      <c r="AF203" s="111"/>
      <c r="AG203" s="88">
        <v>10.8</v>
      </c>
      <c r="AH203" s="88">
        <v>14.9</v>
      </c>
      <c r="AI203" s="88">
        <v>12.6</v>
      </c>
      <c r="AJ203" s="88">
        <v>4.0999999999999996</v>
      </c>
      <c r="AK203" s="111"/>
      <c r="AL203" s="98" t="s">
        <v>680</v>
      </c>
      <c r="AM203" s="1481"/>
      <c r="AN203" s="1481"/>
      <c r="AO203" s="1482"/>
      <c r="AP203" s="1486">
        <v>3</v>
      </c>
      <c r="AQ203" s="1483">
        <v>2</v>
      </c>
      <c r="AR203" s="1227"/>
      <c r="AS203" s="44">
        <v>-1.8499999999999996</v>
      </c>
      <c r="AT203" s="44">
        <v>-2.75</v>
      </c>
      <c r="AU203" s="26">
        <v>-2.2999999999999998</v>
      </c>
      <c r="AV203" s="27">
        <v>-0.90000000000000036</v>
      </c>
      <c r="AW203" s="64">
        <v>-1.8499999999999996</v>
      </c>
      <c r="AX203" s="26">
        <v>-2.75</v>
      </c>
      <c r="AY203" s="4">
        <v>-2.2999999999999998</v>
      </c>
      <c r="AZ203" s="27">
        <v>-0.90000000000000036</v>
      </c>
      <c r="BA203" s="351"/>
      <c r="BB203" s="640">
        <v>1.9787234042553192</v>
      </c>
      <c r="BC203" s="44">
        <v>283</v>
      </c>
      <c r="BD203" s="643">
        <v>0.79314709339119427</v>
      </c>
      <c r="BE203" s="85">
        <v>917.6</v>
      </c>
      <c r="BF203" s="616">
        <v>1.0702283757853945</v>
      </c>
      <c r="BG203" s="1265">
        <v>1</v>
      </c>
      <c r="BH203" s="1277">
        <v>0</v>
      </c>
      <c r="BI203" s="1265">
        <v>1013.25</v>
      </c>
      <c r="BJ203" s="135">
        <f>'2011'!$CA$77</f>
        <v>4.1599999999999993</v>
      </c>
      <c r="BK203" s="1">
        <f t="shared" si="19"/>
        <v>2</v>
      </c>
      <c r="BL203" s="1709">
        <v>0.23611111111111113</v>
      </c>
      <c r="BM203" s="1709">
        <v>0.59027777777777779</v>
      </c>
      <c r="BN203" s="1709">
        <v>0.59722222222222221</v>
      </c>
      <c r="BO203" s="1709">
        <v>0.23958333333333334</v>
      </c>
      <c r="BP203" s="1709">
        <v>1.4583333333333332E-2</v>
      </c>
      <c r="BQ203" s="1447">
        <f>Daily!CP203</f>
        <v>13.75</v>
      </c>
      <c r="BR203" s="1447">
        <f>Daily!CQ203</f>
        <v>22.65</v>
      </c>
      <c r="BS203" s="1447">
        <f>Daily!CR203</f>
        <v>18.2</v>
      </c>
      <c r="BT203" s="1421">
        <f>Daily!CS203</f>
        <v>8.8999999999999986</v>
      </c>
      <c r="BU203" s="1277">
        <f>$BU$184+('2011'!$BX$77/DGD!$E$215*DGD!E203)</f>
        <v>356.80645161290323</v>
      </c>
      <c r="BV203" s="1277">
        <f>$BV$184+('2011'!$CF$77/DGD!$E$215*DGD!E203)</f>
        <v>857.38709677419354</v>
      </c>
      <c r="BW203" s="32">
        <f t="shared" si="16"/>
        <v>15.233333333333333</v>
      </c>
      <c r="BX203" s="32">
        <f t="shared" si="17"/>
        <v>21.166666666666664</v>
      </c>
    </row>
    <row r="204" spans="4:76" ht="12.75" customHeight="1" x14ac:dyDescent="0.2">
      <c r="D204" s="1892"/>
      <c r="E204" s="34">
        <f t="shared" si="18"/>
        <v>20</v>
      </c>
      <c r="F204" s="32">
        <v>12.6</v>
      </c>
      <c r="G204" s="32">
        <v>19.100000000000001</v>
      </c>
      <c r="H204" s="32">
        <v>15.3</v>
      </c>
      <c r="I204" s="32">
        <v>6.5</v>
      </c>
      <c r="J204" s="352"/>
      <c r="K204" s="33">
        <v>54</v>
      </c>
      <c r="L204" s="33">
        <v>91</v>
      </c>
      <c r="M204" s="33">
        <v>78</v>
      </c>
      <c r="N204" s="33">
        <v>37</v>
      </c>
      <c r="O204" s="111"/>
      <c r="P204" s="33">
        <v>1008</v>
      </c>
      <c r="Q204" s="33">
        <v>1010</v>
      </c>
      <c r="R204" s="33">
        <v>1009</v>
      </c>
      <c r="S204" s="33">
        <v>2</v>
      </c>
      <c r="T204" s="111"/>
      <c r="U204" s="536">
        <v>2.4</v>
      </c>
      <c r="V204" s="1472">
        <v>8.6999999999999993</v>
      </c>
      <c r="W204" s="88">
        <v>10.7</v>
      </c>
      <c r="X204" s="98" t="s">
        <v>181</v>
      </c>
      <c r="Y204" s="111"/>
      <c r="Z204" s="88">
        <v>5.5</v>
      </c>
      <c r="AA204" s="88">
        <v>4.5999999999999996</v>
      </c>
      <c r="AB204" s="156">
        <v>3</v>
      </c>
      <c r="AC204" s="1461">
        <v>0.10436432637571158</v>
      </c>
      <c r="AD204" s="88">
        <v>1.375</v>
      </c>
      <c r="AE204" s="1459">
        <v>20</v>
      </c>
      <c r="AF204" s="111"/>
      <c r="AG204" s="88">
        <v>9.1999999999999993</v>
      </c>
      <c r="AH204" s="88">
        <v>12.3</v>
      </c>
      <c r="AI204" s="88">
        <v>11.3</v>
      </c>
      <c r="AJ204" s="88">
        <v>3.1</v>
      </c>
      <c r="AK204" s="111"/>
      <c r="AL204" s="98" t="s">
        <v>492</v>
      </c>
      <c r="AM204" s="1481"/>
      <c r="AN204" s="1481"/>
      <c r="AO204" s="1482"/>
      <c r="AP204" s="1486">
        <v>0.5</v>
      </c>
      <c r="AQ204" s="1483">
        <v>4</v>
      </c>
      <c r="AR204" s="1227"/>
      <c r="AS204" s="44">
        <v>-1.2000000000000011</v>
      </c>
      <c r="AT204" s="44">
        <v>-3.5599999999999987</v>
      </c>
      <c r="AU204" s="26">
        <v>-2.38</v>
      </c>
      <c r="AV204" s="27">
        <v>-2.3599999999999977</v>
      </c>
      <c r="AW204" s="64">
        <v>-1.2000000000000011</v>
      </c>
      <c r="AX204" s="26">
        <v>-3.5599999999999987</v>
      </c>
      <c r="AY204" s="4">
        <v>-2.38</v>
      </c>
      <c r="AZ204" s="27">
        <v>-2.3599999999999994</v>
      </c>
      <c r="BA204" s="351"/>
      <c r="BB204" s="640">
        <v>3.6276595744680851</v>
      </c>
      <c r="BC204" s="44">
        <v>288.5</v>
      </c>
      <c r="BD204" s="643">
        <v>0.80514043932301049</v>
      </c>
      <c r="BE204" s="85">
        <v>918.1</v>
      </c>
      <c r="BF204" s="616">
        <v>1.0634098042146167</v>
      </c>
      <c r="BG204" s="1265">
        <v>1</v>
      </c>
      <c r="BH204" s="1277">
        <v>0</v>
      </c>
      <c r="BI204" s="1265">
        <v>1013.25</v>
      </c>
      <c r="BJ204" s="135">
        <f>'2011'!$CA$77</f>
        <v>4.1599999999999993</v>
      </c>
      <c r="BK204" s="1">
        <f t="shared" si="19"/>
        <v>2</v>
      </c>
      <c r="BL204" s="1709">
        <v>9.375E-2</v>
      </c>
      <c r="BM204" s="1709">
        <v>0.55902777777777779</v>
      </c>
      <c r="BN204" s="1709">
        <v>0.59722222222222221</v>
      </c>
      <c r="BO204" s="1709">
        <v>0.25347222222222221</v>
      </c>
      <c r="BP204" s="1708">
        <v>0.47291666666666665</v>
      </c>
      <c r="BQ204" s="1447">
        <f>Daily!CP204</f>
        <v>13.8</v>
      </c>
      <c r="BR204" s="1447">
        <f>Daily!CQ204</f>
        <v>22.66</v>
      </c>
      <c r="BS204" s="1447">
        <f>Daily!CR204</f>
        <v>18.23</v>
      </c>
      <c r="BT204" s="1421">
        <f>Daily!CS204</f>
        <v>8.86</v>
      </c>
      <c r="BU204" s="1277">
        <f>$BU$184+('2011'!$BX$77/DGD!$E$215*DGD!E204)</f>
        <v>358.32258064516128</v>
      </c>
      <c r="BV204" s="1277">
        <f>$BV$184+('2011'!$CF$77/DGD!$E$215*DGD!E204)</f>
        <v>863.35483870967744</v>
      </c>
      <c r="BW204" s="32">
        <f t="shared" si="16"/>
        <v>15.276666666666667</v>
      </c>
      <c r="BX204" s="32">
        <f t="shared" si="17"/>
        <v>21.183333333333334</v>
      </c>
    </row>
    <row r="205" spans="4:76" ht="12.75" customHeight="1" x14ac:dyDescent="0.2">
      <c r="D205" s="1892"/>
      <c r="E205" s="34">
        <f t="shared" si="18"/>
        <v>21</v>
      </c>
      <c r="F205" s="32">
        <v>13.1</v>
      </c>
      <c r="G205" s="32">
        <v>19.3</v>
      </c>
      <c r="H205" s="32">
        <v>14.9</v>
      </c>
      <c r="I205" s="32">
        <v>6.2</v>
      </c>
      <c r="J205" s="352"/>
      <c r="K205" s="33">
        <v>67</v>
      </c>
      <c r="L205" s="33">
        <v>94</v>
      </c>
      <c r="M205" s="33">
        <v>88</v>
      </c>
      <c r="N205" s="33">
        <v>27</v>
      </c>
      <c r="O205" s="111"/>
      <c r="P205" s="33">
        <v>1010</v>
      </c>
      <c r="Q205" s="33">
        <v>1016</v>
      </c>
      <c r="R205" s="33">
        <v>1013</v>
      </c>
      <c r="S205" s="33">
        <v>6</v>
      </c>
      <c r="T205" s="111"/>
      <c r="U205" s="19">
        <v>2.4</v>
      </c>
      <c r="V205" s="1472">
        <v>7.8</v>
      </c>
      <c r="W205" s="88">
        <v>11.2</v>
      </c>
      <c r="X205" s="98" t="s">
        <v>180</v>
      </c>
      <c r="Y205" s="111"/>
      <c r="Z205" s="88">
        <v>3.8</v>
      </c>
      <c r="AA205" s="88">
        <v>3.6</v>
      </c>
      <c r="AB205" s="156">
        <v>1.6</v>
      </c>
      <c r="AC205" s="1461">
        <v>7.2106261859582549E-2</v>
      </c>
      <c r="AD205" s="88">
        <v>1.2666666666666666</v>
      </c>
      <c r="AE205" s="1459">
        <v>30</v>
      </c>
      <c r="AF205" s="111"/>
      <c r="AG205" s="88">
        <v>11</v>
      </c>
      <c r="AH205" s="88">
        <v>14.7</v>
      </c>
      <c r="AI205" s="88">
        <v>12.8</v>
      </c>
      <c r="AJ205" s="88">
        <v>3.7</v>
      </c>
      <c r="AK205" s="111"/>
      <c r="AL205" s="98" t="s">
        <v>625</v>
      </c>
      <c r="AM205" s="1481"/>
      <c r="AN205" s="1481"/>
      <c r="AO205" s="1482"/>
      <c r="AP205" s="1486">
        <v>0.2</v>
      </c>
      <c r="AQ205" s="1483">
        <v>3</v>
      </c>
      <c r="AR205" s="1227"/>
      <c r="AS205" s="44">
        <v>-0.75</v>
      </c>
      <c r="AT205" s="44">
        <v>-3.370000000000001</v>
      </c>
      <c r="AU205" s="26">
        <v>-2.0600000000000005</v>
      </c>
      <c r="AV205" s="27">
        <v>-2.620000000000001</v>
      </c>
      <c r="AW205" s="64">
        <v>-0.75</v>
      </c>
      <c r="AX205" s="26">
        <v>-3.370000000000001</v>
      </c>
      <c r="AY205" s="4">
        <v>-2.0600000000000005</v>
      </c>
      <c r="AZ205" s="27">
        <v>-2.6200000000000019</v>
      </c>
      <c r="BA205" s="351"/>
      <c r="BB205" s="640">
        <v>2.506382978723404</v>
      </c>
      <c r="BC205" s="44">
        <v>292.3</v>
      </c>
      <c r="BD205" s="643">
        <v>0.81230838189152854</v>
      </c>
      <c r="BE205" s="85">
        <v>918.30000000000007</v>
      </c>
      <c r="BF205" s="616">
        <v>1.0563397528665257</v>
      </c>
      <c r="BG205" s="1265">
        <v>1</v>
      </c>
      <c r="BH205" s="1277">
        <v>0</v>
      </c>
      <c r="BI205" s="1265">
        <v>1013.25</v>
      </c>
      <c r="BJ205" s="135">
        <f>'2011'!$CA$77</f>
        <v>4.1599999999999993</v>
      </c>
      <c r="BK205" s="1">
        <f t="shared" si="19"/>
        <v>2</v>
      </c>
      <c r="BL205" s="1709">
        <v>0.11041666666666666</v>
      </c>
      <c r="BM205" s="1709">
        <v>0.64027777777777783</v>
      </c>
      <c r="BN205" s="1709">
        <v>0.63749999999999996</v>
      </c>
      <c r="BO205" s="1709">
        <v>0.33402777777777781</v>
      </c>
      <c r="BP205" s="1709">
        <v>0.78194444444444444</v>
      </c>
      <c r="BQ205" s="1447">
        <f>Daily!CP205</f>
        <v>13.85</v>
      </c>
      <c r="BR205" s="1447">
        <f>Daily!CQ205</f>
        <v>22.67</v>
      </c>
      <c r="BS205" s="1447">
        <f>Daily!CR205</f>
        <v>18.260000000000002</v>
      </c>
      <c r="BT205" s="1421">
        <f>Daily!CS205</f>
        <v>8.8200000000000021</v>
      </c>
      <c r="BU205" s="1277">
        <f>$BU$184+('2011'!$BX$77/DGD!$E$215*DGD!E205)</f>
        <v>359.83870967741933</v>
      </c>
      <c r="BV205" s="1277">
        <f>$BV$184+('2011'!$CF$77/DGD!$E$215*DGD!E205)</f>
        <v>869.32258064516134</v>
      </c>
      <c r="BW205" s="32">
        <f t="shared" si="16"/>
        <v>15.32</v>
      </c>
      <c r="BX205" s="32">
        <f t="shared" si="17"/>
        <v>21.200000000000003</v>
      </c>
    </row>
    <row r="206" spans="4:76" ht="12.75" customHeight="1" x14ac:dyDescent="0.2">
      <c r="D206" s="1892"/>
      <c r="E206" s="34">
        <f t="shared" si="18"/>
        <v>22</v>
      </c>
      <c r="F206" s="32">
        <v>10.5</v>
      </c>
      <c r="G206" s="32">
        <v>20.2</v>
      </c>
      <c r="H206" s="32">
        <v>15.7</v>
      </c>
      <c r="I206" s="32">
        <v>9.6999999999999993</v>
      </c>
      <c r="J206" s="352"/>
      <c r="K206" s="33">
        <v>43</v>
      </c>
      <c r="L206" s="33">
        <v>92</v>
      </c>
      <c r="M206" s="33">
        <v>69</v>
      </c>
      <c r="N206" s="33">
        <v>49</v>
      </c>
      <c r="O206" s="111"/>
      <c r="P206" s="33">
        <v>1015</v>
      </c>
      <c r="Q206" s="33">
        <v>1017</v>
      </c>
      <c r="R206" s="33">
        <v>1016</v>
      </c>
      <c r="S206" s="33">
        <v>2</v>
      </c>
      <c r="T206" s="111"/>
      <c r="U206" s="536">
        <v>3.5</v>
      </c>
      <c r="V206" s="1472">
        <v>9.1999999999999993</v>
      </c>
      <c r="W206" s="88">
        <v>12.8</v>
      </c>
      <c r="X206" s="98" t="s">
        <v>178</v>
      </c>
      <c r="Y206" s="111"/>
      <c r="Z206" s="88">
        <v>1.1000000000000001</v>
      </c>
      <c r="AA206" s="88">
        <v>1.1000000000000001</v>
      </c>
      <c r="AB206" s="156">
        <v>0.3</v>
      </c>
      <c r="AC206" s="1461">
        <v>2.087286527514232E-2</v>
      </c>
      <c r="AD206" s="88">
        <v>0.73333333333333339</v>
      </c>
      <c r="AE206" s="1459">
        <v>1.7</v>
      </c>
      <c r="AF206" s="111"/>
      <c r="AG206" s="88">
        <v>6.3</v>
      </c>
      <c r="AH206" s="88">
        <v>11.7</v>
      </c>
      <c r="AI206" s="88">
        <v>9.4</v>
      </c>
      <c r="AJ206" s="88">
        <v>5.4</v>
      </c>
      <c r="AK206" s="111"/>
      <c r="AL206" s="98" t="s">
        <v>685</v>
      </c>
      <c r="AM206" s="1481"/>
      <c r="AN206" s="1481"/>
      <c r="AO206" s="1482"/>
      <c r="AP206" s="1486">
        <v>8</v>
      </c>
      <c r="AQ206" s="1483">
        <v>1.5</v>
      </c>
      <c r="AR206" s="1227"/>
      <c r="AS206" s="44">
        <v>-3.4000000000000004</v>
      </c>
      <c r="AT206" s="44">
        <v>-2.4700000000000024</v>
      </c>
      <c r="AU206" s="26">
        <v>-2.9350000000000014</v>
      </c>
      <c r="AV206" s="27">
        <v>0.92999999999999794</v>
      </c>
      <c r="AW206" s="64">
        <v>-3.4000000000000004</v>
      </c>
      <c r="AX206" s="26">
        <v>-2.4700000000000024</v>
      </c>
      <c r="AY206" s="4">
        <v>-2.9350000000000014</v>
      </c>
      <c r="AZ206" s="27">
        <v>0.92999999999999794</v>
      </c>
      <c r="BA206" s="351"/>
      <c r="BB206" s="640">
        <v>0.72553191489361712</v>
      </c>
      <c r="BC206" s="44">
        <v>293.40000000000003</v>
      </c>
      <c r="BD206" s="643">
        <v>0.81194429566148907</v>
      </c>
      <c r="BE206" s="85">
        <v>926.30000000000007</v>
      </c>
      <c r="BF206" s="616">
        <v>1.0582774379007889</v>
      </c>
      <c r="BG206" s="1265">
        <v>1</v>
      </c>
      <c r="BH206" s="1277">
        <v>0</v>
      </c>
      <c r="BI206" s="1265">
        <v>1013.25</v>
      </c>
      <c r="BJ206" s="135">
        <f>'2011'!$CA$77</f>
        <v>4.1599999999999993</v>
      </c>
      <c r="BK206" s="1">
        <f t="shared" si="19"/>
        <v>2</v>
      </c>
      <c r="BL206" s="1709">
        <v>0.24374999999999999</v>
      </c>
      <c r="BM206" s="1709">
        <v>0.56805555555555554</v>
      </c>
      <c r="BN206" s="1709">
        <v>0.76875000000000004</v>
      </c>
      <c r="BO206" s="1709">
        <v>0.14722222222222223</v>
      </c>
      <c r="BP206" s="1708">
        <v>0.51388888888888895</v>
      </c>
      <c r="BQ206" s="1447">
        <f>Daily!CP206</f>
        <v>13.9</v>
      </c>
      <c r="BR206" s="1447">
        <f>Daily!CQ206</f>
        <v>22.67</v>
      </c>
      <c r="BS206" s="1447">
        <f>Daily!CR206</f>
        <v>18.285</v>
      </c>
      <c r="BT206" s="1421">
        <f>Daily!CS206</f>
        <v>8.7700000000000014</v>
      </c>
      <c r="BU206" s="1277">
        <f>$BU$184+('2011'!$BX$77/DGD!$E$215*DGD!E206)</f>
        <v>361.35483870967744</v>
      </c>
      <c r="BV206" s="1277">
        <f>$BV$184+('2011'!$CF$77/DGD!$E$215*DGD!E206)</f>
        <v>875.29032258064512</v>
      </c>
      <c r="BW206" s="32">
        <f t="shared" si="16"/>
        <v>15.361666666666666</v>
      </c>
      <c r="BX206" s="32">
        <f t="shared" si="17"/>
        <v>21.208333333333336</v>
      </c>
    </row>
    <row r="207" spans="4:76" ht="12.75" customHeight="1" x14ac:dyDescent="0.2">
      <c r="D207" s="1892"/>
      <c r="E207" s="34">
        <f t="shared" si="18"/>
        <v>23</v>
      </c>
      <c r="F207" s="32">
        <v>10.9</v>
      </c>
      <c r="G207" s="32">
        <v>18</v>
      </c>
      <c r="H207" s="32">
        <v>14.9</v>
      </c>
      <c r="I207" s="32">
        <v>7.1</v>
      </c>
      <c r="J207" s="352"/>
      <c r="K207" s="33">
        <v>44</v>
      </c>
      <c r="L207" s="33">
        <v>89</v>
      </c>
      <c r="M207" s="33">
        <v>64</v>
      </c>
      <c r="N207" s="33">
        <v>45</v>
      </c>
      <c r="O207" s="111"/>
      <c r="P207" s="33">
        <v>1012</v>
      </c>
      <c r="Q207" s="33">
        <v>1015</v>
      </c>
      <c r="R207" s="33">
        <v>1013.5</v>
      </c>
      <c r="S207" s="33">
        <v>3</v>
      </c>
      <c r="T207" s="111"/>
      <c r="U207" s="536">
        <v>3.4</v>
      </c>
      <c r="V207" s="1472">
        <v>10.7</v>
      </c>
      <c r="W207" s="88">
        <v>13.2</v>
      </c>
      <c r="X207" s="98" t="s">
        <v>182</v>
      </c>
      <c r="Y207" s="111"/>
      <c r="Z207" s="88">
        <v>1.1000000000000001</v>
      </c>
      <c r="AA207" s="88">
        <v>0.8</v>
      </c>
      <c r="AB207" s="156">
        <v>0.5</v>
      </c>
      <c r="AC207" s="1461">
        <v>2.087286527514232E-2</v>
      </c>
      <c r="AD207" s="88">
        <v>2.2000000000000002</v>
      </c>
      <c r="AE207" s="1459">
        <v>6</v>
      </c>
      <c r="AF207" s="111"/>
      <c r="AG207" s="88">
        <v>3.5</v>
      </c>
      <c r="AH207" s="88">
        <v>11.2</v>
      </c>
      <c r="AI207" s="88">
        <v>7.8</v>
      </c>
      <c r="AJ207" s="88">
        <v>7.7</v>
      </c>
      <c r="AK207" s="111"/>
      <c r="AL207" s="98" t="s">
        <v>686</v>
      </c>
      <c r="AM207" s="1481"/>
      <c r="AN207" s="1481"/>
      <c r="AO207" s="1482"/>
      <c r="AP207" s="1486">
        <v>4</v>
      </c>
      <c r="AQ207" s="1483">
        <v>0.5</v>
      </c>
      <c r="AR207" s="1227"/>
      <c r="AS207" s="44">
        <v>-3.0499999999999989</v>
      </c>
      <c r="AT207" s="44">
        <v>-4.6700000000000017</v>
      </c>
      <c r="AU207" s="26">
        <v>-3.8600000000000003</v>
      </c>
      <c r="AV207" s="27">
        <v>-1.6200000000000028</v>
      </c>
      <c r="AW207" s="64">
        <v>-3.0499999999999989</v>
      </c>
      <c r="AX207" s="26">
        <v>-4.6700000000000017</v>
      </c>
      <c r="AY207" s="4">
        <v>-3.8600000000000003</v>
      </c>
      <c r="AZ207" s="27">
        <v>-1.6200000000000028</v>
      </c>
      <c r="BA207" s="351"/>
      <c r="BB207" s="640">
        <v>0.72553191489361712</v>
      </c>
      <c r="BC207" s="44">
        <v>294.50000000000006</v>
      </c>
      <c r="BD207" s="643">
        <v>0.81158325184460856</v>
      </c>
      <c r="BE207" s="85">
        <v>930.30000000000007</v>
      </c>
      <c r="BF207" s="616">
        <v>1.0556499139792819</v>
      </c>
      <c r="BG207" s="1265">
        <v>1</v>
      </c>
      <c r="BH207" s="1277">
        <v>0</v>
      </c>
      <c r="BI207" s="1265">
        <v>1013.25</v>
      </c>
      <c r="BJ207" s="135">
        <f>'2011'!$CA$77</f>
        <v>4.1599999999999993</v>
      </c>
      <c r="BK207" s="1">
        <f t="shared" si="19"/>
        <v>2</v>
      </c>
      <c r="BL207" s="1709">
        <v>0.27013888888888887</v>
      </c>
      <c r="BM207" s="1709">
        <v>0.72152777777777777</v>
      </c>
      <c r="BN207" s="1709">
        <v>0.66597222222222219</v>
      </c>
      <c r="BO207" s="1709">
        <v>0.29166666666666669</v>
      </c>
      <c r="BP207" s="1708">
        <v>0.51875000000000004</v>
      </c>
      <c r="BQ207" s="1447">
        <f>Daily!CP207</f>
        <v>13.95</v>
      </c>
      <c r="BR207" s="1447">
        <f>Daily!CQ207</f>
        <v>22.67</v>
      </c>
      <c r="BS207" s="1447">
        <f>Daily!CR207</f>
        <v>18.310000000000002</v>
      </c>
      <c r="BT207" s="1421">
        <f>Daily!CS207</f>
        <v>8.7200000000000024</v>
      </c>
      <c r="BU207" s="1277">
        <f>$BU$184+('2011'!$BX$77/DGD!$E$215*DGD!E207)</f>
        <v>362.87096774193549</v>
      </c>
      <c r="BV207" s="1277">
        <f>$BV$184+('2011'!$CF$77/DGD!$E$215*DGD!E207)</f>
        <v>881.25806451612902</v>
      </c>
      <c r="BW207" s="32">
        <f t="shared" si="16"/>
        <v>15.403333333333334</v>
      </c>
      <c r="BX207" s="32">
        <f t="shared" si="17"/>
        <v>21.216666666666669</v>
      </c>
    </row>
    <row r="208" spans="4:76" ht="12.75" customHeight="1" x14ac:dyDescent="0.2">
      <c r="D208" s="1892"/>
      <c r="E208" s="34">
        <f t="shared" si="18"/>
        <v>24</v>
      </c>
      <c r="F208" s="32">
        <v>10.6</v>
      </c>
      <c r="G208" s="32">
        <v>23.2</v>
      </c>
      <c r="H208" s="32">
        <v>16.899999999999999</v>
      </c>
      <c r="I208" s="32">
        <v>12.6</v>
      </c>
      <c r="J208" s="352"/>
      <c r="K208" s="33">
        <v>33</v>
      </c>
      <c r="L208" s="33">
        <v>81</v>
      </c>
      <c r="M208" s="33">
        <v>54</v>
      </c>
      <c r="N208" s="33">
        <v>48</v>
      </c>
      <c r="O208" s="111"/>
      <c r="P208" s="33">
        <v>1008</v>
      </c>
      <c r="Q208" s="33">
        <v>1012</v>
      </c>
      <c r="R208" s="33">
        <v>1010</v>
      </c>
      <c r="S208" s="33">
        <v>4</v>
      </c>
      <c r="T208" s="111"/>
      <c r="U208" s="536">
        <v>4.0999999999999996</v>
      </c>
      <c r="V208" s="1472">
        <v>11.4</v>
      </c>
      <c r="W208" s="88">
        <v>14.7</v>
      </c>
      <c r="X208" s="98" t="s">
        <v>182</v>
      </c>
      <c r="Y208" s="111"/>
      <c r="Z208" s="88">
        <v>0</v>
      </c>
      <c r="AA208" s="88" t="e">
        <v>#N/A</v>
      </c>
      <c r="AB208" s="156" t="e">
        <v>#N/A</v>
      </c>
      <c r="AC208" s="1461" t="s">
        <v>459</v>
      </c>
      <c r="AD208" s="88" t="s">
        <v>459</v>
      </c>
      <c r="AE208" s="1459" t="e">
        <v>#N/A</v>
      </c>
      <c r="AF208" s="111"/>
      <c r="AG208" s="88">
        <v>3.4</v>
      </c>
      <c r="AH208" s="88">
        <v>10</v>
      </c>
      <c r="AI208" s="88">
        <v>6.8</v>
      </c>
      <c r="AJ208" s="88">
        <v>6.6</v>
      </c>
      <c r="AK208" s="111"/>
      <c r="AL208" s="98" t="s">
        <v>687</v>
      </c>
      <c r="AM208" s="1481"/>
      <c r="AN208" s="1481"/>
      <c r="AO208" s="1482"/>
      <c r="AP208" s="1486">
        <v>13</v>
      </c>
      <c r="AQ208" s="1483">
        <v>0</v>
      </c>
      <c r="AR208" s="1227"/>
      <c r="AS208" s="44">
        <v>-3.3499999999999996</v>
      </c>
      <c r="AT208" s="44">
        <v>0.52999999999999758</v>
      </c>
      <c r="AU208" s="26">
        <v>-1.410000000000001</v>
      </c>
      <c r="AV208" s="27">
        <v>3.8799999999999972</v>
      </c>
      <c r="AW208" s="64">
        <v>-3.3499999999999996</v>
      </c>
      <c r="AX208" s="26">
        <v>0.52999999999999758</v>
      </c>
      <c r="AY208" s="4">
        <v>-1.410000000000001</v>
      </c>
      <c r="AZ208" s="27">
        <v>3.8799999999999972</v>
      </c>
      <c r="BA208" s="351"/>
      <c r="BB208" s="640">
        <v>0</v>
      </c>
      <c r="BC208" s="44">
        <v>294.50000000000006</v>
      </c>
      <c r="BD208" s="643">
        <v>0.808206444759207</v>
      </c>
      <c r="BE208" s="85">
        <v>943.30000000000007</v>
      </c>
      <c r="BF208" s="616">
        <v>1.0632017161140199</v>
      </c>
      <c r="BG208" s="1265">
        <v>1</v>
      </c>
      <c r="BH208" s="1277">
        <v>0</v>
      </c>
      <c r="BI208" s="1265">
        <v>1013.25</v>
      </c>
      <c r="BJ208" s="135">
        <f>'2011'!$CA$77</f>
        <v>4.1599999999999993</v>
      </c>
      <c r="BK208" s="1">
        <f t="shared" si="19"/>
        <v>0</v>
      </c>
      <c r="BL208" s="1709">
        <v>0.24444444444444446</v>
      </c>
      <c r="BM208" s="1709">
        <v>0.75763888888888886</v>
      </c>
      <c r="BN208" s="1709">
        <v>0.70972222222222225</v>
      </c>
      <c r="BO208" s="1709">
        <v>0.28194444444444444</v>
      </c>
      <c r="BP208" s="1708">
        <v>0.68055555555555547</v>
      </c>
      <c r="BQ208" s="1447">
        <f>Daily!CP208</f>
        <v>13.95</v>
      </c>
      <c r="BR208" s="1447">
        <f>Daily!CQ208</f>
        <v>22.67</v>
      </c>
      <c r="BS208" s="1447">
        <f>Daily!CR208</f>
        <v>18.310000000000002</v>
      </c>
      <c r="BT208" s="1421">
        <f>Daily!CS208</f>
        <v>8.7200000000000024</v>
      </c>
      <c r="BU208" s="1277">
        <f>$BU$184+('2011'!$BX$77/DGD!$E$215*DGD!E208)</f>
        <v>364.38709677419354</v>
      </c>
      <c r="BV208" s="1277">
        <f>$BV$184+('2011'!$CF$77/DGD!$E$215*DGD!E208)</f>
        <v>887.22580645161293</v>
      </c>
      <c r="BW208" s="32">
        <f t="shared" si="16"/>
        <v>15.403333333333334</v>
      </c>
      <c r="BX208" s="32">
        <f t="shared" si="17"/>
        <v>21.216666666666669</v>
      </c>
    </row>
    <row r="209" spans="4:76" ht="12.75" customHeight="1" x14ac:dyDescent="0.2">
      <c r="D209" s="1892"/>
      <c r="E209" s="34">
        <f t="shared" si="18"/>
        <v>25</v>
      </c>
      <c r="F209" s="32">
        <v>10.4</v>
      </c>
      <c r="G209" s="32">
        <v>23</v>
      </c>
      <c r="H209" s="32">
        <v>17.100000000000001</v>
      </c>
      <c r="I209" s="32">
        <v>12.6</v>
      </c>
      <c r="J209" s="352"/>
      <c r="K209" s="33">
        <v>40</v>
      </c>
      <c r="L209" s="33">
        <v>70</v>
      </c>
      <c r="M209" s="33">
        <v>54</v>
      </c>
      <c r="N209" s="33">
        <v>30</v>
      </c>
      <c r="O209" s="111"/>
      <c r="P209" s="33">
        <v>1008</v>
      </c>
      <c r="Q209" s="33">
        <v>1012</v>
      </c>
      <c r="R209" s="33">
        <v>1010</v>
      </c>
      <c r="S209" s="33">
        <v>4</v>
      </c>
      <c r="T209" s="111"/>
      <c r="U209" s="536">
        <v>3.2</v>
      </c>
      <c r="V209" s="1472">
        <v>8.6999999999999993</v>
      </c>
      <c r="W209" s="88">
        <v>10.7</v>
      </c>
      <c r="X209" s="98" t="s">
        <v>178</v>
      </c>
      <c r="Y209" s="111"/>
      <c r="Z209" s="88">
        <v>0</v>
      </c>
      <c r="AA209" s="88" t="e">
        <v>#N/A</v>
      </c>
      <c r="AB209" s="156" t="e">
        <v>#N/A</v>
      </c>
      <c r="AC209" s="1461" t="s">
        <v>459</v>
      </c>
      <c r="AD209" s="88" t="s">
        <v>459</v>
      </c>
      <c r="AE209" s="1459" t="e">
        <v>#N/A</v>
      </c>
      <c r="AF209" s="111"/>
      <c r="AG209" s="88">
        <v>4.3</v>
      </c>
      <c r="AH209" s="88">
        <v>11</v>
      </c>
      <c r="AI209" s="88">
        <v>7.5</v>
      </c>
      <c r="AJ209" s="88">
        <v>6.7</v>
      </c>
      <c r="AK209" s="111"/>
      <c r="AL209" s="98" t="s">
        <v>688</v>
      </c>
      <c r="AM209" s="1481"/>
      <c r="AN209" s="1481"/>
      <c r="AO209" s="1482"/>
      <c r="AP209" s="1486">
        <v>8</v>
      </c>
      <c r="AQ209" s="1483">
        <v>0</v>
      </c>
      <c r="AR209" s="1227"/>
      <c r="AS209" s="44">
        <v>-3.5499999999999989</v>
      </c>
      <c r="AT209" s="44">
        <v>0.32999999999999829</v>
      </c>
      <c r="AU209" s="26">
        <v>-1.6100000000000003</v>
      </c>
      <c r="AV209" s="27">
        <v>3.8799999999999972</v>
      </c>
      <c r="AW209" s="64">
        <v>-3.5499999999999989</v>
      </c>
      <c r="AX209" s="26">
        <v>0.32999999999999829</v>
      </c>
      <c r="AY209" s="4">
        <v>-1.6100000000000003</v>
      </c>
      <c r="AZ209" s="27">
        <v>3.8799999999999972</v>
      </c>
      <c r="BA209" s="351"/>
      <c r="BB209" s="673">
        <v>0</v>
      </c>
      <c r="BC209" s="44">
        <v>294.50000000000006</v>
      </c>
      <c r="BD209" s="643">
        <v>0.80485762144053619</v>
      </c>
      <c r="BE209" s="85">
        <v>951.30000000000007</v>
      </c>
      <c r="BF209" s="616">
        <v>1.0650547148687204</v>
      </c>
      <c r="BG209" s="1265">
        <v>1</v>
      </c>
      <c r="BH209" s="1277">
        <v>0</v>
      </c>
      <c r="BI209" s="1265">
        <v>1013.25</v>
      </c>
      <c r="BJ209" s="135">
        <f>'2011'!$CA$77</f>
        <v>4.1599999999999993</v>
      </c>
      <c r="BK209" s="1">
        <f t="shared" si="19"/>
        <v>0</v>
      </c>
      <c r="BL209" s="1709">
        <v>0.12986111111111112</v>
      </c>
      <c r="BM209" s="1709">
        <v>0.68819444444444444</v>
      </c>
      <c r="BN209" s="1709">
        <v>0.65347222222222223</v>
      </c>
      <c r="BO209" s="1709">
        <v>0.25208333333333333</v>
      </c>
      <c r="BP209" s="1708">
        <v>0.77430555555555547</v>
      </c>
      <c r="BQ209" s="1447">
        <f>Daily!CP209</f>
        <v>13.95</v>
      </c>
      <c r="BR209" s="1447">
        <f>Daily!CQ209</f>
        <v>22.67</v>
      </c>
      <c r="BS209" s="1447">
        <f>Daily!CR209</f>
        <v>18.310000000000002</v>
      </c>
      <c r="BT209" s="1421">
        <f>Daily!CS209</f>
        <v>8.7200000000000024</v>
      </c>
      <c r="BU209" s="1277">
        <f>$BU$184+('2011'!$BX$77/DGD!$E$215*DGD!E209)</f>
        <v>365.90322580645159</v>
      </c>
      <c r="BV209" s="1277">
        <f>$BV$184+('2011'!$CF$77/DGD!$E$215*DGD!E209)</f>
        <v>893.19354838709683</v>
      </c>
      <c r="BW209" s="32">
        <f t="shared" si="16"/>
        <v>15.403333333333334</v>
      </c>
      <c r="BX209" s="32">
        <f t="shared" si="17"/>
        <v>21.216666666666669</v>
      </c>
    </row>
    <row r="210" spans="4:76" ht="12.75" customHeight="1" x14ac:dyDescent="0.2">
      <c r="D210" s="1892"/>
      <c r="E210" s="34">
        <f t="shared" si="18"/>
        <v>26</v>
      </c>
      <c r="F210" s="32">
        <v>12</v>
      </c>
      <c r="G210" s="32">
        <v>19.899999999999999</v>
      </c>
      <c r="H210" s="32">
        <v>16.3</v>
      </c>
      <c r="I210" s="32">
        <v>7.9</v>
      </c>
      <c r="J210" s="352"/>
      <c r="K210" s="33">
        <v>56</v>
      </c>
      <c r="L210" s="33">
        <v>90</v>
      </c>
      <c r="M210" s="33">
        <v>71</v>
      </c>
      <c r="N210" s="33">
        <v>34</v>
      </c>
      <c r="O210" s="111"/>
      <c r="P210" s="33">
        <v>1012</v>
      </c>
      <c r="Q210" s="33">
        <v>1019</v>
      </c>
      <c r="R210" s="33">
        <v>1015.5</v>
      </c>
      <c r="S210" s="33">
        <v>7</v>
      </c>
      <c r="T210" s="111"/>
      <c r="U210" s="536">
        <v>2.7</v>
      </c>
      <c r="V210" s="1472">
        <v>8.1</v>
      </c>
      <c r="W210" s="88">
        <v>10.9</v>
      </c>
      <c r="X210" s="98" t="s">
        <v>178</v>
      </c>
      <c r="Y210" s="111"/>
      <c r="Z210" s="88">
        <v>0</v>
      </c>
      <c r="AA210" s="88" t="s">
        <v>459</v>
      </c>
      <c r="AB210" s="156" t="e">
        <v>#N/A</v>
      </c>
      <c r="AC210" s="1461" t="s">
        <v>459</v>
      </c>
      <c r="AD210" s="88" t="s">
        <v>459</v>
      </c>
      <c r="AE210" s="1459" t="s">
        <v>459</v>
      </c>
      <c r="AF210" s="111"/>
      <c r="AG210" s="88">
        <v>9.4</v>
      </c>
      <c r="AH210" s="88">
        <v>12.5</v>
      </c>
      <c r="AI210" s="88">
        <v>10.9</v>
      </c>
      <c r="AJ210" s="88">
        <v>3.1</v>
      </c>
      <c r="AK210" s="111"/>
      <c r="AL210" s="98" t="s">
        <v>689</v>
      </c>
      <c r="AM210" s="1481"/>
      <c r="AN210" s="1481"/>
      <c r="AO210" s="1482"/>
      <c r="AP210" s="1486">
        <v>0.7</v>
      </c>
      <c r="AQ210" s="1483">
        <v>0</v>
      </c>
      <c r="AR210" s="1227"/>
      <c r="AS210" s="44">
        <v>-1.9499999999999993</v>
      </c>
      <c r="AT210" s="44">
        <v>-2.7700000000000031</v>
      </c>
      <c r="AU210" s="26">
        <v>-2.3600000000000012</v>
      </c>
      <c r="AV210" s="27">
        <v>-0.82000000000000384</v>
      </c>
      <c r="AW210" s="64">
        <v>-1.9499999999999993</v>
      </c>
      <c r="AX210" s="26">
        <v>-2.7700000000000031</v>
      </c>
      <c r="AY210" s="4">
        <v>-2.3600000000000012</v>
      </c>
      <c r="AZ210" s="27">
        <v>-0.82000000000000206</v>
      </c>
      <c r="BA210" s="351"/>
      <c r="BB210" s="673">
        <v>0</v>
      </c>
      <c r="BC210" s="44">
        <v>294.50000000000006</v>
      </c>
      <c r="BD210" s="643">
        <v>0.80153643546971043</v>
      </c>
      <c r="BE210" s="85">
        <v>952.00000000000011</v>
      </c>
      <c r="BF210" s="616">
        <v>1.0587644399799097</v>
      </c>
      <c r="BG210" s="1265">
        <v>1</v>
      </c>
      <c r="BH210" s="1277">
        <v>0</v>
      </c>
      <c r="BI210" s="1265">
        <v>1013.25</v>
      </c>
      <c r="BJ210" s="135">
        <f>'2011'!$CA$77</f>
        <v>4.1599999999999993</v>
      </c>
      <c r="BK210" s="1">
        <f t="shared" si="19"/>
        <v>0</v>
      </c>
      <c r="BL210" s="1709">
        <v>0.23333333333333331</v>
      </c>
      <c r="BM210" s="1709">
        <v>0.68402777777777779</v>
      </c>
      <c r="BN210" s="1709">
        <v>0.69236111111111109</v>
      </c>
      <c r="BO210" s="1709">
        <v>0.29444444444444445</v>
      </c>
      <c r="BP210" s="1708">
        <v>0.78888888888888886</v>
      </c>
      <c r="BQ210" s="1447">
        <f>Daily!CP210</f>
        <v>13.95</v>
      </c>
      <c r="BR210" s="1447">
        <f>Daily!CQ210</f>
        <v>22.67</v>
      </c>
      <c r="BS210" s="1447">
        <f>Daily!CR210</f>
        <v>18.310000000000002</v>
      </c>
      <c r="BT210" s="1421">
        <f>Daily!CS210</f>
        <v>8.7200000000000024</v>
      </c>
      <c r="BU210" s="1277">
        <f>$BU$184+('2011'!$BX$77/DGD!$E$215*DGD!E210)</f>
        <v>367.41935483870969</v>
      </c>
      <c r="BV210" s="1277">
        <f>$BV$184+('2011'!$CF$77/DGD!$E$215*DGD!E210)</f>
        <v>899.16129032258061</v>
      </c>
      <c r="BW210" s="32">
        <f t="shared" si="16"/>
        <v>15.403333333333334</v>
      </c>
      <c r="BX210" s="32">
        <f t="shared" si="17"/>
        <v>21.216666666666669</v>
      </c>
    </row>
    <row r="211" spans="4:76" ht="12.75" customHeight="1" x14ac:dyDescent="0.2">
      <c r="D211" s="1892"/>
      <c r="E211" s="34">
        <f t="shared" si="18"/>
        <v>27</v>
      </c>
      <c r="F211" s="32">
        <v>14.4</v>
      </c>
      <c r="G211" s="32">
        <v>20.100000000000001</v>
      </c>
      <c r="H211" s="32">
        <v>16.8</v>
      </c>
      <c r="I211" s="32">
        <v>5.7</v>
      </c>
      <c r="J211" s="352"/>
      <c r="K211" s="33">
        <v>58</v>
      </c>
      <c r="L211" s="33">
        <v>83</v>
      </c>
      <c r="M211" s="33">
        <v>72</v>
      </c>
      <c r="N211" s="33">
        <v>25</v>
      </c>
      <c r="O211" s="111"/>
      <c r="P211" s="33">
        <v>1019</v>
      </c>
      <c r="Q211" s="33">
        <v>1022</v>
      </c>
      <c r="R211" s="33">
        <v>1020.5</v>
      </c>
      <c r="S211" s="33">
        <v>3</v>
      </c>
      <c r="T211" s="111"/>
      <c r="U211" s="536">
        <v>3.1</v>
      </c>
      <c r="V211" s="1472">
        <v>8.6999999999999993</v>
      </c>
      <c r="W211" s="88">
        <v>12.5</v>
      </c>
      <c r="X211" s="98" t="s">
        <v>178</v>
      </c>
      <c r="Y211" s="111"/>
      <c r="Z211" s="88">
        <v>0</v>
      </c>
      <c r="AA211" s="88" t="s">
        <v>459</v>
      </c>
      <c r="AB211" s="156" t="e">
        <v>#N/A</v>
      </c>
      <c r="AC211" s="1461" t="s">
        <v>459</v>
      </c>
      <c r="AD211" s="88" t="s">
        <v>459</v>
      </c>
      <c r="AE211" s="1459" t="s">
        <v>459</v>
      </c>
      <c r="AF211" s="111"/>
      <c r="AG211" s="88">
        <v>10.6</v>
      </c>
      <c r="AH211" s="88">
        <v>12.9</v>
      </c>
      <c r="AI211" s="88">
        <v>11.7</v>
      </c>
      <c r="AJ211" s="88">
        <v>2.2999999999999998</v>
      </c>
      <c r="AK211" s="111"/>
      <c r="AL211" s="98" t="s">
        <v>549</v>
      </c>
      <c r="AM211" s="1481"/>
      <c r="AN211" s="1481"/>
      <c r="AO211" s="1482"/>
      <c r="AP211" s="1486">
        <v>1.5</v>
      </c>
      <c r="AQ211" s="1483">
        <v>0</v>
      </c>
      <c r="AR211" s="1227"/>
      <c r="AS211" s="44">
        <v>0.45000000000000107</v>
      </c>
      <c r="AT211" s="44">
        <v>-2.5700000000000003</v>
      </c>
      <c r="AU211" s="26">
        <v>-1.0599999999999996</v>
      </c>
      <c r="AV211" s="27">
        <v>-3.0200000000000014</v>
      </c>
      <c r="AW211" s="64">
        <v>0.45000000000000107</v>
      </c>
      <c r="AX211" s="26">
        <v>-2.5700000000000003</v>
      </c>
      <c r="AY211" s="4">
        <v>-1.0599999999999996</v>
      </c>
      <c r="AZ211" s="27">
        <v>-3.0200000000000022</v>
      </c>
      <c r="BA211" s="351"/>
      <c r="BB211" s="673">
        <v>0</v>
      </c>
      <c r="BC211" s="44">
        <v>294.50000000000006</v>
      </c>
      <c r="BD211" s="643">
        <v>0.798242546122235</v>
      </c>
      <c r="BE211" s="85">
        <v>953.50000000000011</v>
      </c>
      <c r="BF211" s="616">
        <v>1.0534409636836668</v>
      </c>
      <c r="BG211" s="1265">
        <v>1</v>
      </c>
      <c r="BH211" s="1277">
        <v>0</v>
      </c>
      <c r="BI211" s="1265">
        <v>1013.25</v>
      </c>
      <c r="BJ211" s="135">
        <f>'2011'!$CA$77</f>
        <v>4.1599999999999993</v>
      </c>
      <c r="BK211" s="1">
        <f t="shared" si="19"/>
        <v>0</v>
      </c>
      <c r="BL211" s="1709">
        <v>0.22916666666666666</v>
      </c>
      <c r="BM211" s="1709">
        <v>0.69444444444444453</v>
      </c>
      <c r="BN211" s="1709">
        <v>0.7</v>
      </c>
      <c r="BO211" s="1709">
        <v>0.3125</v>
      </c>
      <c r="BP211" s="1708">
        <v>0.66319444444444442</v>
      </c>
      <c r="BQ211" s="1447">
        <f>Daily!CP211</f>
        <v>13.95</v>
      </c>
      <c r="BR211" s="1447">
        <f>Daily!CQ211</f>
        <v>22.67</v>
      </c>
      <c r="BS211" s="1447">
        <f>Daily!CR211</f>
        <v>18.310000000000002</v>
      </c>
      <c r="BT211" s="1421">
        <f>Daily!CS211</f>
        <v>8.7200000000000024</v>
      </c>
      <c r="BU211" s="1277">
        <f>$BU$184+('2011'!$BX$77/DGD!$E$215*DGD!E211)</f>
        <v>368.93548387096774</v>
      </c>
      <c r="BV211" s="1277">
        <f>$BV$184+('2011'!$CF$77/DGD!$E$215*DGD!E211)</f>
        <v>905.12903225806451</v>
      </c>
      <c r="BW211" s="32">
        <f t="shared" si="16"/>
        <v>15.403333333333334</v>
      </c>
      <c r="BX211" s="32">
        <f t="shared" si="17"/>
        <v>21.216666666666669</v>
      </c>
    </row>
    <row r="212" spans="4:76" ht="12.75" customHeight="1" x14ac:dyDescent="0.2">
      <c r="D212" s="1892"/>
      <c r="E212" s="34">
        <f t="shared" si="18"/>
        <v>28</v>
      </c>
      <c r="F212" s="32">
        <v>14.4</v>
      </c>
      <c r="G212" s="32">
        <v>23.6</v>
      </c>
      <c r="H212" s="32">
        <v>18.899999999999999</v>
      </c>
      <c r="I212" s="32">
        <v>9.1999999999999993</v>
      </c>
      <c r="J212" s="352"/>
      <c r="K212" s="33">
        <v>46</v>
      </c>
      <c r="L212" s="33">
        <v>85</v>
      </c>
      <c r="M212" s="33">
        <v>67</v>
      </c>
      <c r="N212" s="33">
        <v>39</v>
      </c>
      <c r="O212" s="111"/>
      <c r="P212" s="33">
        <v>1021</v>
      </c>
      <c r="Q212" s="33">
        <v>1023</v>
      </c>
      <c r="R212" s="33">
        <v>1022</v>
      </c>
      <c r="S212" s="33">
        <v>2</v>
      </c>
      <c r="T212" s="111"/>
      <c r="U212" s="536">
        <v>2.6</v>
      </c>
      <c r="V212" s="1472">
        <v>6.7</v>
      </c>
      <c r="W212" s="88">
        <v>10</v>
      </c>
      <c r="X212" s="98" t="s">
        <v>180</v>
      </c>
      <c r="Y212" s="111"/>
      <c r="Z212" s="88">
        <v>0</v>
      </c>
      <c r="AA212" s="88" t="s">
        <v>459</v>
      </c>
      <c r="AB212" s="156" t="e">
        <v>#N/A</v>
      </c>
      <c r="AC212" s="1461" t="s">
        <v>459</v>
      </c>
      <c r="AD212" s="88" t="s">
        <v>459</v>
      </c>
      <c r="AE212" s="1459" t="s">
        <v>459</v>
      </c>
      <c r="AF212" s="111"/>
      <c r="AG212" s="88">
        <v>10.7</v>
      </c>
      <c r="AH212" s="88">
        <v>13.9</v>
      </c>
      <c r="AI212" s="88">
        <v>12.2</v>
      </c>
      <c r="AJ212" s="88">
        <v>3.2</v>
      </c>
      <c r="AK212" s="111"/>
      <c r="AL212" s="98" t="s">
        <v>690</v>
      </c>
      <c r="AM212" s="1481"/>
      <c r="AN212" s="1481"/>
      <c r="AO212" s="1482"/>
      <c r="AP212" s="1459">
        <v>6.5</v>
      </c>
      <c r="AQ212" s="1483">
        <v>0</v>
      </c>
      <c r="AR212" s="576"/>
      <c r="AS212" s="26">
        <v>0.45000000000000107</v>
      </c>
      <c r="AT212" s="26">
        <v>0.92999999999999972</v>
      </c>
      <c r="AU212" s="26">
        <v>0.69000000000000039</v>
      </c>
      <c r="AV212" s="27">
        <v>0.47999999999999865</v>
      </c>
      <c r="AW212" s="64">
        <v>0.45000000000000107</v>
      </c>
      <c r="AX212" s="26">
        <v>0.92999999999999972</v>
      </c>
      <c r="AY212" s="4">
        <v>0.69000000000000039</v>
      </c>
      <c r="AZ212" s="27">
        <v>0.47999999999999687</v>
      </c>
      <c r="BA212" s="351"/>
      <c r="BB212" s="640">
        <v>0</v>
      </c>
      <c r="BC212" s="26">
        <v>294.50000000000006</v>
      </c>
      <c r="BD212" s="132">
        <v>0.79497561825148055</v>
      </c>
      <c r="BE212" s="30">
        <v>960.00000000000011</v>
      </c>
      <c r="BF212" s="616">
        <v>1.0536751168389746</v>
      </c>
      <c r="BG212" s="1265">
        <v>1</v>
      </c>
      <c r="BH212" s="1277">
        <v>0</v>
      </c>
      <c r="BI212" s="1265">
        <v>1013.25</v>
      </c>
      <c r="BJ212" s="135">
        <f>'2011'!$CA$77</f>
        <v>4.1599999999999993</v>
      </c>
      <c r="BK212" s="1">
        <f t="shared" si="19"/>
        <v>0</v>
      </c>
      <c r="BL212" s="1709">
        <v>1.3888888888888888E-2</v>
      </c>
      <c r="BM212" s="1709">
        <v>0.78611111111111109</v>
      </c>
      <c r="BN212" s="1709">
        <v>0.80902777777777779</v>
      </c>
      <c r="BO212" s="1709">
        <v>0.28125</v>
      </c>
      <c r="BP212" s="1708">
        <v>0.875</v>
      </c>
      <c r="BQ212" s="1447">
        <f>Daily!CP212</f>
        <v>13.95</v>
      </c>
      <c r="BR212" s="1447">
        <f>Daily!CQ212</f>
        <v>22.67</v>
      </c>
      <c r="BS212" s="1447">
        <f>Daily!CR212</f>
        <v>18.310000000000002</v>
      </c>
      <c r="BT212" s="1421">
        <f>Daily!CS212</f>
        <v>8.7200000000000024</v>
      </c>
      <c r="BU212" s="1277">
        <f>$BU$184+('2011'!$BX$77/DGD!$E$215*DGD!E212)</f>
        <v>370.45161290322579</v>
      </c>
      <c r="BV212" s="1277">
        <f>$BV$184+('2011'!$CF$77/DGD!$E$215*DGD!E212)</f>
        <v>911.09677419354841</v>
      </c>
      <c r="BW212" s="32">
        <f t="shared" si="16"/>
        <v>15.403333333333334</v>
      </c>
      <c r="BX212" s="32">
        <f t="shared" si="17"/>
        <v>21.216666666666669</v>
      </c>
    </row>
    <row r="213" spans="4:76" ht="12.75" customHeight="1" x14ac:dyDescent="0.2">
      <c r="D213" s="1892"/>
      <c r="E213" s="34">
        <f t="shared" si="18"/>
        <v>29</v>
      </c>
      <c r="F213" s="32">
        <v>13.4</v>
      </c>
      <c r="G213" s="32">
        <v>20.5</v>
      </c>
      <c r="H213" s="32">
        <v>16.7</v>
      </c>
      <c r="I213" s="32">
        <v>7.1</v>
      </c>
      <c r="J213" s="352"/>
      <c r="K213" s="33">
        <v>61</v>
      </c>
      <c r="L213" s="33">
        <v>89</v>
      </c>
      <c r="M213" s="33">
        <v>72</v>
      </c>
      <c r="N213" s="33">
        <v>28</v>
      </c>
      <c r="O213" s="111"/>
      <c r="P213" s="33">
        <v>1022</v>
      </c>
      <c r="Q213" s="33">
        <v>1025</v>
      </c>
      <c r="R213" s="33">
        <v>1023.5</v>
      </c>
      <c r="S213" s="33">
        <v>3</v>
      </c>
      <c r="T213" s="111"/>
      <c r="U213" s="536">
        <v>3.2</v>
      </c>
      <c r="V213" s="1472">
        <v>9.1999999999999993</v>
      </c>
      <c r="W213" s="88">
        <v>12.1</v>
      </c>
      <c r="X213" s="98" t="s">
        <v>180</v>
      </c>
      <c r="Y213" s="111"/>
      <c r="Z213" s="88">
        <v>0</v>
      </c>
      <c r="AA213" s="88" t="s">
        <v>459</v>
      </c>
      <c r="AB213" s="156" t="e">
        <v>#N/A</v>
      </c>
      <c r="AC213" s="1461" t="s">
        <v>459</v>
      </c>
      <c r="AD213" s="88" t="s">
        <v>459</v>
      </c>
      <c r="AE213" s="1459" t="s">
        <v>459</v>
      </c>
      <c r="AF213" s="111"/>
      <c r="AG213" s="88">
        <v>7.7</v>
      </c>
      <c r="AH213" s="88">
        <v>14</v>
      </c>
      <c r="AI213" s="88">
        <v>11.5</v>
      </c>
      <c r="AJ213" s="88">
        <v>6.3</v>
      </c>
      <c r="AK213" s="111"/>
      <c r="AL213" s="98" t="s">
        <v>691</v>
      </c>
      <c r="AM213" s="1481"/>
      <c r="AN213" s="1481"/>
      <c r="AO213" s="1482"/>
      <c r="AP213" s="1459">
        <v>4</v>
      </c>
      <c r="AQ213" s="1483">
        <v>0</v>
      </c>
      <c r="AR213" s="576"/>
      <c r="AS213" s="26">
        <v>-0.51499999999999879</v>
      </c>
      <c r="AT213" s="26">
        <v>-2.1700000000000017</v>
      </c>
      <c r="AU213" s="26">
        <v>-1.3425000000000002</v>
      </c>
      <c r="AV213" s="27">
        <v>-1.6550000000000029</v>
      </c>
      <c r="AW213" s="64">
        <v>-0.51499999999999879</v>
      </c>
      <c r="AX213" s="26">
        <v>-2.1700000000000017</v>
      </c>
      <c r="AY213" s="4">
        <v>-1.3425000000000002</v>
      </c>
      <c r="AZ213" s="27">
        <v>-1.6550000000000029</v>
      </c>
      <c r="BA213" s="351"/>
      <c r="BB213" s="640">
        <v>0</v>
      </c>
      <c r="BC213" s="26">
        <v>294.50000000000006</v>
      </c>
      <c r="BD213" s="132">
        <v>0.79173532217500664</v>
      </c>
      <c r="BE213" s="30">
        <v>964.00000000000011</v>
      </c>
      <c r="BF213" s="616">
        <v>1.0511801329628199</v>
      </c>
      <c r="BG213" s="1265">
        <v>1</v>
      </c>
      <c r="BH213" s="1277">
        <v>0</v>
      </c>
      <c r="BI213" s="1265">
        <v>1013.25</v>
      </c>
      <c r="BJ213" s="135">
        <f>'2011'!$CA$77</f>
        <v>4.1599999999999993</v>
      </c>
      <c r="BK213" s="1">
        <f t="shared" si="19"/>
        <v>0</v>
      </c>
      <c r="BL213" s="1709">
        <v>0.21111111111111111</v>
      </c>
      <c r="BM213" s="1709">
        <v>0.55763888888888891</v>
      </c>
      <c r="BN213" s="1709">
        <v>0.70625000000000004</v>
      </c>
      <c r="BO213" s="1709">
        <v>0.24861111111111112</v>
      </c>
      <c r="BP213" s="1708">
        <v>0.36875000000000002</v>
      </c>
      <c r="BQ213" s="1447">
        <f>Daily!CP213</f>
        <v>13.914999999999999</v>
      </c>
      <c r="BR213" s="1447">
        <f>Daily!CQ213</f>
        <v>22.67</v>
      </c>
      <c r="BS213" s="1447">
        <f>Daily!CR213</f>
        <v>18.2925</v>
      </c>
      <c r="BT213" s="1421">
        <f>Daily!CS213</f>
        <v>8.7550000000000026</v>
      </c>
      <c r="BU213" s="1277">
        <f>$BU$184+('2011'!$BX$77/DGD!$E$215*DGD!E213)</f>
        <v>371.9677419354839</v>
      </c>
      <c r="BV213" s="1277">
        <f>$BV$184+('2011'!$CF$77/DGD!$E$215*DGD!E213)</f>
        <v>917.0645161290322</v>
      </c>
      <c r="BW213" s="32">
        <f t="shared" si="16"/>
        <v>15.374166666666666</v>
      </c>
      <c r="BX213" s="32">
        <f t="shared" si="17"/>
        <v>21.210833333333333</v>
      </c>
    </row>
    <row r="214" spans="4:76" ht="12.75" customHeight="1" x14ac:dyDescent="0.2">
      <c r="D214" s="1892"/>
      <c r="E214" s="34">
        <f t="shared" si="18"/>
        <v>30</v>
      </c>
      <c r="F214" s="32">
        <v>9.1</v>
      </c>
      <c r="G214" s="32">
        <v>21.8</v>
      </c>
      <c r="H214" s="32">
        <v>16.5</v>
      </c>
      <c r="I214" s="32">
        <v>12.7</v>
      </c>
      <c r="J214" s="352"/>
      <c r="K214" s="33">
        <v>40</v>
      </c>
      <c r="L214" s="33">
        <v>83</v>
      </c>
      <c r="M214" s="33">
        <v>58</v>
      </c>
      <c r="N214" s="33">
        <v>43</v>
      </c>
      <c r="O214" s="111"/>
      <c r="P214" s="33">
        <v>1018</v>
      </c>
      <c r="Q214" s="33">
        <v>1025</v>
      </c>
      <c r="R214" s="33">
        <v>1021.5</v>
      </c>
      <c r="S214" s="33">
        <v>7</v>
      </c>
      <c r="T214" s="111"/>
      <c r="U214" s="536">
        <v>2.7</v>
      </c>
      <c r="V214" s="1472">
        <v>7.4</v>
      </c>
      <c r="W214" s="88">
        <v>10.7</v>
      </c>
      <c r="X214" s="98" t="s">
        <v>178</v>
      </c>
      <c r="Y214" s="111"/>
      <c r="Z214" s="88">
        <v>0</v>
      </c>
      <c r="AA214" s="88" t="s">
        <v>459</v>
      </c>
      <c r="AB214" s="156" t="e">
        <v>#N/A</v>
      </c>
      <c r="AC214" s="1461" t="s">
        <v>459</v>
      </c>
      <c r="AD214" s="88" t="s">
        <v>459</v>
      </c>
      <c r="AE214" s="1459" t="s">
        <v>459</v>
      </c>
      <c r="AF214" s="111"/>
      <c r="AG214" s="88">
        <v>5.4</v>
      </c>
      <c r="AH214" s="88">
        <v>10.199999999999999</v>
      </c>
      <c r="AI214" s="88">
        <v>7.9</v>
      </c>
      <c r="AJ214" s="88">
        <v>4.8</v>
      </c>
      <c r="AK214" s="111"/>
      <c r="AL214" s="98" t="s">
        <v>687</v>
      </c>
      <c r="AM214" s="1481"/>
      <c r="AN214" s="1481"/>
      <c r="AO214" s="1482"/>
      <c r="AP214" s="1459">
        <v>11</v>
      </c>
      <c r="AQ214" s="1483">
        <v>0</v>
      </c>
      <c r="AR214" s="576"/>
      <c r="AS214" s="26">
        <v>-4.7800000000000011</v>
      </c>
      <c r="AT214" s="26">
        <v>-0.87000000000000099</v>
      </c>
      <c r="AU214" s="26">
        <v>-2.8250000000000011</v>
      </c>
      <c r="AV214" s="27">
        <v>3.91</v>
      </c>
      <c r="AW214" s="64">
        <v>-4.7800000000000011</v>
      </c>
      <c r="AX214" s="26">
        <v>-0.87000000000000099</v>
      </c>
      <c r="AY214" s="4">
        <v>-2.8250000000000011</v>
      </c>
      <c r="AZ214" s="27">
        <v>3.9099999999999984</v>
      </c>
      <c r="BA214" s="351"/>
      <c r="BB214" s="640">
        <v>0</v>
      </c>
      <c r="BC214" s="26">
        <v>294.50000000000006</v>
      </c>
      <c r="BD214" s="132">
        <v>0.78852133356365528</v>
      </c>
      <c r="BE214" s="30">
        <v>975.00000000000011</v>
      </c>
      <c r="BF214" s="616">
        <v>1.0563011113440974</v>
      </c>
      <c r="BG214" s="1265">
        <v>1</v>
      </c>
      <c r="BH214" s="1277">
        <v>0</v>
      </c>
      <c r="BI214" s="1265">
        <v>1013.25</v>
      </c>
      <c r="BJ214" s="135">
        <f>'2011'!$CA$77</f>
        <v>4.1599999999999993</v>
      </c>
      <c r="BK214" s="1">
        <f t="shared" si="19"/>
        <v>0</v>
      </c>
      <c r="BL214" s="1709">
        <v>0.24791666666666667</v>
      </c>
      <c r="BM214" s="1709">
        <v>0.76249999999999996</v>
      </c>
      <c r="BN214" s="1709">
        <v>0.77777777777777779</v>
      </c>
      <c r="BO214" s="1709">
        <v>0.2902777777777778</v>
      </c>
      <c r="BP214" s="1708">
        <v>5.6944444444444443E-2</v>
      </c>
      <c r="BQ214" s="1447">
        <f>Daily!CP214</f>
        <v>13.88</v>
      </c>
      <c r="BR214" s="1447">
        <f>Daily!CQ214</f>
        <v>22.67</v>
      </c>
      <c r="BS214" s="1447">
        <f>Daily!CR214</f>
        <v>18.275000000000002</v>
      </c>
      <c r="BT214" s="1421">
        <f>Daily!CS214</f>
        <v>8.7900000000000009</v>
      </c>
      <c r="BU214" s="1277">
        <f>$BU$184+('2011'!$BX$77/DGD!$E$215*DGD!E214)</f>
        <v>373.48387096774195</v>
      </c>
      <c r="BV214" s="1277">
        <f>$BV$184+('2011'!$CF$77/DGD!$E$215*DGD!E214)</f>
        <v>923.0322580645161</v>
      </c>
      <c r="BW214" s="32">
        <f t="shared" si="16"/>
        <v>15.345000000000002</v>
      </c>
      <c r="BX214" s="32">
        <f t="shared" si="17"/>
        <v>21.205000000000002</v>
      </c>
    </row>
    <row r="215" spans="4:76" ht="12.75" customHeight="1" x14ac:dyDescent="0.2">
      <c r="D215" s="1893"/>
      <c r="E215" s="36">
        <v>31</v>
      </c>
      <c r="F215" s="140">
        <v>12</v>
      </c>
      <c r="G215" s="140">
        <v>24.7</v>
      </c>
      <c r="H215" s="140">
        <v>19.2</v>
      </c>
      <c r="I215" s="140">
        <v>12.7</v>
      </c>
      <c r="J215" s="1410"/>
      <c r="K215" s="144">
        <v>41</v>
      </c>
      <c r="L215" s="144">
        <v>85</v>
      </c>
      <c r="M215" s="144">
        <v>59</v>
      </c>
      <c r="N215" s="144">
        <v>44</v>
      </c>
      <c r="O215" s="499"/>
      <c r="P215" s="144">
        <v>1014</v>
      </c>
      <c r="Q215" s="144">
        <v>1018</v>
      </c>
      <c r="R215" s="144">
        <v>1016</v>
      </c>
      <c r="S215" s="144">
        <v>4</v>
      </c>
      <c r="T215" s="499"/>
      <c r="U215" s="663">
        <v>3.8</v>
      </c>
      <c r="V215" s="51">
        <v>10</v>
      </c>
      <c r="W215" s="51">
        <v>13.7</v>
      </c>
      <c r="X215" s="1242" t="s">
        <v>179</v>
      </c>
      <c r="Y215" s="1471"/>
      <c r="Z215" s="51">
        <v>0</v>
      </c>
      <c r="AA215" s="140" t="s">
        <v>459</v>
      </c>
      <c r="AB215" s="602" t="e">
        <v>#N/A</v>
      </c>
      <c r="AC215" s="1470" t="s">
        <v>459</v>
      </c>
      <c r="AD215" s="140" t="s">
        <v>459</v>
      </c>
      <c r="AE215" s="603" t="s">
        <v>459</v>
      </c>
      <c r="AF215" s="1471"/>
      <c r="AG215" s="140">
        <v>7.4</v>
      </c>
      <c r="AH215" s="140">
        <v>12.4</v>
      </c>
      <c r="AI215" s="51">
        <v>10.4</v>
      </c>
      <c r="AJ215" s="140">
        <v>5</v>
      </c>
      <c r="AK215" s="1471"/>
      <c r="AL215" s="1458" t="s">
        <v>692</v>
      </c>
      <c r="AM215" s="1481"/>
      <c r="AN215" s="1481"/>
      <c r="AO215" s="1484"/>
      <c r="AP215" s="1460">
        <v>12</v>
      </c>
      <c r="AQ215" s="1485">
        <v>0</v>
      </c>
      <c r="AR215" s="577"/>
      <c r="AS215" s="129">
        <v>-1.8450000000000006</v>
      </c>
      <c r="AT215" s="129">
        <v>2.0299999999999976</v>
      </c>
      <c r="AU215" s="129">
        <v>9.2499999999998472E-2</v>
      </c>
      <c r="AV215" s="105">
        <v>3.8749999999999982</v>
      </c>
      <c r="AW215" s="128">
        <v>-1.8450000000000006</v>
      </c>
      <c r="AX215" s="129">
        <v>2.0299999999999976</v>
      </c>
      <c r="AY215" s="129">
        <v>9.2499999999998472E-2</v>
      </c>
      <c r="AZ215" s="105">
        <v>3.8749999999999982</v>
      </c>
      <c r="BA215" s="587"/>
      <c r="BB215" s="641">
        <v>0</v>
      </c>
      <c r="BC215" s="129">
        <v>294.50000000000006</v>
      </c>
      <c r="BD215" s="531">
        <v>0.78533333333333344</v>
      </c>
      <c r="BE215" s="138">
        <v>987.00000000000011</v>
      </c>
      <c r="BF215" s="617">
        <v>1.0624327233584501</v>
      </c>
      <c r="BG215" s="1448">
        <v>1</v>
      </c>
      <c r="BH215" s="1450">
        <v>0</v>
      </c>
      <c r="BI215" s="1449">
        <v>1013.25</v>
      </c>
      <c r="BJ215" s="663">
        <f>'2011'!$CA$77</f>
        <v>4.1599999999999993</v>
      </c>
      <c r="BK215" s="1">
        <f t="shared" si="19"/>
        <v>0</v>
      </c>
      <c r="BL215" s="1711">
        <v>0.26041666666666669</v>
      </c>
      <c r="BM215" s="1711">
        <v>0.6791666666666667</v>
      </c>
      <c r="BN215" s="1711">
        <v>0.7583333333333333</v>
      </c>
      <c r="BO215" s="1711">
        <v>0.28333333333333333</v>
      </c>
      <c r="BP215" s="1712">
        <v>0.5854166666666667</v>
      </c>
      <c r="BQ215" s="1273">
        <f>Daily!CP215</f>
        <v>13.845000000000001</v>
      </c>
      <c r="BR215" s="1273">
        <f>Daily!CQ215</f>
        <v>22.67</v>
      </c>
      <c r="BS215" s="1273">
        <f>Daily!CR215</f>
        <v>18.2575</v>
      </c>
      <c r="BT215" s="1451">
        <f>Daily!CS215</f>
        <v>8.8250000000000011</v>
      </c>
      <c r="BU215" s="1450">
        <f>BU184+'2011'!BX77</f>
        <v>375</v>
      </c>
      <c r="BV215" s="1450">
        <f>BV184+'2011'!CF77</f>
        <v>929</v>
      </c>
      <c r="BW215" s="32">
        <f t="shared" si="16"/>
        <v>15.315833333333334</v>
      </c>
      <c r="BX215" s="32">
        <f t="shared" si="17"/>
        <v>21.199166666666667</v>
      </c>
    </row>
    <row r="216" spans="4:76" ht="12.75" customHeight="1" x14ac:dyDescent="0.2">
      <c r="D216" s="1895" t="s">
        <v>8</v>
      </c>
      <c r="E216" s="34">
        <v>1</v>
      </c>
      <c r="F216" s="95">
        <v>13.8</v>
      </c>
      <c r="G216" s="32">
        <v>28.2</v>
      </c>
      <c r="H216" s="32">
        <v>21.4</v>
      </c>
      <c r="I216" s="32">
        <v>14.4</v>
      </c>
      <c r="J216" s="352"/>
      <c r="K216" s="33">
        <v>33</v>
      </c>
      <c r="L216" s="33">
        <v>69</v>
      </c>
      <c r="M216" s="33">
        <v>51</v>
      </c>
      <c r="N216" s="33">
        <v>36</v>
      </c>
      <c r="O216" s="111"/>
      <c r="P216" s="33">
        <v>1012</v>
      </c>
      <c r="Q216" s="33">
        <v>1014</v>
      </c>
      <c r="R216" s="33">
        <v>1013</v>
      </c>
      <c r="S216" s="33">
        <v>2</v>
      </c>
      <c r="T216" s="111"/>
      <c r="U216" s="536">
        <v>3.4</v>
      </c>
      <c r="V216" s="1472">
        <v>11.8</v>
      </c>
      <c r="W216" s="88">
        <v>15.2</v>
      </c>
      <c r="X216" s="98" t="s">
        <v>179</v>
      </c>
      <c r="Y216" s="111"/>
      <c r="Z216" s="88">
        <v>0</v>
      </c>
      <c r="AA216" s="88" t="s">
        <v>459</v>
      </c>
      <c r="AB216" s="156" t="e">
        <v>#N/A</v>
      </c>
      <c r="AC216" s="1461" t="s">
        <v>459</v>
      </c>
      <c r="AD216" s="88" t="s">
        <v>459</v>
      </c>
      <c r="AE216" s="1459" t="s">
        <v>459</v>
      </c>
      <c r="AF216" s="111"/>
      <c r="AG216" s="88">
        <v>6.2</v>
      </c>
      <c r="AH216" s="88">
        <v>14.3</v>
      </c>
      <c r="AI216" s="88">
        <v>10.4</v>
      </c>
      <c r="AJ216" s="88">
        <v>8.1000000000000014</v>
      </c>
      <c r="AK216" s="111"/>
      <c r="AL216" s="98" t="s">
        <v>694</v>
      </c>
      <c r="AM216" s="1481"/>
      <c r="AN216" s="1481"/>
      <c r="AO216" s="1482"/>
      <c r="AP216" s="1459">
        <v>8</v>
      </c>
      <c r="AQ216" s="1483">
        <v>0</v>
      </c>
      <c r="AR216" s="1227"/>
      <c r="AS216" s="26">
        <v>-9.9999999999997868E-3</v>
      </c>
      <c r="AT216" s="26">
        <v>5.5299999999999976</v>
      </c>
      <c r="AU216" s="26">
        <v>2.7599999999999989</v>
      </c>
      <c r="AV216" s="27">
        <v>5.5399999999999974</v>
      </c>
      <c r="AW216" s="64">
        <v>-9.9999999999997868E-3</v>
      </c>
      <c r="AX216" s="26">
        <v>5.5299999999999976</v>
      </c>
      <c r="AY216" s="26">
        <v>2.7599999999999989</v>
      </c>
      <c r="AZ216" s="27">
        <v>5.5399999999999991</v>
      </c>
      <c r="BA216" s="351"/>
      <c r="BB216" s="640">
        <v>0</v>
      </c>
      <c r="BC216" s="44">
        <v>294.50000000000006</v>
      </c>
      <c r="BD216" s="643">
        <v>0.78116710875331585</v>
      </c>
      <c r="BE216" s="85">
        <v>995.00000000000011</v>
      </c>
      <c r="BF216" s="1446">
        <v>1.0643180014492255</v>
      </c>
      <c r="BG216" s="1265">
        <v>1</v>
      </c>
      <c r="BH216" s="1455">
        <v>0</v>
      </c>
      <c r="BI216" s="1265">
        <v>1013.25</v>
      </c>
      <c r="BJ216" s="135">
        <f>'2011'!$CA$78</f>
        <v>3.903999999999999</v>
      </c>
      <c r="BK216" s="1">
        <f t="shared" si="19"/>
        <v>0</v>
      </c>
      <c r="BL216" s="1714">
        <v>0.13680555555555554</v>
      </c>
      <c r="BM216" s="1714">
        <v>0.65833333333333333</v>
      </c>
      <c r="BN216" s="1714">
        <v>0.78055555555555556</v>
      </c>
      <c r="BO216" s="1714">
        <v>0.26666666666666666</v>
      </c>
      <c r="BP216" s="1714">
        <v>0.60069444444444442</v>
      </c>
      <c r="BQ216" s="1274">
        <f>Daily!CP216</f>
        <v>13.81</v>
      </c>
      <c r="BR216" s="1274">
        <f>Daily!CQ216</f>
        <v>22.67</v>
      </c>
      <c r="BS216" s="1274">
        <f>Daily!CR216</f>
        <v>18.240000000000002</v>
      </c>
      <c r="BT216" s="1421">
        <f>Daily!CS216</f>
        <v>8.8600000000000012</v>
      </c>
      <c r="BU216" s="1277">
        <f>$BU$215+('2011'!$BX$78/DGD!$E$246*DGD!E216)</f>
        <v>377</v>
      </c>
      <c r="BV216" s="1277">
        <f>$BV$215+('2011'!$CF$78/DGD!$E$246*DGD!E216)</f>
        <v>934.87096774193549</v>
      </c>
      <c r="BW216" s="32">
        <f t="shared" si="16"/>
        <v>15.286666666666669</v>
      </c>
      <c r="BX216" s="32">
        <f t="shared" si="17"/>
        <v>21.193333333333335</v>
      </c>
    </row>
    <row r="217" spans="4:76" ht="12.75" customHeight="1" x14ac:dyDescent="0.2">
      <c r="D217" s="1889"/>
      <c r="E217" s="34">
        <f t="shared" ref="E217:E245" si="20">SUM(E216+1)</f>
        <v>2</v>
      </c>
      <c r="F217" s="95">
        <v>18</v>
      </c>
      <c r="G217" s="32">
        <v>27.8</v>
      </c>
      <c r="H217" s="32">
        <v>22.6</v>
      </c>
      <c r="I217" s="32">
        <v>9.8000000000000007</v>
      </c>
      <c r="J217" s="352"/>
      <c r="K217" s="33">
        <v>40</v>
      </c>
      <c r="L217" s="33">
        <v>79</v>
      </c>
      <c r="M217" s="33">
        <v>55</v>
      </c>
      <c r="N217" s="33">
        <v>39</v>
      </c>
      <c r="O217" s="111"/>
      <c r="P217" s="33">
        <v>1013</v>
      </c>
      <c r="Q217" s="33">
        <v>1015</v>
      </c>
      <c r="R217" s="33">
        <v>1014</v>
      </c>
      <c r="S217" s="33">
        <v>2</v>
      </c>
      <c r="T217" s="111"/>
      <c r="U217" s="536">
        <v>2.2000000000000002</v>
      </c>
      <c r="V217" s="1472">
        <v>10.199999999999999</v>
      </c>
      <c r="W217" s="88">
        <v>13</v>
      </c>
      <c r="X217" s="98" t="s">
        <v>179</v>
      </c>
      <c r="Y217" s="111"/>
      <c r="Z217" s="88">
        <v>0.3</v>
      </c>
      <c r="AA217" s="88">
        <v>0.3</v>
      </c>
      <c r="AB217" s="156" t="s">
        <v>112</v>
      </c>
      <c r="AC217" s="1461">
        <v>4.1095890410958909E-3</v>
      </c>
      <c r="AD217" s="88">
        <v>0.6</v>
      </c>
      <c r="AE217" s="1459" t="s">
        <v>112</v>
      </c>
      <c r="AF217" s="111"/>
      <c r="AG217" s="88">
        <v>7.4</v>
      </c>
      <c r="AH217" s="88">
        <v>16</v>
      </c>
      <c r="AI217" s="88">
        <v>12.7</v>
      </c>
      <c r="AJ217" s="88">
        <v>8.6</v>
      </c>
      <c r="AK217" s="111"/>
      <c r="AL217" s="98" t="s">
        <v>695</v>
      </c>
      <c r="AM217" s="1481"/>
      <c r="AN217" s="1481"/>
      <c r="AO217" s="1482"/>
      <c r="AP217" s="1459">
        <v>6.5</v>
      </c>
      <c r="AQ217" s="1483">
        <v>0.5</v>
      </c>
      <c r="AR217" s="1227"/>
      <c r="AS217" s="26">
        <v>4.2249999999999996</v>
      </c>
      <c r="AT217" s="26">
        <v>5.129999999999999</v>
      </c>
      <c r="AU217" s="26">
        <v>4.6774999999999993</v>
      </c>
      <c r="AV217" s="27">
        <v>0.90499999999999936</v>
      </c>
      <c r="AW217" s="64">
        <v>4.2249999999999996</v>
      </c>
      <c r="AX217" s="26">
        <v>5.129999999999999</v>
      </c>
      <c r="AY217" s="26">
        <v>2.9329086538461544</v>
      </c>
      <c r="AZ217" s="27">
        <v>0.90499999999999936</v>
      </c>
      <c r="BA217" s="351"/>
      <c r="BB217" s="640">
        <v>0.15</v>
      </c>
      <c r="BC217" s="44">
        <v>294.80000000000007</v>
      </c>
      <c r="BD217" s="643">
        <v>0.7778364116094989</v>
      </c>
      <c r="BE217" s="85">
        <v>1001.5000000000001</v>
      </c>
      <c r="BF217" s="616">
        <v>1.0645852621472416</v>
      </c>
      <c r="BG217" s="1265">
        <v>1</v>
      </c>
      <c r="BH217" s="1455">
        <v>0</v>
      </c>
      <c r="BI217" s="1265">
        <v>1013.25</v>
      </c>
      <c r="BJ217" s="135">
        <f>'2011'!$CA$78</f>
        <v>3.903999999999999</v>
      </c>
      <c r="BK217" s="1">
        <f t="shared" si="19"/>
        <v>1</v>
      </c>
      <c r="BL217" s="1709">
        <v>0.31944444444444448</v>
      </c>
      <c r="BM217" s="1709">
        <v>0.72222222222222221</v>
      </c>
      <c r="BN217" s="1709">
        <v>0.7729166666666667</v>
      </c>
      <c r="BO217" s="1709">
        <v>0.37152777777777773</v>
      </c>
      <c r="BP217" s="1708">
        <v>0.7895833333333333</v>
      </c>
      <c r="BQ217" s="1447">
        <f>Daily!CP217</f>
        <v>13.775</v>
      </c>
      <c r="BR217" s="1447">
        <f>Daily!CQ217</f>
        <v>22.67</v>
      </c>
      <c r="BS217" s="1447">
        <f>Daily!CR217</f>
        <v>18.2225</v>
      </c>
      <c r="BT217" s="1421">
        <f>Daily!CS217</f>
        <v>8.8950000000000014</v>
      </c>
      <c r="BU217" s="1277">
        <f>$BU$215+('2011'!$BX$78/DGD!$E$246*DGD!E217)</f>
        <v>379</v>
      </c>
      <c r="BV217" s="1277">
        <f>$BV$215+('2011'!$CF$78/DGD!$E$246*DGD!E217)</f>
        <v>940.74193548387098</v>
      </c>
      <c r="BW217" s="32">
        <f t="shared" si="16"/>
        <v>15.2575</v>
      </c>
      <c r="BX217" s="32">
        <f t="shared" si="17"/>
        <v>21.1875</v>
      </c>
    </row>
    <row r="218" spans="4:76" ht="12.75" customHeight="1" x14ac:dyDescent="0.2">
      <c r="D218" s="1889"/>
      <c r="E218" s="34">
        <f t="shared" si="20"/>
        <v>3</v>
      </c>
      <c r="F218" s="95">
        <v>15.7</v>
      </c>
      <c r="G218" s="32">
        <v>29.6</v>
      </c>
      <c r="H218" s="32">
        <v>22.3</v>
      </c>
      <c r="I218" s="32">
        <v>13.9</v>
      </c>
      <c r="J218" s="352"/>
      <c r="K218" s="33">
        <v>34</v>
      </c>
      <c r="L218" s="33">
        <v>77</v>
      </c>
      <c r="M218" s="33">
        <v>54</v>
      </c>
      <c r="N218" s="33">
        <v>43</v>
      </c>
      <c r="O218" s="111"/>
      <c r="P218" s="33">
        <v>1014</v>
      </c>
      <c r="Q218" s="33">
        <v>1015</v>
      </c>
      <c r="R218" s="33">
        <v>1014.5</v>
      </c>
      <c r="S218" s="33">
        <v>1</v>
      </c>
      <c r="T218" s="111"/>
      <c r="U218" s="536">
        <v>3.4</v>
      </c>
      <c r="V218" s="1472">
        <v>13.7</v>
      </c>
      <c r="W218" s="88">
        <v>17.5</v>
      </c>
      <c r="X218" s="98" t="s">
        <v>154</v>
      </c>
      <c r="Y218" s="111"/>
      <c r="Z218" s="88">
        <v>0</v>
      </c>
      <c r="AA218" s="88" t="s">
        <v>459</v>
      </c>
      <c r="AB218" s="156" t="e">
        <v>#N/A</v>
      </c>
      <c r="AC218" s="1461" t="s">
        <v>459</v>
      </c>
      <c r="AD218" s="88" t="s">
        <v>459</v>
      </c>
      <c r="AE218" s="1459" t="s">
        <v>459</v>
      </c>
      <c r="AF218" s="111"/>
      <c r="AG218" s="88">
        <v>10</v>
      </c>
      <c r="AH218" s="88">
        <v>14.4</v>
      </c>
      <c r="AI218" s="88">
        <v>11.9</v>
      </c>
      <c r="AJ218" s="88">
        <v>4.4000000000000004</v>
      </c>
      <c r="AK218" s="111"/>
      <c r="AL218" s="98" t="s">
        <v>696</v>
      </c>
      <c r="AM218" s="1481"/>
      <c r="AN218" s="1481"/>
      <c r="AO218" s="1482"/>
      <c r="AP218" s="1459">
        <v>9</v>
      </c>
      <c r="AQ218" s="1483">
        <v>0</v>
      </c>
      <c r="AR218" s="1227"/>
      <c r="AS218" s="26">
        <v>1.9599999999999991</v>
      </c>
      <c r="AT218" s="26">
        <v>6.9500000000000028</v>
      </c>
      <c r="AU218" s="26">
        <v>4.455000000000001</v>
      </c>
      <c r="AV218" s="27">
        <v>4.9900000000000038</v>
      </c>
      <c r="AW218" s="64">
        <v>1.9599999999999991</v>
      </c>
      <c r="AX218" s="26">
        <v>6.9500000000000028</v>
      </c>
      <c r="AY218" s="26">
        <v>2.7711057692307692</v>
      </c>
      <c r="AZ218" s="27">
        <v>4.990000000000002</v>
      </c>
      <c r="BA218" s="351"/>
      <c r="BB218" s="640">
        <v>0</v>
      </c>
      <c r="BC218" s="44">
        <v>294.80000000000007</v>
      </c>
      <c r="BD218" s="643">
        <v>0.77375328083989514</v>
      </c>
      <c r="BE218" s="85">
        <v>1010.5000000000001</v>
      </c>
      <c r="BF218" s="616">
        <v>1.067490202760266</v>
      </c>
      <c r="BG218" s="1265">
        <v>1</v>
      </c>
      <c r="BH218" s="1277">
        <v>0</v>
      </c>
      <c r="BI218" s="1265">
        <v>1013.25</v>
      </c>
      <c r="BJ218" s="135">
        <f>'2011'!$CA$78</f>
        <v>3.903999999999999</v>
      </c>
      <c r="BK218" s="1">
        <f t="shared" si="19"/>
        <v>0</v>
      </c>
      <c r="BL218" s="1709">
        <v>0.19375000000000001</v>
      </c>
      <c r="BM218" s="1709">
        <v>0.63194444444444442</v>
      </c>
      <c r="BN218" s="1709">
        <v>0.6381944444444444</v>
      </c>
      <c r="BO218" s="1709">
        <v>0.32430555555555557</v>
      </c>
      <c r="BP218" s="1708">
        <v>0.7402777777777777</v>
      </c>
      <c r="BQ218" s="1447">
        <f>Daily!CP218</f>
        <v>13.74</v>
      </c>
      <c r="BR218" s="1447">
        <f>Daily!CQ218</f>
        <v>22.65</v>
      </c>
      <c r="BS218" s="1447">
        <f>Daily!CR218</f>
        <v>18.195</v>
      </c>
      <c r="BT218" s="1421">
        <f>Daily!CS218</f>
        <v>8.9099999999999984</v>
      </c>
      <c r="BU218" s="1277">
        <f>$BU$215+('2011'!$BX$78/DGD!$E$246*DGD!E218)</f>
        <v>381</v>
      </c>
      <c r="BV218" s="1277">
        <f>$BV$215+('2011'!$CF$78/DGD!$E$246*DGD!E218)</f>
        <v>946.61290322580646</v>
      </c>
      <c r="BW218" s="32">
        <f t="shared" si="16"/>
        <v>15.225000000000001</v>
      </c>
      <c r="BX218" s="32">
        <f t="shared" si="17"/>
        <v>21.164999999999999</v>
      </c>
    </row>
    <row r="219" spans="4:76" ht="12.75" customHeight="1" x14ac:dyDescent="0.2">
      <c r="D219" s="1889"/>
      <c r="E219" s="34">
        <f t="shared" si="20"/>
        <v>4</v>
      </c>
      <c r="F219" s="95">
        <v>16.600000000000001</v>
      </c>
      <c r="G219" s="32">
        <v>20.2</v>
      </c>
      <c r="H219" s="32">
        <v>18.2</v>
      </c>
      <c r="I219" s="32">
        <v>3.6</v>
      </c>
      <c r="J219" s="352"/>
      <c r="K219" s="33">
        <v>58</v>
      </c>
      <c r="L219" s="33">
        <v>93</v>
      </c>
      <c r="M219" s="33">
        <v>82</v>
      </c>
      <c r="N219" s="33">
        <v>35</v>
      </c>
      <c r="O219" s="111"/>
      <c r="P219" s="33">
        <v>1007</v>
      </c>
      <c r="Q219" s="33">
        <v>1014</v>
      </c>
      <c r="R219" s="33">
        <v>1010.5</v>
      </c>
      <c r="S219" s="33">
        <v>7</v>
      </c>
      <c r="T219" s="111"/>
      <c r="U219" s="536">
        <v>5.9</v>
      </c>
      <c r="V219" s="1472">
        <v>10.9</v>
      </c>
      <c r="W219" s="88">
        <v>16.8</v>
      </c>
      <c r="X219" s="98" t="s">
        <v>154</v>
      </c>
      <c r="Y219" s="111"/>
      <c r="Z219" s="88">
        <v>11.6</v>
      </c>
      <c r="AA219" s="88">
        <v>3.1</v>
      </c>
      <c r="AB219" s="156">
        <v>1.1000000000000001</v>
      </c>
      <c r="AC219" s="1461">
        <v>0.15890410958904111</v>
      </c>
      <c r="AD219" s="88">
        <v>1.9333333333333333</v>
      </c>
      <c r="AE219" s="1459">
        <v>15</v>
      </c>
      <c r="AF219" s="111"/>
      <c r="AG219" s="88">
        <v>10.199999999999999</v>
      </c>
      <c r="AH219" s="88">
        <v>18.100000000000001</v>
      </c>
      <c r="AI219" s="88">
        <v>14.9</v>
      </c>
      <c r="AJ219" s="88">
        <v>7.9000000000000021</v>
      </c>
      <c r="AK219" s="111"/>
      <c r="AL219" s="98" t="s">
        <v>535</v>
      </c>
      <c r="AM219" s="1481"/>
      <c r="AN219" s="1481"/>
      <c r="AO219" s="1482"/>
      <c r="AP219" s="1459">
        <v>1</v>
      </c>
      <c r="AQ219" s="1483">
        <v>6</v>
      </c>
      <c r="AR219" s="1227"/>
      <c r="AS219" s="26">
        <v>2.8950000000000014</v>
      </c>
      <c r="AT219" s="26">
        <v>-2.4299999999999997</v>
      </c>
      <c r="AU219" s="26">
        <v>0.23250000000000082</v>
      </c>
      <c r="AV219" s="27">
        <v>-5.3250000000000011</v>
      </c>
      <c r="AW219" s="64">
        <v>2.8950000000000014</v>
      </c>
      <c r="AX219" s="26">
        <v>-2.4299999999999997</v>
      </c>
      <c r="AY219" s="26">
        <v>0.45930288461538371</v>
      </c>
      <c r="AZ219" s="27">
        <v>-5.3249999999999993</v>
      </c>
      <c r="BA219" s="351"/>
      <c r="BB219" s="640">
        <v>5.8</v>
      </c>
      <c r="BC219" s="44">
        <v>306.40000000000009</v>
      </c>
      <c r="BD219" s="643">
        <v>0.80000000000000027</v>
      </c>
      <c r="BE219" s="85">
        <v>1011.5000000000001</v>
      </c>
      <c r="BF219" s="616">
        <v>1.0619602397805399</v>
      </c>
      <c r="BG219" s="1265">
        <v>1</v>
      </c>
      <c r="BH219" s="1277">
        <v>0</v>
      </c>
      <c r="BI219" s="1265">
        <v>1013.25</v>
      </c>
      <c r="BJ219" s="135">
        <f>'2011'!$CA$78</f>
        <v>3.903999999999999</v>
      </c>
      <c r="BK219" s="1">
        <f t="shared" si="19"/>
        <v>2</v>
      </c>
      <c r="BL219" s="1709">
        <v>0.31944444444444448</v>
      </c>
      <c r="BM219" s="1709">
        <v>0.8125</v>
      </c>
      <c r="BN219" s="1709" t="e">
        <v>#N/A</v>
      </c>
      <c r="BO219" s="1709" t="e">
        <v>#N/A</v>
      </c>
      <c r="BP219" s="1709">
        <v>0.19513888888888889</v>
      </c>
      <c r="BQ219" s="1447">
        <f>Daily!CP219</f>
        <v>13.705</v>
      </c>
      <c r="BR219" s="1447">
        <f>Daily!CQ219</f>
        <v>22.63</v>
      </c>
      <c r="BS219" s="1447">
        <f>Daily!CR219</f>
        <v>18.1675</v>
      </c>
      <c r="BT219" s="1421">
        <f>Daily!CS219</f>
        <v>8.9249999999999989</v>
      </c>
      <c r="BU219" s="1277">
        <f>$BU$215+('2011'!$BX$78/DGD!$E$246*DGD!E219)</f>
        <v>383</v>
      </c>
      <c r="BV219" s="1277">
        <f>$BV$215+('2011'!$CF$78/DGD!$E$246*DGD!E219)</f>
        <v>952.48387096774195</v>
      </c>
      <c r="BW219" s="32">
        <f t="shared" si="16"/>
        <v>15.192500000000001</v>
      </c>
      <c r="BX219" s="32">
        <f t="shared" si="17"/>
        <v>21.142499999999998</v>
      </c>
    </row>
    <row r="220" spans="4:76" ht="12.75" customHeight="1" x14ac:dyDescent="0.2">
      <c r="D220" s="1889"/>
      <c r="E220" s="34">
        <f t="shared" si="20"/>
        <v>5</v>
      </c>
      <c r="F220" s="95">
        <v>14.7</v>
      </c>
      <c r="G220" s="32">
        <v>24.7</v>
      </c>
      <c r="H220" s="32">
        <v>19.3</v>
      </c>
      <c r="I220" s="32">
        <v>10</v>
      </c>
      <c r="J220" s="352"/>
      <c r="K220" s="33">
        <v>42</v>
      </c>
      <c r="L220" s="33">
        <v>90</v>
      </c>
      <c r="M220" s="33">
        <v>68</v>
      </c>
      <c r="N220" s="33">
        <v>48</v>
      </c>
      <c r="O220" s="111"/>
      <c r="P220" s="33">
        <v>1009</v>
      </c>
      <c r="Q220" s="33">
        <v>1013</v>
      </c>
      <c r="R220" s="33">
        <v>1011</v>
      </c>
      <c r="S220" s="33">
        <v>4</v>
      </c>
      <c r="T220" s="111"/>
      <c r="U220" s="536">
        <v>3.9</v>
      </c>
      <c r="V220" s="1472">
        <v>9.8000000000000007</v>
      </c>
      <c r="W220" s="88">
        <v>14.3</v>
      </c>
      <c r="X220" s="98" t="s">
        <v>154</v>
      </c>
      <c r="Y220" s="111"/>
      <c r="Z220" s="88">
        <v>0</v>
      </c>
      <c r="AA220" s="88" t="e">
        <v>#N/A</v>
      </c>
      <c r="AB220" s="156" t="e">
        <v>#N/A</v>
      </c>
      <c r="AC220" s="1461" t="s">
        <v>459</v>
      </c>
      <c r="AD220" s="88" t="s">
        <v>459</v>
      </c>
      <c r="AE220" s="1459" t="s">
        <v>459</v>
      </c>
      <c r="AF220" s="111"/>
      <c r="AG220" s="88">
        <v>9.3000000000000007</v>
      </c>
      <c r="AH220" s="88">
        <v>15.6</v>
      </c>
      <c r="AI220" s="88">
        <v>12.8</v>
      </c>
      <c r="AJ220" s="88">
        <v>6.2999999999999989</v>
      </c>
      <c r="AK220" s="111"/>
      <c r="AL220" s="98" t="s">
        <v>697</v>
      </c>
      <c r="AM220" s="1481"/>
      <c r="AN220" s="1481"/>
      <c r="AO220" s="1482"/>
      <c r="AP220" s="1459">
        <v>6</v>
      </c>
      <c r="AQ220" s="1483">
        <v>0</v>
      </c>
      <c r="AR220" s="1227"/>
      <c r="AS220" s="26">
        <v>1.0299999999999994</v>
      </c>
      <c r="AT220" s="26">
        <v>2.0799999999999983</v>
      </c>
      <c r="AU220" s="26">
        <v>1.5549999999999988</v>
      </c>
      <c r="AV220" s="27">
        <v>1.0499999999999989</v>
      </c>
      <c r="AW220" s="64">
        <v>1.0299999999999994</v>
      </c>
      <c r="AX220" s="26">
        <v>2.0799999999999983</v>
      </c>
      <c r="AY220" s="26">
        <v>-0.90249999999999897</v>
      </c>
      <c r="AZ220" s="27">
        <v>1.0499999999999989</v>
      </c>
      <c r="BA220" s="351"/>
      <c r="BB220" s="640">
        <v>0</v>
      </c>
      <c r="BC220" s="44">
        <v>306.40000000000009</v>
      </c>
      <c r="BD220" s="643">
        <v>0.79584415584415613</v>
      </c>
      <c r="BE220" s="85">
        <v>1017.5000000000001</v>
      </c>
      <c r="BF220" s="616">
        <v>1.0617153051263928</v>
      </c>
      <c r="BG220" s="1265">
        <v>1</v>
      </c>
      <c r="BH220" s="1277">
        <v>0</v>
      </c>
      <c r="BI220" s="1265">
        <v>1013.25</v>
      </c>
      <c r="BJ220" s="135">
        <f>'2011'!$CA$78</f>
        <v>3.903999999999999</v>
      </c>
      <c r="BK220" s="1">
        <f t="shared" si="19"/>
        <v>0</v>
      </c>
      <c r="BL220" s="1709">
        <v>0.27152777777777776</v>
      </c>
      <c r="BM220" s="1709">
        <v>0.75208333333333333</v>
      </c>
      <c r="BN220" s="1709">
        <v>0.7583333333333333</v>
      </c>
      <c r="BO220" s="1709">
        <v>0.30555555555555552</v>
      </c>
      <c r="BP220" s="1708">
        <v>0.79583333333333339</v>
      </c>
      <c r="BQ220" s="1447">
        <f>Daily!CP220</f>
        <v>13.67</v>
      </c>
      <c r="BR220" s="1447">
        <f>Daily!CQ220</f>
        <v>22.62</v>
      </c>
      <c r="BS220" s="1447">
        <f>Daily!CR220</f>
        <v>18.145</v>
      </c>
      <c r="BT220" s="1421">
        <f>Daily!CS220</f>
        <v>8.9500000000000011</v>
      </c>
      <c r="BU220" s="1277">
        <f>$BU$215+('2011'!$BX$78/DGD!$E$246*DGD!E220)</f>
        <v>385</v>
      </c>
      <c r="BV220" s="1277">
        <f>$BV$215+('2011'!$CF$78/DGD!$E$246*DGD!E220)</f>
        <v>958.35483870967744</v>
      </c>
      <c r="BW220" s="32">
        <f t="shared" si="16"/>
        <v>15.161666666666665</v>
      </c>
      <c r="BX220" s="32">
        <f t="shared" si="17"/>
        <v>21.128333333333334</v>
      </c>
    </row>
    <row r="221" spans="4:76" ht="12.75" customHeight="1" x14ac:dyDescent="0.2">
      <c r="D221" s="1889"/>
      <c r="E221" s="34">
        <f t="shared" si="20"/>
        <v>6</v>
      </c>
      <c r="F221" s="95">
        <v>14.8</v>
      </c>
      <c r="G221" s="32">
        <v>19.899999999999999</v>
      </c>
      <c r="H221" s="32">
        <v>17.399999999999999</v>
      </c>
      <c r="I221" s="32">
        <v>5.0999999999999996</v>
      </c>
      <c r="J221" s="352"/>
      <c r="K221" s="33">
        <v>52</v>
      </c>
      <c r="L221" s="33">
        <v>79</v>
      </c>
      <c r="M221" s="33">
        <v>67</v>
      </c>
      <c r="N221" s="33">
        <v>27</v>
      </c>
      <c r="O221" s="111"/>
      <c r="P221" s="33">
        <v>1000</v>
      </c>
      <c r="Q221" s="33">
        <v>1009</v>
      </c>
      <c r="R221" s="33">
        <v>1004.5</v>
      </c>
      <c r="S221" s="33">
        <v>9</v>
      </c>
      <c r="T221" s="111"/>
      <c r="U221" s="536">
        <v>5.2</v>
      </c>
      <c r="V221" s="1472">
        <v>13</v>
      </c>
      <c r="W221" s="88">
        <v>21.3</v>
      </c>
      <c r="X221" s="98" t="s">
        <v>154</v>
      </c>
      <c r="Y221" s="111"/>
      <c r="Z221" s="88">
        <v>0.1</v>
      </c>
      <c r="AA221" s="88" t="s">
        <v>459</v>
      </c>
      <c r="AB221" s="156" t="e">
        <v>#N/A</v>
      </c>
      <c r="AC221" s="1461">
        <v>1.3698630136986306E-3</v>
      </c>
      <c r="AD221" s="88" t="s">
        <v>459</v>
      </c>
      <c r="AE221" s="1459" t="s">
        <v>459</v>
      </c>
      <c r="AF221" s="111"/>
      <c r="AG221" s="88">
        <v>9.3000000000000007</v>
      </c>
      <c r="AH221" s="88">
        <v>12.6</v>
      </c>
      <c r="AI221" s="88">
        <v>10.9</v>
      </c>
      <c r="AJ221" s="88">
        <v>3.2999999999999989</v>
      </c>
      <c r="AK221" s="111"/>
      <c r="AL221" s="98" t="s">
        <v>698</v>
      </c>
      <c r="AM221" s="1481"/>
      <c r="AN221" s="1481"/>
      <c r="AO221" s="1482"/>
      <c r="AP221" s="1459">
        <v>1</v>
      </c>
      <c r="AQ221" s="1483">
        <v>0.2</v>
      </c>
      <c r="AR221" s="1227"/>
      <c r="AS221" s="26">
        <v>1.2000000000000011</v>
      </c>
      <c r="AT221" s="26">
        <v>-2.7100000000000009</v>
      </c>
      <c r="AU221" s="26">
        <v>-0.75499999999999989</v>
      </c>
      <c r="AV221" s="27">
        <v>-3.9100000000000019</v>
      </c>
      <c r="AW221" s="64">
        <v>1.2000000000000011</v>
      </c>
      <c r="AX221" s="26">
        <v>-2.7100000000000009</v>
      </c>
      <c r="AY221" s="26">
        <v>-0.66846153846153911</v>
      </c>
      <c r="AZ221" s="27">
        <v>-3.91</v>
      </c>
      <c r="BA221" s="351"/>
      <c r="BB221" s="640">
        <v>0.05</v>
      </c>
      <c r="BC221" s="44">
        <v>306.50000000000011</v>
      </c>
      <c r="BD221" s="643">
        <v>0.79198966408268767</v>
      </c>
      <c r="BE221" s="85">
        <v>1018.5000000000001</v>
      </c>
      <c r="BF221" s="616">
        <v>1.056287845839885</v>
      </c>
      <c r="BG221" s="1265">
        <v>1</v>
      </c>
      <c r="BH221" s="1277">
        <v>0</v>
      </c>
      <c r="BI221" s="1265">
        <v>1013.25</v>
      </c>
      <c r="BJ221" s="135">
        <f>'2011'!$CA$78</f>
        <v>3.903999999999999</v>
      </c>
      <c r="BK221" s="1">
        <f t="shared" si="19"/>
        <v>1</v>
      </c>
      <c r="BL221" s="1709">
        <v>0.26041666666666669</v>
      </c>
      <c r="BM221" s="1709">
        <v>0.62847222222222221</v>
      </c>
      <c r="BN221" s="1709">
        <v>0.6381944444444444</v>
      </c>
      <c r="BO221" s="1709">
        <v>0.27430555555555552</v>
      </c>
      <c r="BP221" s="1708">
        <v>0.83888888888888891</v>
      </c>
      <c r="BQ221" s="1447">
        <f>Daily!CP221</f>
        <v>13.6</v>
      </c>
      <c r="BR221" s="1447">
        <f>Daily!CQ221</f>
        <v>22.61</v>
      </c>
      <c r="BS221" s="1447">
        <f>Daily!CR221</f>
        <v>18.105</v>
      </c>
      <c r="BT221" s="1421">
        <f>Daily!CS221</f>
        <v>9.01</v>
      </c>
      <c r="BU221" s="1277">
        <f>$BU$215+('2011'!$BX$78/DGD!$E$246*DGD!E221)</f>
        <v>387</v>
      </c>
      <c r="BV221" s="1277">
        <f>$BV$215+('2011'!$CF$78/DGD!$E$246*DGD!E221)</f>
        <v>964.22580645161293</v>
      </c>
      <c r="BW221" s="32">
        <f t="shared" si="16"/>
        <v>15.101666666666667</v>
      </c>
      <c r="BX221" s="32">
        <f t="shared" si="17"/>
        <v>21.108333333333334</v>
      </c>
    </row>
    <row r="222" spans="4:76" ht="12.75" customHeight="1" x14ac:dyDescent="0.2">
      <c r="D222" s="1889"/>
      <c r="E222" s="34">
        <f t="shared" si="20"/>
        <v>7</v>
      </c>
      <c r="F222" s="95">
        <v>13</v>
      </c>
      <c r="G222" s="32">
        <v>20.399999999999999</v>
      </c>
      <c r="H222" s="32">
        <v>15.6</v>
      </c>
      <c r="I222" s="32">
        <v>7.4</v>
      </c>
      <c r="J222" s="352"/>
      <c r="K222" s="33">
        <v>47</v>
      </c>
      <c r="L222" s="33">
        <v>83</v>
      </c>
      <c r="M222" s="33">
        <v>72</v>
      </c>
      <c r="N222" s="33">
        <v>36</v>
      </c>
      <c r="O222" s="111"/>
      <c r="P222" s="33">
        <v>1001</v>
      </c>
      <c r="Q222" s="33">
        <v>1003</v>
      </c>
      <c r="R222" s="33">
        <v>1002</v>
      </c>
      <c r="S222" s="33">
        <v>2</v>
      </c>
      <c r="T222" s="111"/>
      <c r="U222" s="536">
        <v>5.7</v>
      </c>
      <c r="V222" s="1472">
        <v>17</v>
      </c>
      <c r="W222" s="88">
        <v>23.9</v>
      </c>
      <c r="X222" s="98" t="s">
        <v>154</v>
      </c>
      <c r="Y222" s="111"/>
      <c r="Z222" s="88">
        <v>4.4000000000000004</v>
      </c>
      <c r="AA222" s="88">
        <v>3.6</v>
      </c>
      <c r="AB222" s="156">
        <v>1.4</v>
      </c>
      <c r="AC222" s="1461">
        <v>6.0273972602739742E-2</v>
      </c>
      <c r="AD222" s="88">
        <v>2.2000000000000002</v>
      </c>
      <c r="AE222" s="1459">
        <v>20</v>
      </c>
      <c r="AF222" s="111"/>
      <c r="AG222" s="88">
        <v>8.6</v>
      </c>
      <c r="AH222" s="88">
        <v>12.5</v>
      </c>
      <c r="AI222" s="88">
        <v>10.4</v>
      </c>
      <c r="AJ222" s="88">
        <v>3.9000000000000004</v>
      </c>
      <c r="AK222" s="111"/>
      <c r="AL222" s="98" t="s">
        <v>699</v>
      </c>
      <c r="AM222" s="1481"/>
      <c r="AN222" s="1481"/>
      <c r="AO222" s="1482"/>
      <c r="AP222" s="1459">
        <v>5</v>
      </c>
      <c r="AQ222" s="1483">
        <v>2</v>
      </c>
      <c r="AR222" s="1227"/>
      <c r="AS222" s="26">
        <v>-0.57499999999999929</v>
      </c>
      <c r="AT222" s="26">
        <v>-2.2000000000000028</v>
      </c>
      <c r="AU222" s="26">
        <v>-1.3875000000000011</v>
      </c>
      <c r="AV222" s="27">
        <v>-1.6250000000000036</v>
      </c>
      <c r="AW222" s="64">
        <v>-0.57499999999999929</v>
      </c>
      <c r="AX222" s="26">
        <v>-2.2000000000000028</v>
      </c>
      <c r="AY222" s="26">
        <v>-1.584423076923076</v>
      </c>
      <c r="AZ222" s="27">
        <v>-1.6250000000000018</v>
      </c>
      <c r="BA222" s="351"/>
      <c r="BB222" s="640">
        <v>2.2000000000000002</v>
      </c>
      <c r="BC222" s="44">
        <v>310.90000000000009</v>
      </c>
      <c r="BD222" s="643">
        <v>0.79922879177377915</v>
      </c>
      <c r="BE222" s="85">
        <v>1023.5000000000001</v>
      </c>
      <c r="BF222" s="616">
        <v>1.0550493798423837</v>
      </c>
      <c r="BG222" s="1265">
        <v>1</v>
      </c>
      <c r="BH222" s="1277">
        <v>0</v>
      </c>
      <c r="BI222" s="1265">
        <v>1013.25</v>
      </c>
      <c r="BJ222" s="135">
        <f>'2011'!$CA$78</f>
        <v>3.903999999999999</v>
      </c>
      <c r="BK222" s="1">
        <f t="shared" si="19"/>
        <v>2</v>
      </c>
      <c r="BL222" s="1709">
        <v>0.24027777777777778</v>
      </c>
      <c r="BM222" s="1709">
        <v>0.56388888888888888</v>
      </c>
      <c r="BN222" s="1709">
        <v>0.57013888888888886</v>
      </c>
      <c r="BO222" s="1709">
        <v>0.22569444444444445</v>
      </c>
      <c r="BP222" s="1708">
        <v>0.5493055555555556</v>
      </c>
      <c r="BQ222" s="1447">
        <f>Daily!CP222</f>
        <v>13.574999999999999</v>
      </c>
      <c r="BR222" s="1447">
        <f>Daily!CQ222</f>
        <v>22.6</v>
      </c>
      <c r="BS222" s="1447">
        <f>Daily!CR222</f>
        <v>18.087499999999999</v>
      </c>
      <c r="BT222" s="1421">
        <f>Daily!CS222</f>
        <v>9.0250000000000021</v>
      </c>
      <c r="BU222" s="1277">
        <f>$BU$215+('2011'!$BX$78/DGD!$E$246*DGD!E222)</f>
        <v>389</v>
      </c>
      <c r="BV222" s="1277">
        <f>$BV$215+('2011'!$CF$78/DGD!$E$246*DGD!E222)</f>
        <v>970.09677419354841</v>
      </c>
      <c r="BW222" s="32">
        <f t="shared" si="16"/>
        <v>15.079166666666664</v>
      </c>
      <c r="BX222" s="32">
        <f t="shared" si="17"/>
        <v>21.095833333333331</v>
      </c>
    </row>
    <row r="223" spans="4:76" ht="12.75" customHeight="1" x14ac:dyDescent="0.2">
      <c r="D223" s="1889"/>
      <c r="E223" s="34">
        <f t="shared" si="20"/>
        <v>8</v>
      </c>
      <c r="F223" s="95">
        <v>11.7</v>
      </c>
      <c r="G223" s="32">
        <v>20.7</v>
      </c>
      <c r="H223" s="32">
        <v>16.399999999999999</v>
      </c>
      <c r="I223" s="32">
        <v>9</v>
      </c>
      <c r="J223" s="352"/>
      <c r="K223" s="33">
        <v>40</v>
      </c>
      <c r="L223" s="33">
        <v>90</v>
      </c>
      <c r="M223" s="33">
        <v>67</v>
      </c>
      <c r="N223" s="33">
        <v>50</v>
      </c>
      <c r="O223" s="111"/>
      <c r="P223" s="33">
        <v>1000</v>
      </c>
      <c r="Q223" s="33">
        <v>1015</v>
      </c>
      <c r="R223" s="33">
        <v>1007.5</v>
      </c>
      <c r="S223" s="33">
        <v>15</v>
      </c>
      <c r="T223" s="111"/>
      <c r="U223" s="536">
        <v>6.4</v>
      </c>
      <c r="V223" s="1472">
        <v>18.100000000000001</v>
      </c>
      <c r="W223" s="88">
        <v>26.3</v>
      </c>
      <c r="X223" s="98" t="s">
        <v>181</v>
      </c>
      <c r="Y223" s="111"/>
      <c r="Z223" s="88">
        <v>0.8</v>
      </c>
      <c r="AA223" s="88">
        <v>0.5</v>
      </c>
      <c r="AB223" s="156">
        <v>0.5</v>
      </c>
      <c r="AC223" s="1461">
        <v>1.0958904109589045E-2</v>
      </c>
      <c r="AD223" s="88">
        <v>0.8</v>
      </c>
      <c r="AE223" s="1459">
        <v>4</v>
      </c>
      <c r="AF223" s="111"/>
      <c r="AG223" s="88">
        <v>6.3</v>
      </c>
      <c r="AH223" s="88">
        <v>12.2</v>
      </c>
      <c r="AI223" s="88">
        <v>9.8000000000000007</v>
      </c>
      <c r="AJ223" s="88">
        <v>5.8999999999999995</v>
      </c>
      <c r="AK223" s="111"/>
      <c r="AL223" s="98" t="s">
        <v>700</v>
      </c>
      <c r="AM223" s="1481"/>
      <c r="AN223" s="1481"/>
      <c r="AO223" s="1482"/>
      <c r="AP223" s="1459">
        <v>6</v>
      </c>
      <c r="AQ223" s="1483">
        <v>1</v>
      </c>
      <c r="AR223" s="1227"/>
      <c r="AS223" s="26">
        <v>-1.8500000000000014</v>
      </c>
      <c r="AT223" s="26">
        <v>-1.8669230769230758</v>
      </c>
      <c r="AU223" s="26">
        <v>-1.8584615384615386</v>
      </c>
      <c r="AV223" s="27">
        <v>-1.6923076923074376E-2</v>
      </c>
      <c r="AW223" s="64">
        <v>-1.8500000000000014</v>
      </c>
      <c r="AX223" s="26">
        <v>-1.8669230769230758</v>
      </c>
      <c r="AY223" s="26">
        <v>0.14961538461538471</v>
      </c>
      <c r="AZ223" s="27">
        <v>-1.6923076923074376E-2</v>
      </c>
      <c r="BA223" s="351"/>
      <c r="BB223" s="640">
        <v>0.4</v>
      </c>
      <c r="BC223" s="44">
        <v>311.7000000000001</v>
      </c>
      <c r="BD223" s="643">
        <v>0.79718670076726372</v>
      </c>
      <c r="BE223" s="85">
        <v>1029.5</v>
      </c>
      <c r="BF223" s="616">
        <v>1.0548504379441415</v>
      </c>
      <c r="BG223" s="1265">
        <v>1</v>
      </c>
      <c r="BH223" s="1277">
        <v>0</v>
      </c>
      <c r="BI223" s="1265">
        <v>1013.25</v>
      </c>
      <c r="BJ223" s="135">
        <f>'2011'!$CA$78</f>
        <v>3.903999999999999</v>
      </c>
      <c r="BK223" s="1">
        <f t="shared" si="19"/>
        <v>1</v>
      </c>
      <c r="BL223" s="1709">
        <v>0.24166666666666667</v>
      </c>
      <c r="BM223" s="1709">
        <v>0.66736111111111107</v>
      </c>
      <c r="BN223" s="1709">
        <v>0.6875</v>
      </c>
      <c r="BO223" s="1709">
        <v>0.2590277777777778</v>
      </c>
      <c r="BP223" s="1708">
        <v>0.64236111111111105</v>
      </c>
      <c r="BQ223" s="1447">
        <f>Daily!CP223</f>
        <v>13.55</v>
      </c>
      <c r="BR223" s="1447">
        <f>Daily!CQ223</f>
        <v>22.566923076923075</v>
      </c>
      <c r="BS223" s="1447">
        <f>Daily!CR223</f>
        <v>18.058461538461536</v>
      </c>
      <c r="BT223" s="1421">
        <f>Daily!CS223</f>
        <v>9.0169230769230744</v>
      </c>
      <c r="BU223" s="1277">
        <f>$BU$215+('2011'!$BX$78/DGD!$E$246*DGD!E223)</f>
        <v>391</v>
      </c>
      <c r="BV223" s="1277">
        <f>$BV$215+('2011'!$CF$78/DGD!$E$246*DGD!E223)</f>
        <v>975.9677419354839</v>
      </c>
      <c r="BW223" s="32">
        <f t="shared" si="16"/>
        <v>15.052820512820512</v>
      </c>
      <c r="BX223" s="32">
        <f t="shared" si="17"/>
        <v>21.064102564102562</v>
      </c>
    </row>
    <row r="224" spans="4:76" ht="12.75" customHeight="1" x14ac:dyDescent="0.2">
      <c r="D224" s="1889"/>
      <c r="E224" s="34">
        <f t="shared" si="20"/>
        <v>9</v>
      </c>
      <c r="F224" s="95">
        <v>11.6</v>
      </c>
      <c r="G224" s="32">
        <v>21.1</v>
      </c>
      <c r="H224" s="32">
        <v>16.100000000000001</v>
      </c>
      <c r="I224" s="32">
        <v>9.5</v>
      </c>
      <c r="J224" s="352"/>
      <c r="K224" s="33">
        <v>37</v>
      </c>
      <c r="L224" s="33">
        <v>71</v>
      </c>
      <c r="M224" s="33">
        <v>55</v>
      </c>
      <c r="N224" s="33">
        <v>34</v>
      </c>
      <c r="O224" s="111"/>
      <c r="P224" s="33">
        <v>1015</v>
      </c>
      <c r="Q224" s="33">
        <v>1026</v>
      </c>
      <c r="R224" s="33">
        <v>1020.5</v>
      </c>
      <c r="S224" s="33">
        <v>11</v>
      </c>
      <c r="T224" s="111"/>
      <c r="U224" s="536">
        <v>4.4000000000000004</v>
      </c>
      <c r="V224" s="1472">
        <v>12.3</v>
      </c>
      <c r="W224" s="88">
        <v>19.399999999999999</v>
      </c>
      <c r="X224" s="98" t="s">
        <v>182</v>
      </c>
      <c r="Y224" s="111"/>
      <c r="Z224" s="88">
        <v>0</v>
      </c>
      <c r="AA224" s="88" t="s">
        <v>459</v>
      </c>
      <c r="AB224" s="156" t="e">
        <v>#N/A</v>
      </c>
      <c r="AC224" s="1461" t="s">
        <v>459</v>
      </c>
      <c r="AD224" s="88" t="s">
        <v>459</v>
      </c>
      <c r="AE224" s="1459" t="s">
        <v>459</v>
      </c>
      <c r="AF224" s="111"/>
      <c r="AG224" s="88">
        <v>4.8</v>
      </c>
      <c r="AH224" s="88">
        <v>10.5</v>
      </c>
      <c r="AI224" s="88">
        <v>6.7</v>
      </c>
      <c r="AJ224" s="88">
        <v>5.7</v>
      </c>
      <c r="AK224" s="111"/>
      <c r="AL224" s="98" t="s">
        <v>701</v>
      </c>
      <c r="AM224" s="1481"/>
      <c r="AN224" s="1481"/>
      <c r="AO224" s="1482"/>
      <c r="AP224" s="1459">
        <v>9</v>
      </c>
      <c r="AQ224" s="1483">
        <v>0</v>
      </c>
      <c r="AR224" s="1227"/>
      <c r="AS224" s="26">
        <v>-1.9250000000000007</v>
      </c>
      <c r="AT224" s="26">
        <v>-1.4338461538461509</v>
      </c>
      <c r="AU224" s="26">
        <v>-1.6794230769230758</v>
      </c>
      <c r="AV224" s="27">
        <v>0.49115384615384983</v>
      </c>
      <c r="AW224" s="64">
        <v>-1.9250000000000007</v>
      </c>
      <c r="AX224" s="26">
        <v>-1.4338461538461509</v>
      </c>
      <c r="AY224" s="26">
        <v>2.9836538461538469</v>
      </c>
      <c r="AZ224" s="27">
        <v>0.49115384615384805</v>
      </c>
      <c r="BA224" s="351"/>
      <c r="BB224" s="640">
        <v>0</v>
      </c>
      <c r="BC224" s="44">
        <v>311.7000000000001</v>
      </c>
      <c r="BD224" s="643">
        <v>0.7931297709923667</v>
      </c>
      <c r="BE224" s="85">
        <v>1038.5</v>
      </c>
      <c r="BF224" s="616">
        <v>1.0577093668889839</v>
      </c>
      <c r="BG224" s="1265">
        <v>1</v>
      </c>
      <c r="BH224" s="1277">
        <v>0</v>
      </c>
      <c r="BI224" s="1265">
        <v>1013.25</v>
      </c>
      <c r="BJ224" s="135">
        <f>'2011'!$CA$78</f>
        <v>3.903999999999999</v>
      </c>
      <c r="BK224" s="1">
        <f t="shared" si="19"/>
        <v>0</v>
      </c>
      <c r="BL224" s="1709">
        <v>0.27569444444444446</v>
      </c>
      <c r="BM224" s="1709">
        <v>0.75</v>
      </c>
      <c r="BN224" s="1709">
        <v>0.78472222222222221</v>
      </c>
      <c r="BO224" s="1709">
        <v>0.29166666666666669</v>
      </c>
      <c r="BP224" s="1708">
        <v>2.0833333333333332E-2</v>
      </c>
      <c r="BQ224" s="1447">
        <f>Daily!CP224</f>
        <v>13.525</v>
      </c>
      <c r="BR224" s="1447">
        <f>Daily!CQ224</f>
        <v>22.533846153846152</v>
      </c>
      <c r="BS224" s="1447">
        <f>Daily!CR224</f>
        <v>18.029423076923077</v>
      </c>
      <c r="BT224" s="1421">
        <f>Daily!CS224</f>
        <v>9.0088461538461519</v>
      </c>
      <c r="BU224" s="1277">
        <f>$BU$215+('2011'!$BX$78/DGD!$E$246*DGD!E224)</f>
        <v>393</v>
      </c>
      <c r="BV224" s="1277">
        <f>$BV$215+('2011'!$CF$78/DGD!$E$246*DGD!E224)</f>
        <v>981.83870967741939</v>
      </c>
      <c r="BW224" s="32">
        <f t="shared" si="16"/>
        <v>15.02647435897436</v>
      </c>
      <c r="BX224" s="32">
        <f t="shared" si="17"/>
        <v>21.032371794871793</v>
      </c>
    </row>
    <row r="225" spans="4:76" ht="12.75" customHeight="1" x14ac:dyDescent="0.2">
      <c r="D225" s="1889"/>
      <c r="E225" s="34">
        <f t="shared" si="20"/>
        <v>10</v>
      </c>
      <c r="F225" s="95">
        <v>9.1999999999999993</v>
      </c>
      <c r="G225" s="32">
        <v>23</v>
      </c>
      <c r="H225" s="32">
        <v>16.8</v>
      </c>
      <c r="I225" s="32">
        <v>13.8</v>
      </c>
      <c r="J225" s="352"/>
      <c r="K225" s="33">
        <v>44</v>
      </c>
      <c r="L225" s="33">
        <v>79</v>
      </c>
      <c r="M225" s="33">
        <v>60</v>
      </c>
      <c r="N225" s="33">
        <v>35</v>
      </c>
      <c r="O225" s="111"/>
      <c r="P225" s="33">
        <v>1016</v>
      </c>
      <c r="Q225" s="33">
        <v>1027</v>
      </c>
      <c r="R225" s="33">
        <v>1021.5</v>
      </c>
      <c r="S225" s="33">
        <v>11</v>
      </c>
      <c r="T225" s="111"/>
      <c r="U225" s="536">
        <v>5.8</v>
      </c>
      <c r="V225" s="1472">
        <v>15.9</v>
      </c>
      <c r="W225" s="88">
        <v>24.2</v>
      </c>
      <c r="X225" s="98" t="s">
        <v>154</v>
      </c>
      <c r="Y225" s="111"/>
      <c r="Z225" s="88">
        <v>0</v>
      </c>
      <c r="AA225" s="88" t="s">
        <v>459</v>
      </c>
      <c r="AB225" s="156" t="e">
        <v>#N/A</v>
      </c>
      <c r="AC225" s="1461" t="s">
        <v>459</v>
      </c>
      <c r="AD225" s="88" t="s">
        <v>459</v>
      </c>
      <c r="AE225" s="1459" t="s">
        <v>459</v>
      </c>
      <c r="AF225" s="111"/>
      <c r="AG225" s="88">
        <v>5</v>
      </c>
      <c r="AH225" s="88">
        <v>11.7</v>
      </c>
      <c r="AI225" s="88">
        <v>8.6</v>
      </c>
      <c r="AJ225" s="88">
        <v>6.6999999999999993</v>
      </c>
      <c r="AK225" s="111"/>
      <c r="AL225" s="98" t="s">
        <v>702</v>
      </c>
      <c r="AM225" s="1481"/>
      <c r="AN225" s="1481"/>
      <c r="AO225" s="1482"/>
      <c r="AP225" s="1459">
        <v>8</v>
      </c>
      <c r="AQ225" s="1483">
        <v>0</v>
      </c>
      <c r="AR225" s="1227"/>
      <c r="AS225" s="26">
        <v>-4.3000000000000007</v>
      </c>
      <c r="AT225" s="26">
        <v>0.49923076923077048</v>
      </c>
      <c r="AU225" s="26">
        <v>-1.9003846153846151</v>
      </c>
      <c r="AV225" s="27">
        <v>4.7992307692307712</v>
      </c>
      <c r="AW225" s="64">
        <v>-4.3000000000000007</v>
      </c>
      <c r="AX225" s="26">
        <v>0.49923076923077048</v>
      </c>
      <c r="AY225" s="26">
        <v>3.8676923076923089</v>
      </c>
      <c r="AZ225" s="27">
        <v>4.7992307692307712</v>
      </c>
      <c r="BA225" s="351"/>
      <c r="BB225" s="640">
        <v>0</v>
      </c>
      <c r="BC225" s="44">
        <v>311.7000000000001</v>
      </c>
      <c r="BD225" s="643">
        <v>0.78911392405063319</v>
      </c>
      <c r="BE225" s="85">
        <v>1046.5</v>
      </c>
      <c r="BF225" s="616">
        <v>1.0595218655083445</v>
      </c>
      <c r="BG225" s="1265">
        <v>1</v>
      </c>
      <c r="BH225" s="1277">
        <v>0</v>
      </c>
      <c r="BI225" s="1265">
        <v>1013.25</v>
      </c>
      <c r="BJ225" s="135">
        <f>'2011'!$CA$78</f>
        <v>3.903999999999999</v>
      </c>
      <c r="BK225" s="1">
        <f t="shared" si="19"/>
        <v>0</v>
      </c>
      <c r="BL225" s="1709">
        <v>0.23680555555555557</v>
      </c>
      <c r="BM225" s="1709">
        <v>0.66041666666666665</v>
      </c>
      <c r="BN225" s="1709">
        <v>0.60486111111111118</v>
      </c>
      <c r="BO225" s="1709">
        <v>0.26944444444444443</v>
      </c>
      <c r="BP225" s="1708">
        <v>0.82708333333333339</v>
      </c>
      <c r="BQ225" s="1447">
        <f>Daily!CP225</f>
        <v>13.5</v>
      </c>
      <c r="BR225" s="1447">
        <f>Daily!CQ225</f>
        <v>22.50076923076923</v>
      </c>
      <c r="BS225" s="1447">
        <f>Daily!CR225</f>
        <v>18.000384615384615</v>
      </c>
      <c r="BT225" s="1421">
        <f>Daily!CS225</f>
        <v>9.0007692307692295</v>
      </c>
      <c r="BU225" s="1277">
        <f>$BU$215+('2011'!$BX$78/DGD!$E$246*DGD!E225)</f>
        <v>395</v>
      </c>
      <c r="BV225" s="1277">
        <f>$BV$215+('2011'!$CF$78/DGD!$E$246*DGD!E225)</f>
        <v>987.70967741935488</v>
      </c>
      <c r="BW225" s="32">
        <f t="shared" si="16"/>
        <v>15.000128205128204</v>
      </c>
      <c r="BX225" s="32">
        <f t="shared" si="17"/>
        <v>21.000641025641023</v>
      </c>
    </row>
    <row r="226" spans="4:76" ht="12.75" customHeight="1" x14ac:dyDescent="0.2">
      <c r="D226" s="1889"/>
      <c r="E226" s="34">
        <f t="shared" si="20"/>
        <v>11</v>
      </c>
      <c r="F226" s="95">
        <v>15.1</v>
      </c>
      <c r="G226" s="32">
        <v>21.7</v>
      </c>
      <c r="H226" s="32">
        <v>17.600000000000001</v>
      </c>
      <c r="I226" s="32">
        <v>6.6</v>
      </c>
      <c r="J226" s="352"/>
      <c r="K226" s="33">
        <v>67</v>
      </c>
      <c r="L226" s="33">
        <v>89</v>
      </c>
      <c r="M226" s="33">
        <v>78</v>
      </c>
      <c r="N226" s="33">
        <v>22</v>
      </c>
      <c r="O226" s="111"/>
      <c r="P226" s="33">
        <v>1008</v>
      </c>
      <c r="Q226" s="33">
        <v>1016</v>
      </c>
      <c r="R226" s="33">
        <v>1012</v>
      </c>
      <c r="S226" s="33">
        <v>8</v>
      </c>
      <c r="T226" s="111"/>
      <c r="U226" s="536">
        <v>6.8</v>
      </c>
      <c r="V226" s="1472">
        <v>13.7</v>
      </c>
      <c r="W226" s="88">
        <v>19.899999999999999</v>
      </c>
      <c r="X226" s="98" t="s">
        <v>154</v>
      </c>
      <c r="Y226" s="111"/>
      <c r="Z226" s="88">
        <v>4.5999999999999996</v>
      </c>
      <c r="AA226" s="88">
        <v>3</v>
      </c>
      <c r="AB226" s="156" t="e">
        <v>#N/A</v>
      </c>
      <c r="AC226" s="1461">
        <v>6.3013698630136991E-2</v>
      </c>
      <c r="AD226" s="88">
        <v>2.2999999999999998</v>
      </c>
      <c r="AE226" s="1459">
        <v>40</v>
      </c>
      <c r="AF226" s="111"/>
      <c r="AG226" s="88">
        <v>10.6</v>
      </c>
      <c r="AH226" s="88">
        <v>17.600000000000001</v>
      </c>
      <c r="AI226" s="88">
        <v>13.6</v>
      </c>
      <c r="AJ226" s="88">
        <v>7.0000000000000018</v>
      </c>
      <c r="AK226" s="111"/>
      <c r="AL226" s="98" t="s">
        <v>535</v>
      </c>
      <c r="AM226" s="1481"/>
      <c r="AN226" s="1481"/>
      <c r="AO226" s="1482"/>
      <c r="AP226" s="1459">
        <v>3</v>
      </c>
      <c r="AQ226" s="1483">
        <v>2</v>
      </c>
      <c r="AR226" s="1227"/>
      <c r="AS226" s="26">
        <v>1.625</v>
      </c>
      <c r="AT226" s="26">
        <v>-0.76769230769230745</v>
      </c>
      <c r="AU226" s="26">
        <v>0.42865384615384627</v>
      </c>
      <c r="AV226" s="27">
        <v>-2.3926923076923075</v>
      </c>
      <c r="AW226" s="64">
        <v>1.625</v>
      </c>
      <c r="AX226" s="26">
        <v>-0.76769230769230745</v>
      </c>
      <c r="AY226" s="26">
        <v>2.201730769230771</v>
      </c>
      <c r="AZ226" s="27">
        <v>-2.3926923076923075</v>
      </c>
      <c r="BA226" s="351"/>
      <c r="BB226" s="640">
        <v>2.2999999999999998</v>
      </c>
      <c r="BC226" s="44">
        <v>316.30000000000013</v>
      </c>
      <c r="BD226" s="643">
        <v>0.79672544080604568</v>
      </c>
      <c r="BE226" s="85">
        <v>1049.5</v>
      </c>
      <c r="BF226" s="616">
        <v>1.0562806402389533</v>
      </c>
      <c r="BG226" s="1265">
        <v>1</v>
      </c>
      <c r="BH226" s="1277">
        <v>0</v>
      </c>
      <c r="BI226" s="1265">
        <v>1013.25</v>
      </c>
      <c r="BJ226" s="135">
        <f>'2011'!$CA$78</f>
        <v>3.903999999999999</v>
      </c>
      <c r="BK226" s="1">
        <f t="shared" si="19"/>
        <v>2</v>
      </c>
      <c r="BL226" s="1709">
        <v>0.1986111111111111</v>
      </c>
      <c r="BM226" s="1709">
        <v>0.74513888888888891</v>
      </c>
      <c r="BN226" s="1709">
        <v>0.80069444444444438</v>
      </c>
      <c r="BO226" s="1709" t="e">
        <v>#N/A</v>
      </c>
      <c r="BP226" s="1708">
        <v>0.70486111111111116</v>
      </c>
      <c r="BQ226" s="1447">
        <f>Daily!CP226</f>
        <v>13.475</v>
      </c>
      <c r="BR226" s="1447">
        <f>Daily!CQ226</f>
        <v>22.467692307692307</v>
      </c>
      <c r="BS226" s="1447">
        <f>Daily!CR226</f>
        <v>17.971346153846152</v>
      </c>
      <c r="BT226" s="1421">
        <f>Daily!CS226</f>
        <v>8.9926923076923071</v>
      </c>
      <c r="BU226" s="1277">
        <f>$BU$215+('2011'!$BX$78/DGD!$E$246*DGD!E226)</f>
        <v>397</v>
      </c>
      <c r="BV226" s="1277">
        <f>$BV$215+('2011'!$CF$78/DGD!$E$246*DGD!E226)</f>
        <v>993.58064516129036</v>
      </c>
      <c r="BW226" s="32">
        <f t="shared" si="16"/>
        <v>14.973782051282051</v>
      </c>
      <c r="BX226" s="32">
        <f t="shared" si="17"/>
        <v>20.968910256410254</v>
      </c>
    </row>
    <row r="227" spans="4:76" ht="12.75" customHeight="1" x14ac:dyDescent="0.2">
      <c r="D227" s="1889"/>
      <c r="E227" s="34">
        <f t="shared" si="20"/>
        <v>12</v>
      </c>
      <c r="F227" s="95">
        <v>16</v>
      </c>
      <c r="G227" s="32">
        <v>22.3</v>
      </c>
      <c r="H227" s="32">
        <v>18.899999999999999</v>
      </c>
      <c r="I227" s="32">
        <v>6.3</v>
      </c>
      <c r="J227" s="352"/>
      <c r="K227" s="33">
        <v>58</v>
      </c>
      <c r="L227" s="33">
        <v>90</v>
      </c>
      <c r="M227" s="33">
        <v>76</v>
      </c>
      <c r="N227" s="33">
        <v>32</v>
      </c>
      <c r="O227" s="111"/>
      <c r="P227" s="33">
        <v>1009</v>
      </c>
      <c r="Q227" s="33">
        <v>1011</v>
      </c>
      <c r="R227" s="33">
        <v>1010</v>
      </c>
      <c r="S227" s="33">
        <v>2</v>
      </c>
      <c r="T227" s="111"/>
      <c r="U227" s="536">
        <v>4.5</v>
      </c>
      <c r="V227" s="1472">
        <v>9.6999999999999993</v>
      </c>
      <c r="W227" s="88">
        <v>12.8</v>
      </c>
      <c r="X227" s="98" t="s">
        <v>154</v>
      </c>
      <c r="Y227" s="111"/>
      <c r="Z227" s="88">
        <v>0</v>
      </c>
      <c r="AA227" s="88" t="s">
        <v>459</v>
      </c>
      <c r="AB227" s="156" t="e">
        <v>#N/A</v>
      </c>
      <c r="AC227" s="1461" t="s">
        <v>459</v>
      </c>
      <c r="AD227" s="88" t="s">
        <v>459</v>
      </c>
      <c r="AE227" s="1459" t="s">
        <v>459</v>
      </c>
      <c r="AF227" s="111"/>
      <c r="AG227" s="88">
        <v>13.4</v>
      </c>
      <c r="AH227" s="88">
        <v>16</v>
      </c>
      <c r="AI227" s="88">
        <v>14.5</v>
      </c>
      <c r="AJ227" s="88">
        <v>2.5999999999999996</v>
      </c>
      <c r="AK227" s="111"/>
      <c r="AL227" s="98" t="s">
        <v>549</v>
      </c>
      <c r="AM227" s="1481"/>
      <c r="AN227" s="1481"/>
      <c r="AO227" s="1482"/>
      <c r="AP227" s="1459">
        <v>0.5</v>
      </c>
      <c r="AQ227" s="1483">
        <v>0</v>
      </c>
      <c r="AR227" s="1227"/>
      <c r="AS227" s="26">
        <v>2.5500000000000007</v>
      </c>
      <c r="AT227" s="26">
        <v>-0.13461538461538325</v>
      </c>
      <c r="AU227" s="26">
        <v>1.2076923076923087</v>
      </c>
      <c r="AV227" s="27">
        <v>-2.684615384615384</v>
      </c>
      <c r="AW227" s="64">
        <v>2.5500000000000007</v>
      </c>
      <c r="AX227" s="26">
        <v>-0.13461538461538325</v>
      </c>
      <c r="AY227" s="26">
        <v>2.2857692307692341</v>
      </c>
      <c r="AZ227" s="27">
        <v>-2.6846153846153848</v>
      </c>
      <c r="BA227" s="351"/>
      <c r="BB227" s="640">
        <v>0</v>
      </c>
      <c r="BC227" s="44">
        <v>316.30000000000013</v>
      </c>
      <c r="BD227" s="643">
        <v>0.79273182957393518</v>
      </c>
      <c r="BE227" s="85">
        <v>1050</v>
      </c>
      <c r="BF227" s="616">
        <v>1.0505761223896974</v>
      </c>
      <c r="BG227" s="1265">
        <v>1</v>
      </c>
      <c r="BH227" s="1277">
        <v>0</v>
      </c>
      <c r="BI227" s="1265">
        <v>1013.25</v>
      </c>
      <c r="BJ227" s="135">
        <f>'2011'!$CA$78</f>
        <v>3.903999999999999</v>
      </c>
      <c r="BK227" s="1">
        <f t="shared" si="19"/>
        <v>0</v>
      </c>
      <c r="BL227" s="1709">
        <v>0.24236111111111111</v>
      </c>
      <c r="BM227" s="1709">
        <v>0.71805555555555556</v>
      </c>
      <c r="BN227" s="1709">
        <v>0.7284722222222223</v>
      </c>
      <c r="BO227" s="1709">
        <v>0.24930555555555556</v>
      </c>
      <c r="BP227" s="1708">
        <v>0.73888888888888893</v>
      </c>
      <c r="BQ227" s="1447">
        <f>Daily!CP227</f>
        <v>13.45</v>
      </c>
      <c r="BR227" s="1447">
        <f>Daily!CQ227</f>
        <v>22.434615384615384</v>
      </c>
      <c r="BS227" s="1447">
        <f>Daily!CR227</f>
        <v>17.942307692307693</v>
      </c>
      <c r="BT227" s="1421">
        <f>Daily!CS227</f>
        <v>8.9846153846153847</v>
      </c>
      <c r="BU227" s="1277">
        <f>$BU$215+('2011'!$BX$78/DGD!$E$246*DGD!E227)</f>
        <v>399</v>
      </c>
      <c r="BV227" s="1277">
        <f>$BV$215+('2011'!$CF$78/DGD!$E$246*DGD!E227)</f>
        <v>999.45161290322585</v>
      </c>
      <c r="BW227" s="32">
        <f t="shared" si="16"/>
        <v>14.947435897435899</v>
      </c>
      <c r="BX227" s="32">
        <f t="shared" si="17"/>
        <v>20.937179487179488</v>
      </c>
    </row>
    <row r="228" spans="4:76" ht="12.75" customHeight="1" x14ac:dyDescent="0.2">
      <c r="D228" s="1889"/>
      <c r="E228" s="34">
        <f t="shared" si="20"/>
        <v>13</v>
      </c>
      <c r="F228" s="95">
        <v>16.100000000000001</v>
      </c>
      <c r="G228" s="32">
        <v>21.2</v>
      </c>
      <c r="H228" s="32">
        <v>18.3</v>
      </c>
      <c r="I228" s="32">
        <v>5.0999999999999996</v>
      </c>
      <c r="J228" s="352"/>
      <c r="K228" s="33">
        <v>57</v>
      </c>
      <c r="L228" s="33">
        <v>93</v>
      </c>
      <c r="M228" s="33">
        <v>76</v>
      </c>
      <c r="N228" s="33">
        <v>36</v>
      </c>
      <c r="O228" s="111"/>
      <c r="P228" s="33">
        <v>1006</v>
      </c>
      <c r="Q228" s="33">
        <v>1009</v>
      </c>
      <c r="R228" s="33">
        <v>1007.5</v>
      </c>
      <c r="S228" s="33">
        <v>3</v>
      </c>
      <c r="T228" s="111"/>
      <c r="U228" s="536">
        <v>5.4</v>
      </c>
      <c r="V228" s="1472">
        <v>11.8</v>
      </c>
      <c r="W228" s="88">
        <v>15.6</v>
      </c>
      <c r="X228" s="98" t="s">
        <v>154</v>
      </c>
      <c r="Y228" s="111"/>
      <c r="Z228" s="88">
        <v>1.9</v>
      </c>
      <c r="AA228" s="88">
        <v>1.7</v>
      </c>
      <c r="AB228" s="156">
        <v>0.8</v>
      </c>
      <c r="AC228" s="1461">
        <v>2.6027397260273977E-2</v>
      </c>
      <c r="AD228" s="88">
        <v>1.9</v>
      </c>
      <c r="AE228" s="1459">
        <v>5</v>
      </c>
      <c r="AF228" s="111"/>
      <c r="AG228" s="88">
        <v>11.8</v>
      </c>
      <c r="AH228" s="88">
        <v>17.899999999999999</v>
      </c>
      <c r="AI228" s="88">
        <v>13.8</v>
      </c>
      <c r="AJ228" s="88">
        <v>6.0999999999999979</v>
      </c>
      <c r="AK228" s="111"/>
      <c r="AL228" s="98" t="s">
        <v>703</v>
      </c>
      <c r="AM228" s="1481"/>
      <c r="AN228" s="1481"/>
      <c r="AO228" s="1482"/>
      <c r="AP228" s="1459">
        <v>3</v>
      </c>
      <c r="AQ228" s="1483">
        <v>1</v>
      </c>
      <c r="AR228" s="1227"/>
      <c r="AS228" s="26">
        <v>2.6750000000000007</v>
      </c>
      <c r="AT228" s="26">
        <v>-1.2015384615384619</v>
      </c>
      <c r="AU228" s="26">
        <v>0.73673076923076941</v>
      </c>
      <c r="AV228" s="27">
        <v>-3.8765384615384626</v>
      </c>
      <c r="AW228" s="64">
        <v>2.6750000000000007</v>
      </c>
      <c r="AX228" s="26">
        <v>-1.2015384615384619</v>
      </c>
      <c r="AY228" s="26">
        <v>0.26980769230769575</v>
      </c>
      <c r="AZ228" s="27">
        <v>-3.8765384615384608</v>
      </c>
      <c r="BA228" s="351"/>
      <c r="BB228" s="640">
        <v>0.95</v>
      </c>
      <c r="BC228" s="44">
        <v>318.2000000000001</v>
      </c>
      <c r="BD228" s="643">
        <v>0.79351620947630952</v>
      </c>
      <c r="BE228" s="85">
        <v>1053</v>
      </c>
      <c r="BF228" s="616">
        <v>1.0474249959890902</v>
      </c>
      <c r="BG228" s="1265">
        <v>1</v>
      </c>
      <c r="BH228" s="1277">
        <v>0</v>
      </c>
      <c r="BI228" s="1265">
        <v>1013.25</v>
      </c>
      <c r="BJ228" s="135">
        <f>'2011'!$CA$78</f>
        <v>3.903999999999999</v>
      </c>
      <c r="BK228" s="1">
        <f t="shared" si="19"/>
        <v>2</v>
      </c>
      <c r="BL228" s="1709">
        <v>0.22569444444444445</v>
      </c>
      <c r="BM228" s="1709">
        <v>0.55763888888888891</v>
      </c>
      <c r="BN228" s="1709">
        <v>0.63402777777777775</v>
      </c>
      <c r="BO228" s="1709">
        <v>0.37916666666666665</v>
      </c>
      <c r="BP228" s="1708">
        <v>0.61805555555555558</v>
      </c>
      <c r="BQ228" s="1447">
        <f>Daily!CP228</f>
        <v>13.425000000000001</v>
      </c>
      <c r="BR228" s="1447">
        <f>Daily!CQ228</f>
        <v>22.401538461538461</v>
      </c>
      <c r="BS228" s="1447">
        <f>Daily!CR228</f>
        <v>17.913269230769231</v>
      </c>
      <c r="BT228" s="1421">
        <f>Daily!CS228</f>
        <v>8.9765384615384605</v>
      </c>
      <c r="BU228" s="1277">
        <f>$BU$215+('2011'!$BX$78/DGD!$E$246*DGD!E228)</f>
        <v>401</v>
      </c>
      <c r="BV228" s="1277">
        <f>$BV$215+('2011'!$CF$78/DGD!$E$246*DGD!E228)</f>
        <v>1005.3225806451613</v>
      </c>
      <c r="BW228" s="32">
        <f t="shared" si="16"/>
        <v>14.921089743589745</v>
      </c>
      <c r="BX228" s="32">
        <f t="shared" si="17"/>
        <v>20.905448717948719</v>
      </c>
    </row>
    <row r="229" spans="4:76" ht="12.75" customHeight="1" x14ac:dyDescent="0.2">
      <c r="D229" s="1889"/>
      <c r="E229" s="34">
        <f t="shared" si="20"/>
        <v>14</v>
      </c>
      <c r="F229" s="95">
        <v>15.1</v>
      </c>
      <c r="G229" s="32">
        <v>22.4</v>
      </c>
      <c r="H229" s="32">
        <v>18.3</v>
      </c>
      <c r="I229" s="32">
        <v>7.3</v>
      </c>
      <c r="J229" s="352"/>
      <c r="K229" s="33">
        <v>43</v>
      </c>
      <c r="L229" s="33">
        <v>83</v>
      </c>
      <c r="M229" s="33">
        <v>63</v>
      </c>
      <c r="N229" s="33">
        <v>40</v>
      </c>
      <c r="O229" s="111"/>
      <c r="P229" s="33">
        <v>1005</v>
      </c>
      <c r="Q229" s="33">
        <v>1011</v>
      </c>
      <c r="R229" s="33">
        <v>1008</v>
      </c>
      <c r="S229" s="33">
        <v>6</v>
      </c>
      <c r="T229" s="111"/>
      <c r="U229" s="536">
        <v>4.4000000000000004</v>
      </c>
      <c r="V229" s="1472">
        <v>10.7</v>
      </c>
      <c r="W229" s="88">
        <v>15.6</v>
      </c>
      <c r="X229" s="98" t="s">
        <v>181</v>
      </c>
      <c r="Y229" s="111"/>
      <c r="Z229" s="88">
        <v>0</v>
      </c>
      <c r="AA229" s="88" t="s">
        <v>459</v>
      </c>
      <c r="AB229" s="156" t="e">
        <v>#N/A</v>
      </c>
      <c r="AC229" s="1461" t="s">
        <v>459</v>
      </c>
      <c r="AD229" s="88" t="s">
        <v>459</v>
      </c>
      <c r="AE229" s="1459" t="s">
        <v>459</v>
      </c>
      <c r="AF229" s="111"/>
      <c r="AG229" s="88">
        <v>7.2</v>
      </c>
      <c r="AH229" s="88">
        <v>12.9</v>
      </c>
      <c r="AI229" s="88">
        <v>10.7</v>
      </c>
      <c r="AJ229" s="88">
        <v>5.7</v>
      </c>
      <c r="AK229" s="111"/>
      <c r="AL229" s="98" t="s">
        <v>507</v>
      </c>
      <c r="AM229" s="1481"/>
      <c r="AN229" s="1481"/>
      <c r="AO229" s="1482"/>
      <c r="AP229" s="1459">
        <v>4</v>
      </c>
      <c r="AQ229" s="1483">
        <v>0</v>
      </c>
      <c r="AR229" s="1227"/>
      <c r="AS229" s="26">
        <v>1.6999999999999993</v>
      </c>
      <c r="AT229" s="26">
        <v>3.1538461538460183E-2</v>
      </c>
      <c r="AU229" s="26">
        <v>0.86576923076922974</v>
      </c>
      <c r="AV229" s="27">
        <v>-1.6684615384615391</v>
      </c>
      <c r="AW229" s="64">
        <v>1.6999999999999993</v>
      </c>
      <c r="AX229" s="26">
        <v>3.1538461538460183E-2</v>
      </c>
      <c r="AY229" s="26">
        <v>-0.59615384615384315</v>
      </c>
      <c r="AZ229" s="27">
        <v>-1.6684615384615382</v>
      </c>
      <c r="BA229" s="351"/>
      <c r="BB229" s="640">
        <v>0</v>
      </c>
      <c r="BC229" s="44">
        <v>318.2000000000001</v>
      </c>
      <c r="BD229" s="643">
        <v>0.78957816377171242</v>
      </c>
      <c r="BE229" s="85">
        <v>1057</v>
      </c>
      <c r="BF229" s="616">
        <v>1.0452993906912942</v>
      </c>
      <c r="BG229" s="1265">
        <v>1</v>
      </c>
      <c r="BH229" s="1277">
        <v>0</v>
      </c>
      <c r="BI229" s="1265">
        <v>1013.25</v>
      </c>
      <c r="BJ229" s="135">
        <f>'2011'!$CA$78</f>
        <v>3.903999999999999</v>
      </c>
      <c r="BK229" s="1">
        <f t="shared" si="19"/>
        <v>0</v>
      </c>
      <c r="BL229" s="1709">
        <v>0.25277777777777777</v>
      </c>
      <c r="BM229" s="1709">
        <v>0.61250000000000004</v>
      </c>
      <c r="BN229" s="1709">
        <v>0.77083333333333337</v>
      </c>
      <c r="BO229" s="1709">
        <v>0.16250000000000001</v>
      </c>
      <c r="BP229" s="1708">
        <v>0.52777777777777779</v>
      </c>
      <c r="BQ229" s="1447">
        <f>Daily!CP229</f>
        <v>13.4</v>
      </c>
      <c r="BR229" s="1447">
        <f>Daily!CQ229</f>
        <v>22.368461538461538</v>
      </c>
      <c r="BS229" s="1447">
        <f>Daily!CR229</f>
        <v>17.884230769230768</v>
      </c>
      <c r="BT229" s="1421">
        <f>Daily!CS229</f>
        <v>8.968461538461538</v>
      </c>
      <c r="BU229" s="1277">
        <f>$BU$215+('2011'!$BX$78/DGD!$E$246*DGD!E229)</f>
        <v>403</v>
      </c>
      <c r="BV229" s="1277">
        <f>$BV$215+('2011'!$CF$78/DGD!$E$246*DGD!E229)</f>
        <v>1011.1935483870968</v>
      </c>
      <c r="BW229" s="32">
        <f t="shared" si="16"/>
        <v>14.894743589743589</v>
      </c>
      <c r="BX229" s="32">
        <f t="shared" si="17"/>
        <v>20.873717948717946</v>
      </c>
    </row>
    <row r="230" spans="4:76" ht="12.75" customHeight="1" x14ac:dyDescent="0.2">
      <c r="D230" s="1889"/>
      <c r="E230" s="34">
        <f t="shared" si="20"/>
        <v>15</v>
      </c>
      <c r="F230" s="95">
        <v>12.1</v>
      </c>
      <c r="G230" s="32">
        <v>21.6</v>
      </c>
      <c r="H230" s="32">
        <v>17.399999999999999</v>
      </c>
      <c r="I230" s="32">
        <v>9.5</v>
      </c>
      <c r="J230" s="352"/>
      <c r="K230" s="33">
        <v>41</v>
      </c>
      <c r="L230" s="33">
        <v>76</v>
      </c>
      <c r="M230" s="33">
        <v>58</v>
      </c>
      <c r="N230" s="33">
        <v>35</v>
      </c>
      <c r="O230" s="111"/>
      <c r="P230" s="33">
        <v>1011</v>
      </c>
      <c r="Q230" s="33">
        <v>1018</v>
      </c>
      <c r="R230" s="33">
        <v>1014.5</v>
      </c>
      <c r="S230" s="33">
        <v>7</v>
      </c>
      <c r="T230" s="111"/>
      <c r="U230" s="536">
        <v>4.7</v>
      </c>
      <c r="V230" s="1472">
        <v>12.1</v>
      </c>
      <c r="W230" s="88">
        <v>14.5</v>
      </c>
      <c r="X230" s="98" t="s">
        <v>181</v>
      </c>
      <c r="Y230" s="111"/>
      <c r="Z230" s="88">
        <v>0.1</v>
      </c>
      <c r="AA230" s="88" t="s">
        <v>459</v>
      </c>
      <c r="AB230" s="156" t="e">
        <v>#N/A</v>
      </c>
      <c r="AC230" s="1461">
        <v>1.3698630136986306E-3</v>
      </c>
      <c r="AD230" s="88" t="s">
        <v>459</v>
      </c>
      <c r="AE230" s="1459" t="s">
        <v>459</v>
      </c>
      <c r="AF230" s="111"/>
      <c r="AG230" s="88">
        <v>6.8</v>
      </c>
      <c r="AH230" s="88">
        <v>11.5</v>
      </c>
      <c r="AI230" s="88">
        <v>8.6999999999999993</v>
      </c>
      <c r="AJ230" s="88">
        <v>4.7</v>
      </c>
      <c r="AK230" s="111"/>
      <c r="AL230" s="98" t="s">
        <v>704</v>
      </c>
      <c r="AM230" s="1481"/>
      <c r="AN230" s="1481"/>
      <c r="AO230" s="1482"/>
      <c r="AP230" s="1459">
        <v>7</v>
      </c>
      <c r="AQ230" s="1483">
        <v>2</v>
      </c>
      <c r="AR230" s="1227"/>
      <c r="AS230" s="26">
        <v>-1.2444444444444454</v>
      </c>
      <c r="AT230" s="26">
        <v>-0.73538461538461419</v>
      </c>
      <c r="AU230" s="26">
        <v>-0.98991452991452977</v>
      </c>
      <c r="AV230" s="27">
        <v>0.50905982905983116</v>
      </c>
      <c r="AW230" s="64">
        <v>-1.2444444444444454</v>
      </c>
      <c r="AX230" s="26">
        <v>-0.73538461538461419</v>
      </c>
      <c r="AY230" s="26">
        <v>-1.3121153846153804</v>
      </c>
      <c r="AZ230" s="27">
        <v>0.50905982905982938</v>
      </c>
      <c r="BA230" s="351"/>
      <c r="BB230" s="640">
        <v>0.05</v>
      </c>
      <c r="BC230" s="44">
        <v>318.30000000000013</v>
      </c>
      <c r="BD230" s="643">
        <v>0.78592592592592625</v>
      </c>
      <c r="BE230" s="85">
        <v>1064</v>
      </c>
      <c r="BF230" s="616">
        <v>1.046147990738685</v>
      </c>
      <c r="BG230" s="1265">
        <v>1</v>
      </c>
      <c r="BH230" s="1277">
        <v>0</v>
      </c>
      <c r="BI230" s="1265">
        <v>1013.25</v>
      </c>
      <c r="BJ230" s="135">
        <f>'2011'!$CA$78</f>
        <v>3.903999999999999</v>
      </c>
      <c r="BK230" s="1">
        <f t="shared" si="19"/>
        <v>1</v>
      </c>
      <c r="BL230" s="1709">
        <v>0.2673611111111111</v>
      </c>
      <c r="BM230" s="1709">
        <v>0.59513888888888888</v>
      </c>
      <c r="BN230" s="1709">
        <v>0.62916666666666665</v>
      </c>
      <c r="BO230" s="1709" t="e">
        <v>#N/A</v>
      </c>
      <c r="BP230" s="1708">
        <v>0.5131944444444444</v>
      </c>
      <c r="BQ230" s="1447">
        <f>Daily!CP230</f>
        <v>13.344444444444445</v>
      </c>
      <c r="BR230" s="1447">
        <f>Daily!CQ230</f>
        <v>22.335384615384616</v>
      </c>
      <c r="BS230" s="1447">
        <f>Daily!CR230</f>
        <v>17.83991452991453</v>
      </c>
      <c r="BT230" s="1421">
        <f>Daily!CS230</f>
        <v>8.9909401709401706</v>
      </c>
      <c r="BU230" s="1277">
        <f>$BU$215+('2011'!$BX$78/DGD!$E$246*DGD!E230)</f>
        <v>405</v>
      </c>
      <c r="BV230" s="1277">
        <f>$BV$215+('2011'!$CF$78/DGD!$E$246*DGD!E230)</f>
        <v>1017.0645161290322</v>
      </c>
      <c r="BW230" s="32">
        <f t="shared" si="16"/>
        <v>14.842934472934473</v>
      </c>
      <c r="BX230" s="32">
        <f t="shared" si="17"/>
        <v>20.836894586894587</v>
      </c>
    </row>
    <row r="231" spans="4:76" ht="12.75" customHeight="1" x14ac:dyDescent="0.2">
      <c r="D231" s="1889"/>
      <c r="E231" s="34">
        <f t="shared" si="20"/>
        <v>16</v>
      </c>
      <c r="F231" s="95">
        <v>14.7</v>
      </c>
      <c r="G231" s="32">
        <v>20.2</v>
      </c>
      <c r="H231" s="32">
        <v>17.3</v>
      </c>
      <c r="I231" s="32">
        <v>5.5</v>
      </c>
      <c r="J231" s="352"/>
      <c r="K231" s="33">
        <v>68</v>
      </c>
      <c r="L231" s="33">
        <v>83</v>
      </c>
      <c r="M231" s="33">
        <v>75</v>
      </c>
      <c r="N231" s="33">
        <v>15</v>
      </c>
      <c r="O231" s="111"/>
      <c r="P231" s="33">
        <v>1015</v>
      </c>
      <c r="Q231" s="33">
        <v>1018</v>
      </c>
      <c r="R231" s="33">
        <v>1016.5</v>
      </c>
      <c r="S231" s="33">
        <v>3</v>
      </c>
      <c r="T231" s="111"/>
      <c r="U231" s="536">
        <v>5.9</v>
      </c>
      <c r="V231" s="1472">
        <v>13</v>
      </c>
      <c r="W231" s="88">
        <v>19.899999999999999</v>
      </c>
      <c r="X231" s="98" t="s">
        <v>154</v>
      </c>
      <c r="Y231" s="111"/>
      <c r="Z231" s="88">
        <v>0</v>
      </c>
      <c r="AA231" s="88" t="s">
        <v>459</v>
      </c>
      <c r="AB231" s="156" t="e">
        <v>#N/A</v>
      </c>
      <c r="AC231" s="1461" t="s">
        <v>459</v>
      </c>
      <c r="AD231" s="88" t="s">
        <v>459</v>
      </c>
      <c r="AE231" s="1459" t="s">
        <v>459</v>
      </c>
      <c r="AF231" s="111"/>
      <c r="AG231" s="88">
        <v>11.1</v>
      </c>
      <c r="AH231" s="88">
        <v>14.3</v>
      </c>
      <c r="AI231" s="88">
        <v>12.8</v>
      </c>
      <c r="AJ231" s="88">
        <v>3.2000000000000011</v>
      </c>
      <c r="AK231" s="111"/>
      <c r="AL231" s="98" t="s">
        <v>705</v>
      </c>
      <c r="AM231" s="1481"/>
      <c r="AN231" s="1481"/>
      <c r="AO231" s="1482"/>
      <c r="AP231" s="1459">
        <v>1</v>
      </c>
      <c r="AQ231" s="1483">
        <v>0</v>
      </c>
      <c r="AR231" s="1227"/>
      <c r="AS231" s="26">
        <v>1.4111111111111097</v>
      </c>
      <c r="AT231" s="26">
        <v>-2.1023076923076935</v>
      </c>
      <c r="AU231" s="26">
        <v>-0.34559829059829195</v>
      </c>
      <c r="AV231" s="27">
        <v>-3.5134188034188032</v>
      </c>
      <c r="AW231" s="64">
        <v>1.4111111111111097</v>
      </c>
      <c r="AX231" s="26">
        <v>-2.1023076923076935</v>
      </c>
      <c r="AY231" s="26">
        <v>2.3719230769230819</v>
      </c>
      <c r="AZ231" s="27">
        <v>-3.5134188034188032</v>
      </c>
      <c r="BA231" s="351"/>
      <c r="BB231" s="640">
        <v>0</v>
      </c>
      <c r="BC231" s="44">
        <v>318.30000000000013</v>
      </c>
      <c r="BD231" s="643">
        <v>0.78206388206388233</v>
      </c>
      <c r="BE231" s="85">
        <v>1065</v>
      </c>
      <c r="BF231" s="616">
        <v>1.041121377440005</v>
      </c>
      <c r="BG231" s="1265">
        <v>1</v>
      </c>
      <c r="BH231" s="1277">
        <v>0</v>
      </c>
      <c r="BI231" s="1265">
        <v>1013.25</v>
      </c>
      <c r="BJ231" s="135">
        <f>'2011'!$CA$78</f>
        <v>3.903999999999999</v>
      </c>
      <c r="BK231" s="1">
        <f t="shared" si="19"/>
        <v>0</v>
      </c>
      <c r="BL231" s="1709">
        <v>0.26111111111111113</v>
      </c>
      <c r="BM231" s="1709">
        <v>0.6743055555555556</v>
      </c>
      <c r="BN231" s="1709">
        <v>0.65277777777777779</v>
      </c>
      <c r="BO231" s="1709">
        <v>0.2638888888888889</v>
      </c>
      <c r="BP231" s="1708">
        <v>0.59375</v>
      </c>
      <c r="BQ231" s="1447">
        <f>Daily!CP231</f>
        <v>13.28888888888889</v>
      </c>
      <c r="BR231" s="1447">
        <f>Daily!CQ231</f>
        <v>22.302307692307693</v>
      </c>
      <c r="BS231" s="1447">
        <f>Daily!CR231</f>
        <v>17.795598290598292</v>
      </c>
      <c r="BT231" s="1421">
        <f>Daily!CS231</f>
        <v>9.0134188034188032</v>
      </c>
      <c r="BU231" s="1277">
        <f>$BU$215+('2011'!$BX$78/DGD!$E$246*DGD!E231)</f>
        <v>407</v>
      </c>
      <c r="BV231" s="1277">
        <f>$BV$215+('2011'!$CF$78/DGD!$E$246*DGD!E231)</f>
        <v>1022.9354838709678</v>
      </c>
      <c r="BW231" s="32">
        <f t="shared" si="16"/>
        <v>14.791125356125358</v>
      </c>
      <c r="BX231" s="32">
        <f t="shared" si="17"/>
        <v>20.800071225071228</v>
      </c>
    </row>
    <row r="232" spans="4:76" ht="12.75" customHeight="1" x14ac:dyDescent="0.2">
      <c r="D232" s="1889"/>
      <c r="E232" s="34">
        <f t="shared" si="20"/>
        <v>17</v>
      </c>
      <c r="F232" s="95">
        <v>12.3</v>
      </c>
      <c r="G232" s="32">
        <v>20.2</v>
      </c>
      <c r="H232" s="32">
        <v>15.9</v>
      </c>
      <c r="I232" s="32">
        <v>7.9</v>
      </c>
      <c r="J232" s="352"/>
      <c r="K232" s="33">
        <v>47</v>
      </c>
      <c r="L232" s="33">
        <v>89</v>
      </c>
      <c r="M232" s="33">
        <v>70</v>
      </c>
      <c r="N232" s="33">
        <v>42</v>
      </c>
      <c r="O232" s="111"/>
      <c r="P232" s="33">
        <v>1016</v>
      </c>
      <c r="Q232" s="33">
        <v>1018</v>
      </c>
      <c r="R232" s="33">
        <v>1017</v>
      </c>
      <c r="S232" s="33">
        <v>2</v>
      </c>
      <c r="T232" s="111"/>
      <c r="U232" s="536">
        <v>3.2</v>
      </c>
      <c r="V232" s="1472">
        <v>9.8000000000000007</v>
      </c>
      <c r="W232" s="88">
        <v>12.1</v>
      </c>
      <c r="X232" s="98" t="s">
        <v>180</v>
      </c>
      <c r="Y232" s="111"/>
      <c r="Z232" s="88">
        <v>0.8</v>
      </c>
      <c r="AA232" s="88">
        <v>0.8</v>
      </c>
      <c r="AB232" s="156">
        <v>0.3</v>
      </c>
      <c r="AC232" s="1461">
        <v>1.0958904109589045E-2</v>
      </c>
      <c r="AD232" s="88">
        <v>0.53333333333333333</v>
      </c>
      <c r="AE232" s="1459">
        <v>1.1000000000000001</v>
      </c>
      <c r="AF232" s="111"/>
      <c r="AG232" s="88">
        <v>7.5</v>
      </c>
      <c r="AH232" s="88">
        <v>13.6</v>
      </c>
      <c r="AI232" s="88">
        <v>10.199999999999999</v>
      </c>
      <c r="AJ232" s="88">
        <v>6.1</v>
      </c>
      <c r="AK232" s="111"/>
      <c r="AL232" s="98" t="s">
        <v>706</v>
      </c>
      <c r="AM232" s="1481"/>
      <c r="AN232" s="1481"/>
      <c r="AO232" s="1482"/>
      <c r="AP232" s="1459">
        <v>1</v>
      </c>
      <c r="AQ232" s="1483">
        <v>1.5</v>
      </c>
      <c r="AR232" s="1227"/>
      <c r="AS232" s="26">
        <v>-0.93333333333333357</v>
      </c>
      <c r="AT232" s="26">
        <v>-2.0692307692307708</v>
      </c>
      <c r="AU232" s="26">
        <v>-1.5012820512820522</v>
      </c>
      <c r="AV232" s="27">
        <v>-1.1358974358974372</v>
      </c>
      <c r="AW232" s="64">
        <v>-0.93333333333333357</v>
      </c>
      <c r="AX232" s="26">
        <v>-2.0692307692307708</v>
      </c>
      <c r="AY232" s="26">
        <v>-0.39403846153845734</v>
      </c>
      <c r="AZ232" s="27">
        <v>-1.1358974358974354</v>
      </c>
      <c r="BA232" s="351"/>
      <c r="BB232" s="640">
        <v>0.4</v>
      </c>
      <c r="BC232" s="44">
        <v>319.10000000000014</v>
      </c>
      <c r="BD232" s="643">
        <v>0.78019559902200519</v>
      </c>
      <c r="BE232" s="85">
        <v>1066</v>
      </c>
      <c r="BF232" s="616">
        <v>1.0361521336970496</v>
      </c>
      <c r="BG232" s="1265">
        <v>1</v>
      </c>
      <c r="BH232" s="1277">
        <v>0</v>
      </c>
      <c r="BI232" s="1265">
        <v>1013.25</v>
      </c>
      <c r="BJ232" s="135">
        <f>'2011'!$CA$78</f>
        <v>3.903999999999999</v>
      </c>
      <c r="BK232" s="1">
        <f t="shared" si="19"/>
        <v>1</v>
      </c>
      <c r="BL232" s="1709">
        <v>0.19513888888888889</v>
      </c>
      <c r="BM232" s="1709">
        <v>0.63541666666666663</v>
      </c>
      <c r="BN232" s="1709">
        <v>0.6875</v>
      </c>
      <c r="BO232" s="1709">
        <v>0.20624999999999999</v>
      </c>
      <c r="BP232" s="1708">
        <v>0.37222222222222223</v>
      </c>
      <c r="BQ232" s="1447">
        <f>Daily!CP232</f>
        <v>13.233333333333334</v>
      </c>
      <c r="BR232" s="1447">
        <f>Daily!CQ232</f>
        <v>22.26923076923077</v>
      </c>
      <c r="BS232" s="1447">
        <f>Daily!CR232</f>
        <v>17.751282051282054</v>
      </c>
      <c r="BT232" s="1421">
        <f>Daily!CS232</f>
        <v>9.0358974358974358</v>
      </c>
      <c r="BU232" s="1277">
        <f>$BU$215+('2011'!$BX$78/DGD!$E$246*DGD!E232)</f>
        <v>409</v>
      </c>
      <c r="BV232" s="1277">
        <f>$BV$215+('2011'!$CF$78/DGD!$E$246*DGD!E232)</f>
        <v>1028.8064516129032</v>
      </c>
      <c r="BW232" s="32">
        <f t="shared" si="16"/>
        <v>14.739316239316242</v>
      </c>
      <c r="BX232" s="32">
        <f t="shared" si="17"/>
        <v>20.763247863247866</v>
      </c>
    </row>
    <row r="233" spans="4:76" ht="12.75" customHeight="1" x14ac:dyDescent="0.2">
      <c r="D233" s="1889"/>
      <c r="E233" s="34">
        <f t="shared" si="20"/>
        <v>18</v>
      </c>
      <c r="F233" s="95">
        <v>11.6</v>
      </c>
      <c r="G233" s="32">
        <v>17.100000000000001</v>
      </c>
      <c r="H233" s="32">
        <v>13.7</v>
      </c>
      <c r="I233" s="32">
        <v>5.5</v>
      </c>
      <c r="J233" s="352"/>
      <c r="K233" s="33">
        <v>62</v>
      </c>
      <c r="L233" s="33">
        <v>93</v>
      </c>
      <c r="M233" s="33">
        <v>82</v>
      </c>
      <c r="N233" s="33">
        <v>31</v>
      </c>
      <c r="O233" s="111"/>
      <c r="P233" s="33">
        <v>1013</v>
      </c>
      <c r="Q233" s="33">
        <v>1017</v>
      </c>
      <c r="R233" s="33">
        <v>1015</v>
      </c>
      <c r="S233" s="33">
        <v>4</v>
      </c>
      <c r="T233" s="111"/>
      <c r="U233" s="536">
        <v>4.9000000000000004</v>
      </c>
      <c r="V233" s="1472">
        <v>13.5</v>
      </c>
      <c r="W233" s="88">
        <v>19.399999999999999</v>
      </c>
      <c r="X233" s="98" t="s">
        <v>180</v>
      </c>
      <c r="Y233" s="111"/>
      <c r="Z233" s="88">
        <v>14.6</v>
      </c>
      <c r="AA233" s="88">
        <v>9.3000000000000007</v>
      </c>
      <c r="AB233" s="156">
        <v>3.3</v>
      </c>
      <c r="AC233" s="1461">
        <v>0.20000000000000004</v>
      </c>
      <c r="AD233" s="88">
        <v>5.84</v>
      </c>
      <c r="AE233" s="1459">
        <v>60</v>
      </c>
      <c r="AF233" s="111"/>
      <c r="AG233" s="88">
        <v>9.6</v>
      </c>
      <c r="AH233" s="88">
        <v>11.5</v>
      </c>
      <c r="AI233" s="88">
        <v>10.5</v>
      </c>
      <c r="AJ233" s="88">
        <v>1.9000000000000004</v>
      </c>
      <c r="AK233" s="111"/>
      <c r="AL233" s="98" t="s">
        <v>464</v>
      </c>
      <c r="AM233" s="1481"/>
      <c r="AN233" s="1481"/>
      <c r="AO233" s="1482"/>
      <c r="AP233" s="1459">
        <v>0</v>
      </c>
      <c r="AQ233" s="1483">
        <v>2.5</v>
      </c>
      <c r="AR233" s="1227"/>
      <c r="AS233" s="26">
        <v>-1.5777777777777793</v>
      </c>
      <c r="AT233" s="26">
        <v>-5.1361538461538458</v>
      </c>
      <c r="AU233" s="26">
        <v>-3.3569658119658126</v>
      </c>
      <c r="AV233" s="27">
        <v>-3.5583760683760666</v>
      </c>
      <c r="AW233" s="64">
        <v>-1.5777777777777793</v>
      </c>
      <c r="AX233" s="26">
        <v>-5.1361538461538458</v>
      </c>
      <c r="AY233" s="26">
        <v>-2.3599999999999994</v>
      </c>
      <c r="AZ233" s="27">
        <v>-3.5583760683760683</v>
      </c>
      <c r="BA233" s="351"/>
      <c r="BB233" s="640">
        <v>7.3</v>
      </c>
      <c r="BC233" s="44">
        <v>333.70000000000016</v>
      </c>
      <c r="BD233" s="643">
        <v>0.81192214111922179</v>
      </c>
      <c r="BE233" s="85">
        <v>1066</v>
      </c>
      <c r="BF233" s="616">
        <v>1.0302727981293842</v>
      </c>
      <c r="BG233" s="1265">
        <v>1</v>
      </c>
      <c r="BH233" s="1277">
        <v>0</v>
      </c>
      <c r="BI233" s="1265">
        <v>1013.25</v>
      </c>
      <c r="BJ233" s="135">
        <f>'2011'!$CA$78</f>
        <v>3.903999999999999</v>
      </c>
      <c r="BK233" s="1">
        <f t="shared" si="19"/>
        <v>2</v>
      </c>
      <c r="BL233" s="1709">
        <v>0.17708333333333334</v>
      </c>
      <c r="BM233" s="1709">
        <v>0.55208333333333337</v>
      </c>
      <c r="BN233" s="1709">
        <v>0.56527777777777777</v>
      </c>
      <c r="BO233" s="1709" t="e">
        <v>#N/A</v>
      </c>
      <c r="BP233" s="1708">
        <v>0.40138888888888885</v>
      </c>
      <c r="BQ233" s="1447">
        <f>Daily!CP233</f>
        <v>13.177777777777779</v>
      </c>
      <c r="BR233" s="1447">
        <f>Daily!CQ233</f>
        <v>22.236153846153847</v>
      </c>
      <c r="BS233" s="1447">
        <f>Daily!CR233</f>
        <v>17.706965811965812</v>
      </c>
      <c r="BT233" s="1421">
        <f>Daily!CS233</f>
        <v>9.0583760683760683</v>
      </c>
      <c r="BU233" s="1277">
        <f>$BU$215+('2011'!$BX$78/DGD!$E$246*DGD!E233)</f>
        <v>411</v>
      </c>
      <c r="BV233" s="1277">
        <f>$BV$215+('2011'!$CF$78/DGD!$E$246*DGD!E233)</f>
        <v>1034.6774193548388</v>
      </c>
      <c r="BW233" s="32">
        <f t="shared" si="16"/>
        <v>14.687507122507123</v>
      </c>
      <c r="BX233" s="32">
        <f t="shared" si="17"/>
        <v>20.726424501424503</v>
      </c>
    </row>
    <row r="234" spans="4:76" ht="12.75" customHeight="1" x14ac:dyDescent="0.2">
      <c r="D234" s="1889"/>
      <c r="E234" s="34">
        <f t="shared" si="20"/>
        <v>19</v>
      </c>
      <c r="F234" s="95">
        <v>9.1</v>
      </c>
      <c r="G234" s="32">
        <v>21.3</v>
      </c>
      <c r="H234" s="32">
        <v>15.6</v>
      </c>
      <c r="I234" s="32">
        <v>12.2</v>
      </c>
      <c r="J234" s="352"/>
      <c r="K234" s="33">
        <v>47</v>
      </c>
      <c r="L234" s="33">
        <v>97</v>
      </c>
      <c r="M234" s="33">
        <v>73</v>
      </c>
      <c r="N234" s="33">
        <v>50</v>
      </c>
      <c r="O234" s="111"/>
      <c r="P234" s="33">
        <v>1015</v>
      </c>
      <c r="Q234" s="33">
        <v>1020</v>
      </c>
      <c r="R234" s="33">
        <v>1017.5</v>
      </c>
      <c r="S234" s="33">
        <v>5</v>
      </c>
      <c r="T234" s="111"/>
      <c r="U234" s="536">
        <v>3.7</v>
      </c>
      <c r="V234" s="1472">
        <v>10.5</v>
      </c>
      <c r="W234" s="88">
        <v>14.7</v>
      </c>
      <c r="X234" s="98" t="s">
        <v>154</v>
      </c>
      <c r="Y234" s="111"/>
      <c r="Z234" s="88">
        <v>0</v>
      </c>
      <c r="AA234" s="88" t="s">
        <v>459</v>
      </c>
      <c r="AB234" s="156" t="e">
        <v>#N/A</v>
      </c>
      <c r="AC234" s="1461" t="s">
        <v>459</v>
      </c>
      <c r="AD234" s="88" t="s">
        <v>459</v>
      </c>
      <c r="AE234" s="1459" t="s">
        <v>459</v>
      </c>
      <c r="AF234" s="111"/>
      <c r="AG234" s="88">
        <v>8.1999999999999993</v>
      </c>
      <c r="AH234" s="88">
        <v>13</v>
      </c>
      <c r="AI234" s="88">
        <v>10.199999999999999</v>
      </c>
      <c r="AJ234" s="88">
        <v>4.8000000000000007</v>
      </c>
      <c r="AK234" s="111"/>
      <c r="AL234" s="98" t="s">
        <v>707</v>
      </c>
      <c r="AM234" s="1481"/>
      <c r="AN234" s="1481"/>
      <c r="AO234" s="1482"/>
      <c r="AP234" s="1459">
        <v>10</v>
      </c>
      <c r="AQ234" s="1483">
        <v>0</v>
      </c>
      <c r="AR234" s="1227"/>
      <c r="AS234" s="26">
        <v>-4.0222222222222239</v>
      </c>
      <c r="AT234" s="26">
        <v>-0.90307692307692378</v>
      </c>
      <c r="AU234" s="26">
        <v>-2.4626495726495738</v>
      </c>
      <c r="AV234" s="27">
        <v>3.1191452991453001</v>
      </c>
      <c r="AW234" s="64">
        <v>-4.0222222222222239</v>
      </c>
      <c r="AX234" s="26">
        <v>-0.90307692307692378</v>
      </c>
      <c r="AY234" s="26">
        <v>-0.36466666666666647</v>
      </c>
      <c r="AZ234" s="27">
        <v>3.1191452991452984</v>
      </c>
      <c r="BA234" s="1233"/>
      <c r="BB234" s="640">
        <v>0</v>
      </c>
      <c r="BC234" s="44">
        <v>333.70000000000016</v>
      </c>
      <c r="BD234" s="643">
        <v>0.80799031476997618</v>
      </c>
      <c r="BE234" s="85">
        <v>1076</v>
      </c>
      <c r="BF234" s="616">
        <v>1.0340701243141024</v>
      </c>
      <c r="BG234" s="1265">
        <v>1</v>
      </c>
      <c r="BH234" s="1277">
        <v>0</v>
      </c>
      <c r="BI234" s="1265">
        <v>1013.25</v>
      </c>
      <c r="BJ234" s="135">
        <f>'2011'!$CA$78</f>
        <v>3.903999999999999</v>
      </c>
      <c r="BK234" s="1">
        <f t="shared" si="19"/>
        <v>0</v>
      </c>
      <c r="BL234" s="1709">
        <v>0.21527777777777779</v>
      </c>
      <c r="BM234" s="1709">
        <v>0.72083333333333333</v>
      </c>
      <c r="BN234" s="1709">
        <v>0.72083333333333333</v>
      </c>
      <c r="BO234" s="1709">
        <v>0.31458333333333333</v>
      </c>
      <c r="BP234" s="1708">
        <v>0.68819444444444444</v>
      </c>
      <c r="BQ234" s="1447">
        <f>Daily!CP234</f>
        <v>13.122222222222224</v>
      </c>
      <c r="BR234" s="1447">
        <f>Daily!CQ234</f>
        <v>22.203076923076924</v>
      </c>
      <c r="BS234" s="1447">
        <f>Daily!CR234</f>
        <v>17.662649572649574</v>
      </c>
      <c r="BT234" s="1421">
        <f>Daily!CS234</f>
        <v>9.0808547008547009</v>
      </c>
      <c r="BU234" s="1277">
        <f>$BU$215+('2011'!$BX$78/DGD!$E$246*DGD!E234)</f>
        <v>413</v>
      </c>
      <c r="BV234" s="1277">
        <f>$BV$215+('2011'!$CF$78/DGD!$E$246*DGD!E234)</f>
        <v>1040.5483870967741</v>
      </c>
      <c r="BW234" s="32">
        <f t="shared" si="16"/>
        <v>14.635698005698007</v>
      </c>
      <c r="BX234" s="32">
        <f t="shared" si="17"/>
        <v>20.689601139601141</v>
      </c>
    </row>
    <row r="235" spans="4:76" ht="12.75" customHeight="1" x14ac:dyDescent="0.2">
      <c r="D235" s="1889"/>
      <c r="E235" s="34">
        <f t="shared" si="20"/>
        <v>20</v>
      </c>
      <c r="F235" s="95">
        <v>13.2</v>
      </c>
      <c r="G235" s="32">
        <v>21.7</v>
      </c>
      <c r="H235" s="32">
        <v>17</v>
      </c>
      <c r="I235" s="32">
        <v>8.5</v>
      </c>
      <c r="J235" s="352"/>
      <c r="K235" s="33">
        <v>59</v>
      </c>
      <c r="L235" s="33">
        <v>88</v>
      </c>
      <c r="M235" s="33">
        <v>75</v>
      </c>
      <c r="N235" s="33">
        <v>29</v>
      </c>
      <c r="O235" s="111"/>
      <c r="P235" s="33">
        <v>1015</v>
      </c>
      <c r="Q235" s="33">
        <v>1020</v>
      </c>
      <c r="R235" s="33">
        <v>1017.5</v>
      </c>
      <c r="S235" s="33">
        <v>5</v>
      </c>
      <c r="T235" s="111"/>
      <c r="U235" s="536">
        <v>3.3</v>
      </c>
      <c r="V235" s="1472">
        <v>12.8</v>
      </c>
      <c r="W235" s="88">
        <v>17.600000000000001</v>
      </c>
      <c r="X235" s="98" t="s">
        <v>154</v>
      </c>
      <c r="Y235" s="111"/>
      <c r="Z235" s="88">
        <v>4.5999999999999996</v>
      </c>
      <c r="AA235" s="88">
        <v>3.6</v>
      </c>
      <c r="AB235" s="156">
        <v>1.4</v>
      </c>
      <c r="AC235" s="1461">
        <v>6.3013698630136991E-2</v>
      </c>
      <c r="AD235" s="88">
        <v>2.2999999999999998</v>
      </c>
      <c r="AE235" s="1459">
        <v>15</v>
      </c>
      <c r="AF235" s="111"/>
      <c r="AG235" s="88">
        <v>9.6999999999999993</v>
      </c>
      <c r="AH235" s="88">
        <v>14.6</v>
      </c>
      <c r="AI235" s="88">
        <v>12.5</v>
      </c>
      <c r="AJ235" s="88">
        <v>4.9000000000000004</v>
      </c>
      <c r="AK235" s="111"/>
      <c r="AL235" s="98" t="s">
        <v>708</v>
      </c>
      <c r="AM235" s="1481"/>
      <c r="AN235" s="1481"/>
      <c r="AO235" s="1482"/>
      <c r="AP235" s="1459">
        <v>7.5</v>
      </c>
      <c r="AQ235" s="1483">
        <v>2</v>
      </c>
      <c r="AR235" s="1227"/>
      <c r="AS235" s="26">
        <v>0.13333333333333108</v>
      </c>
      <c r="AT235" s="26">
        <v>-0.5</v>
      </c>
      <c r="AU235" s="26">
        <v>-0.18333333333333446</v>
      </c>
      <c r="AV235" s="27">
        <v>-0.63333333333333108</v>
      </c>
      <c r="AW235" s="64">
        <v>0.13333333333333108</v>
      </c>
      <c r="AX235" s="26">
        <v>-0.5</v>
      </c>
      <c r="AY235" s="26">
        <v>2.3806666666666683</v>
      </c>
      <c r="AZ235" s="27">
        <v>-0.63333333333333108</v>
      </c>
      <c r="BA235" s="351"/>
      <c r="BB235" s="640">
        <v>2.2999999999999998</v>
      </c>
      <c r="BC235" s="44">
        <v>338.30000000000018</v>
      </c>
      <c r="BD235" s="643">
        <v>0.81518072289156673</v>
      </c>
      <c r="BE235" s="85">
        <v>1083.5</v>
      </c>
      <c r="BF235" s="616">
        <v>1.0354357409291284</v>
      </c>
      <c r="BG235" s="1265">
        <v>1</v>
      </c>
      <c r="BH235" s="1277">
        <v>0</v>
      </c>
      <c r="BI235" s="1265">
        <v>1013.25</v>
      </c>
      <c r="BJ235" s="135">
        <f>'2011'!$CA$78</f>
        <v>3.903999999999999</v>
      </c>
      <c r="BK235" s="1">
        <f t="shared" si="19"/>
        <v>2</v>
      </c>
      <c r="BL235" s="1709">
        <v>0.25</v>
      </c>
      <c r="BM235" s="1709">
        <v>0.5131944444444444</v>
      </c>
      <c r="BN235" s="1709">
        <v>0.51111111111111118</v>
      </c>
      <c r="BO235" s="1709" t="e">
        <v>#N/A</v>
      </c>
      <c r="BP235" s="1708">
        <v>0.56597222222222221</v>
      </c>
      <c r="BQ235" s="1447">
        <f>Daily!CP235</f>
        <v>13.066666666666668</v>
      </c>
      <c r="BR235" s="1447">
        <f>Daily!CQ235</f>
        <v>22.2</v>
      </c>
      <c r="BS235" s="1447">
        <f>Daily!CR235</f>
        <v>17.633333333333333</v>
      </c>
      <c r="BT235" s="1421">
        <f>Daily!CS235</f>
        <v>9.1333333333333311</v>
      </c>
      <c r="BU235" s="1277">
        <f>$BU$215+('2011'!$BX$78/DGD!$E$246*DGD!E235)</f>
        <v>415</v>
      </c>
      <c r="BV235" s="1277">
        <f>$BV$215+('2011'!$CF$78/DGD!$E$246*DGD!E235)</f>
        <v>1046.4193548387098</v>
      </c>
      <c r="BW235" s="32">
        <f t="shared" si="16"/>
        <v>14.588888888888889</v>
      </c>
      <c r="BX235" s="32">
        <f t="shared" si="17"/>
        <v>20.677777777777777</v>
      </c>
    </row>
    <row r="236" spans="4:76" ht="12.75" customHeight="1" x14ac:dyDescent="0.2">
      <c r="D236" s="1889"/>
      <c r="E236" s="34">
        <f t="shared" si="20"/>
        <v>21</v>
      </c>
      <c r="F236" s="95">
        <v>13</v>
      </c>
      <c r="G236" s="32">
        <v>23.3</v>
      </c>
      <c r="H236" s="32">
        <v>18.399999999999999</v>
      </c>
      <c r="I236" s="32">
        <v>10.3</v>
      </c>
      <c r="J236" s="352"/>
      <c r="K236" s="33">
        <v>45</v>
      </c>
      <c r="L236" s="33">
        <v>91</v>
      </c>
      <c r="M236" s="33">
        <v>69</v>
      </c>
      <c r="N236" s="33">
        <v>46</v>
      </c>
      <c r="O236" s="111"/>
      <c r="P236" s="33">
        <v>1011</v>
      </c>
      <c r="Q236" s="33">
        <v>1018</v>
      </c>
      <c r="R236" s="33">
        <v>1014.5</v>
      </c>
      <c r="S236" s="33">
        <v>7</v>
      </c>
      <c r="T236" s="111"/>
      <c r="U236" s="536">
        <v>3.1</v>
      </c>
      <c r="V236" s="1472">
        <v>10.5</v>
      </c>
      <c r="W236" s="88">
        <v>17.600000000000001</v>
      </c>
      <c r="X236" s="98" t="s">
        <v>181</v>
      </c>
      <c r="Y236" s="111"/>
      <c r="Z236" s="88">
        <v>0</v>
      </c>
      <c r="AA236" s="88" t="s">
        <v>459</v>
      </c>
      <c r="AB236" s="156" t="e">
        <v>#N/A</v>
      </c>
      <c r="AC236" s="1461" t="s">
        <v>459</v>
      </c>
      <c r="AD236" s="88" t="s">
        <v>459</v>
      </c>
      <c r="AE236" s="1459" t="s">
        <v>459</v>
      </c>
      <c r="AF236" s="111"/>
      <c r="AG236" s="88">
        <v>8.9</v>
      </c>
      <c r="AH236" s="88">
        <v>14.6</v>
      </c>
      <c r="AI236" s="88">
        <v>12.2</v>
      </c>
      <c r="AJ236" s="88">
        <v>5.6999999999999993</v>
      </c>
      <c r="AK236" s="111"/>
      <c r="AL236" s="98" t="s">
        <v>709</v>
      </c>
      <c r="AM236" s="1481"/>
      <c r="AN236" s="1481"/>
      <c r="AO236" s="1482"/>
      <c r="AP236" s="1459">
        <v>6</v>
      </c>
      <c r="AQ236" s="1483">
        <v>0</v>
      </c>
      <c r="AR236" s="1227"/>
      <c r="AS236" s="26">
        <v>-1.1111111111112848E-2</v>
      </c>
      <c r="AT236" s="26">
        <v>1.2006250000000023</v>
      </c>
      <c r="AU236" s="26">
        <v>0.59475694444444471</v>
      </c>
      <c r="AV236" s="27">
        <v>1.2117361111111151</v>
      </c>
      <c r="AW236" s="64">
        <v>-1.1111111111112848E-2</v>
      </c>
      <c r="AX236" s="26">
        <v>1.2006250000000023</v>
      </c>
      <c r="AY236" s="26">
        <v>1.1260000000000012</v>
      </c>
      <c r="AZ236" s="27">
        <v>1.2117361111111151</v>
      </c>
      <c r="BA236" s="351"/>
      <c r="BB236" s="640">
        <v>0</v>
      </c>
      <c r="BC236" s="44">
        <v>338.30000000000018</v>
      </c>
      <c r="BD236" s="643">
        <v>0.81127098321342972</v>
      </c>
      <c r="BE236" s="85">
        <v>1089.5</v>
      </c>
      <c r="BF236" s="616">
        <v>1.0353606572453329</v>
      </c>
      <c r="BG236" s="1265">
        <v>1</v>
      </c>
      <c r="BH236" s="1277">
        <v>0</v>
      </c>
      <c r="BI236" s="1265">
        <v>1013.25</v>
      </c>
      <c r="BJ236" s="135">
        <f>'2011'!$CA$78</f>
        <v>3.903999999999999</v>
      </c>
      <c r="BK236" s="1">
        <f t="shared" si="19"/>
        <v>0</v>
      </c>
      <c r="BL236" s="1709">
        <v>2.7777777777777776E-2</v>
      </c>
      <c r="BM236" s="1709">
        <v>0.73263888888888884</v>
      </c>
      <c r="BN236" s="1709">
        <v>0.81805555555555554</v>
      </c>
      <c r="BO236" s="1709">
        <v>6.9444444444444434E-2</v>
      </c>
      <c r="BP236" s="1708">
        <v>0.81180555555555556</v>
      </c>
      <c r="BQ236" s="1447">
        <f>Daily!CP236</f>
        <v>13.011111111111113</v>
      </c>
      <c r="BR236" s="1447">
        <f>Daily!CQ236</f>
        <v>22.099374999999998</v>
      </c>
      <c r="BS236" s="1447">
        <f>Daily!CR236</f>
        <v>17.555243055555557</v>
      </c>
      <c r="BT236" s="1421">
        <f>Daily!CS236</f>
        <v>9.0882638888888856</v>
      </c>
      <c r="BU236" s="1277">
        <f>$BU$215+('2011'!$BX$78/DGD!$E$246*DGD!E236)</f>
        <v>417</v>
      </c>
      <c r="BV236" s="1277">
        <f>$BV$215+('2011'!$CF$78/DGD!$E$246*DGD!E236)</f>
        <v>1052.2903225806451</v>
      </c>
      <c r="BW236" s="32">
        <f t="shared" si="16"/>
        <v>14.525821759259262</v>
      </c>
      <c r="BX236" s="32">
        <f t="shared" si="17"/>
        <v>20.584664351851853</v>
      </c>
    </row>
    <row r="237" spans="4:76" ht="12.75" customHeight="1" x14ac:dyDescent="0.2">
      <c r="D237" s="1889"/>
      <c r="E237" s="34">
        <f t="shared" si="20"/>
        <v>22</v>
      </c>
      <c r="F237" s="95">
        <v>11</v>
      </c>
      <c r="G237" s="32">
        <v>21.9</v>
      </c>
      <c r="H237" s="32">
        <v>17.399999999999999</v>
      </c>
      <c r="I237" s="32">
        <v>10.9</v>
      </c>
      <c r="J237" s="352"/>
      <c r="K237" s="33">
        <v>44</v>
      </c>
      <c r="L237" s="33">
        <v>85</v>
      </c>
      <c r="M237" s="33">
        <v>64</v>
      </c>
      <c r="N237" s="33">
        <v>41</v>
      </c>
      <c r="O237" s="111"/>
      <c r="P237" s="33">
        <v>1017</v>
      </c>
      <c r="Q237" s="33">
        <v>1020</v>
      </c>
      <c r="R237" s="33">
        <v>1018.5</v>
      </c>
      <c r="S237" s="33">
        <v>3</v>
      </c>
      <c r="T237" s="111"/>
      <c r="U237" s="536">
        <v>3.7</v>
      </c>
      <c r="V237" s="1472">
        <v>10.4</v>
      </c>
      <c r="W237" s="88">
        <v>15.4</v>
      </c>
      <c r="X237" s="98" t="s">
        <v>183</v>
      </c>
      <c r="Y237" s="111"/>
      <c r="Z237" s="88">
        <v>0</v>
      </c>
      <c r="AA237" s="88" t="s">
        <v>459</v>
      </c>
      <c r="AB237" s="156" t="e">
        <v>#N/A</v>
      </c>
      <c r="AC237" s="1461" t="s">
        <v>459</v>
      </c>
      <c r="AD237" s="88" t="s">
        <v>459</v>
      </c>
      <c r="AE237" s="1459" t="s">
        <v>459</v>
      </c>
      <c r="AF237" s="111"/>
      <c r="AG237" s="88">
        <v>7.4</v>
      </c>
      <c r="AH237" s="88">
        <v>12.8</v>
      </c>
      <c r="AI237" s="88">
        <v>10.199999999999999</v>
      </c>
      <c r="AJ237" s="88">
        <v>5.4</v>
      </c>
      <c r="AK237" s="111"/>
      <c r="AL237" s="98" t="s">
        <v>710</v>
      </c>
      <c r="AM237" s="1481"/>
      <c r="AN237" s="1481"/>
      <c r="AO237" s="1482"/>
      <c r="AP237" s="1459">
        <v>9</v>
      </c>
      <c r="AQ237" s="1483">
        <v>0</v>
      </c>
      <c r="AR237" s="1227"/>
      <c r="AS237" s="26">
        <v>-1.9555555555555575</v>
      </c>
      <c r="AT237" s="26">
        <v>-9.8750000000002558E-2</v>
      </c>
      <c r="AU237" s="26">
        <v>-1.02715277777778</v>
      </c>
      <c r="AV237" s="27">
        <v>1.8568055555555549</v>
      </c>
      <c r="AW237" s="64">
        <v>-1.9555555555555575</v>
      </c>
      <c r="AX237" s="26">
        <v>-9.8750000000002558E-2</v>
      </c>
      <c r="AY237" s="26">
        <v>1.4213333333333349</v>
      </c>
      <c r="AZ237" s="27">
        <v>1.8568055555555567</v>
      </c>
      <c r="BA237" s="351"/>
      <c r="BB237" s="640">
        <v>0</v>
      </c>
      <c r="BC237" s="44">
        <v>338.30000000000018</v>
      </c>
      <c r="BD237" s="643">
        <v>0.80739856801909349</v>
      </c>
      <c r="BE237" s="85">
        <v>1098.5</v>
      </c>
      <c r="BF237" s="616">
        <v>1.0381215132762247</v>
      </c>
      <c r="BG237" s="1265">
        <v>1</v>
      </c>
      <c r="BH237" s="1277">
        <v>0</v>
      </c>
      <c r="BI237" s="1265">
        <v>1013.25</v>
      </c>
      <c r="BJ237" s="135">
        <f>'2011'!$CA$78</f>
        <v>3.903999999999999</v>
      </c>
      <c r="BK237" s="1">
        <f t="shared" si="19"/>
        <v>0</v>
      </c>
      <c r="BL237" s="1709">
        <v>0.23263888888888887</v>
      </c>
      <c r="BM237" s="1709">
        <v>0.58333333333333337</v>
      </c>
      <c r="BN237" s="1709">
        <v>0.78402777777777777</v>
      </c>
      <c r="BO237" s="1709">
        <v>0.27708333333333335</v>
      </c>
      <c r="BP237" s="1708">
        <v>0.72361111111111109</v>
      </c>
      <c r="BQ237" s="1447">
        <f>Daily!CP237</f>
        <v>12.955555555555557</v>
      </c>
      <c r="BR237" s="1447">
        <f>Daily!CQ237</f>
        <v>21.998750000000001</v>
      </c>
      <c r="BS237" s="1447">
        <f>Daily!CR237</f>
        <v>17.477152777777778</v>
      </c>
      <c r="BT237" s="1421">
        <f>Daily!CS237</f>
        <v>9.0431944444444436</v>
      </c>
      <c r="BU237" s="1277">
        <f>$BU$215+('2011'!$BX$78/DGD!$E$246*DGD!E237)</f>
        <v>419</v>
      </c>
      <c r="BV237" s="1277">
        <f>$BV$215+('2011'!$CF$78/DGD!$E$246*DGD!E237)</f>
        <v>1058.1612903225807</v>
      </c>
      <c r="BW237" s="32">
        <f t="shared" si="16"/>
        <v>14.462754629629631</v>
      </c>
      <c r="BX237" s="32">
        <f t="shared" si="17"/>
        <v>20.491550925925928</v>
      </c>
    </row>
    <row r="238" spans="4:76" ht="12.75" customHeight="1" x14ac:dyDescent="0.2">
      <c r="D238" s="1889"/>
      <c r="E238" s="34">
        <f t="shared" si="20"/>
        <v>23</v>
      </c>
      <c r="F238" s="95">
        <v>13.7</v>
      </c>
      <c r="G238" s="32">
        <v>16.399999999999999</v>
      </c>
      <c r="H238" s="32">
        <v>15</v>
      </c>
      <c r="I238" s="32">
        <v>2.7</v>
      </c>
      <c r="J238" s="352"/>
      <c r="K238" s="33">
        <v>73</v>
      </c>
      <c r="L238" s="33">
        <v>95</v>
      </c>
      <c r="M238" s="33">
        <v>88</v>
      </c>
      <c r="N238" s="33">
        <v>22</v>
      </c>
      <c r="O238" s="111"/>
      <c r="P238" s="33">
        <v>1011</v>
      </c>
      <c r="Q238" s="33">
        <v>1018</v>
      </c>
      <c r="R238" s="33">
        <v>1014.5</v>
      </c>
      <c r="S238" s="33">
        <v>7</v>
      </c>
      <c r="T238" s="111"/>
      <c r="U238" s="536">
        <v>3.4</v>
      </c>
      <c r="V238" s="1472">
        <v>11.8</v>
      </c>
      <c r="W238" s="88">
        <v>17</v>
      </c>
      <c r="X238" s="98" t="s">
        <v>180</v>
      </c>
      <c r="Y238" s="111"/>
      <c r="Z238" s="88">
        <v>9.8000000000000007</v>
      </c>
      <c r="AA238" s="88">
        <v>5.5</v>
      </c>
      <c r="AB238" s="156">
        <v>1.9</v>
      </c>
      <c r="AC238" s="1461">
        <v>0.13424657534246578</v>
      </c>
      <c r="AD238" s="88">
        <v>1.9600000000000002</v>
      </c>
      <c r="AE238" s="1459">
        <v>30</v>
      </c>
      <c r="AF238" s="111"/>
      <c r="AG238" s="88">
        <v>11.5</v>
      </c>
      <c r="AH238" s="88">
        <v>14.8</v>
      </c>
      <c r="AI238" s="88">
        <v>13</v>
      </c>
      <c r="AJ238" s="88">
        <v>3.3000000000000007</v>
      </c>
      <c r="AK238" s="111"/>
      <c r="AL238" s="98" t="s">
        <v>464</v>
      </c>
      <c r="AM238" s="1481"/>
      <c r="AN238" s="1481"/>
      <c r="AO238" s="1482"/>
      <c r="AP238" s="1459">
        <v>0</v>
      </c>
      <c r="AQ238" s="1483">
        <v>5</v>
      </c>
      <c r="AR238" s="1227"/>
      <c r="AS238" s="26">
        <v>0.79999999999999893</v>
      </c>
      <c r="AT238" s="26">
        <v>-5.4981250000000017</v>
      </c>
      <c r="AU238" s="26">
        <v>-2.3490625000000014</v>
      </c>
      <c r="AV238" s="27">
        <v>-6.2981250000000006</v>
      </c>
      <c r="AW238" s="64">
        <v>0.79999999999999893</v>
      </c>
      <c r="AX238" s="26">
        <v>-5.4981250000000017</v>
      </c>
      <c r="AY238" s="26">
        <v>6.6666666666669094E-2</v>
      </c>
      <c r="AZ238" s="27">
        <v>-6.2981249999999998</v>
      </c>
      <c r="BA238" s="351"/>
      <c r="BB238" s="640">
        <v>4.9000000000000004</v>
      </c>
      <c r="BC238" s="44">
        <v>348.10000000000019</v>
      </c>
      <c r="BD238" s="643">
        <v>0.82684085510688887</v>
      </c>
      <c r="BE238" s="85">
        <v>1098.5</v>
      </c>
      <c r="BF238" s="616">
        <v>1.0323935122025163</v>
      </c>
      <c r="BG238" s="1265">
        <v>1</v>
      </c>
      <c r="BH238" s="1277">
        <v>0</v>
      </c>
      <c r="BI238" s="1265">
        <v>1013.25</v>
      </c>
      <c r="BJ238" s="135">
        <f>'2011'!$CA$78</f>
        <v>3.903999999999999</v>
      </c>
      <c r="BK238" s="1">
        <f t="shared" si="19"/>
        <v>2</v>
      </c>
      <c r="BL238" s="1709">
        <v>0.4381944444444445</v>
      </c>
      <c r="BM238" s="1709">
        <v>0.61805555555555558</v>
      </c>
      <c r="BN238" s="1709" t="e">
        <v>#N/A</v>
      </c>
      <c r="BO238" s="1709" t="e">
        <v>#N/A</v>
      </c>
      <c r="BP238" s="1708">
        <v>8.9583333333333334E-2</v>
      </c>
      <c r="BQ238" s="1447">
        <f>Daily!CP238</f>
        <v>12.9</v>
      </c>
      <c r="BR238" s="1447">
        <f>Daily!CQ238</f>
        <v>21.898125</v>
      </c>
      <c r="BS238" s="1447">
        <f>Daily!CR238</f>
        <v>17.399062499999999</v>
      </c>
      <c r="BT238" s="1421">
        <f>Daily!CS238</f>
        <v>8.9981249999999999</v>
      </c>
      <c r="BU238" s="1277">
        <f>$BU$215+('2011'!$BX$78/DGD!$E$246*DGD!E238)</f>
        <v>421</v>
      </c>
      <c r="BV238" s="1277">
        <f>$BV$215+('2011'!$CF$78/DGD!$E$246*DGD!E238)</f>
        <v>1064.0322580645161</v>
      </c>
      <c r="BW238" s="32">
        <f t="shared" si="16"/>
        <v>14.399687499999999</v>
      </c>
      <c r="BX238" s="32">
        <f t="shared" si="17"/>
        <v>20.3984375</v>
      </c>
    </row>
    <row r="239" spans="4:76" ht="12.75" customHeight="1" x14ac:dyDescent="0.2">
      <c r="D239" s="1889"/>
      <c r="E239" s="34">
        <f t="shared" si="20"/>
        <v>24</v>
      </c>
      <c r="F239" s="95">
        <v>14.2</v>
      </c>
      <c r="G239" s="32">
        <v>20.7</v>
      </c>
      <c r="H239" s="32">
        <v>16.399999999999999</v>
      </c>
      <c r="I239" s="32">
        <v>6.5</v>
      </c>
      <c r="J239" s="352"/>
      <c r="K239" s="33">
        <v>51</v>
      </c>
      <c r="L239" s="33">
        <v>95</v>
      </c>
      <c r="M239" s="33">
        <v>79</v>
      </c>
      <c r="N239" s="33">
        <v>44</v>
      </c>
      <c r="O239" s="111"/>
      <c r="P239" s="33">
        <v>1012</v>
      </c>
      <c r="Q239" s="33">
        <v>1014</v>
      </c>
      <c r="R239" s="33">
        <v>1013</v>
      </c>
      <c r="S239" s="33">
        <v>2</v>
      </c>
      <c r="T239" s="111"/>
      <c r="U239" s="536">
        <v>4.2</v>
      </c>
      <c r="V239" s="1472">
        <v>12.7</v>
      </c>
      <c r="W239" s="88">
        <v>16.100000000000001</v>
      </c>
      <c r="X239" s="98" t="s">
        <v>154</v>
      </c>
      <c r="Y239" s="111"/>
      <c r="Z239" s="88">
        <v>0.5</v>
      </c>
      <c r="AA239" s="88">
        <v>0.5</v>
      </c>
      <c r="AB239" s="156">
        <v>0.3</v>
      </c>
      <c r="AC239" s="1461">
        <v>6.849315068493152E-3</v>
      </c>
      <c r="AD239" s="88">
        <v>0.5</v>
      </c>
      <c r="AE239" s="1459">
        <v>0.9</v>
      </c>
      <c r="AF239" s="111"/>
      <c r="AG239" s="88">
        <v>9.4</v>
      </c>
      <c r="AH239" s="88">
        <v>14.3</v>
      </c>
      <c r="AI239" s="88">
        <v>12.3</v>
      </c>
      <c r="AJ239" s="88">
        <v>4.9000000000000004</v>
      </c>
      <c r="AK239" s="111"/>
      <c r="AL239" s="98" t="s">
        <v>710</v>
      </c>
      <c r="AM239" s="1481"/>
      <c r="AN239" s="1481"/>
      <c r="AO239" s="1482"/>
      <c r="AP239" s="1459">
        <v>4</v>
      </c>
      <c r="AQ239" s="1483">
        <v>1</v>
      </c>
      <c r="AR239" s="1227"/>
      <c r="AS239" s="26">
        <v>1.3757692307692313</v>
      </c>
      <c r="AT239" s="26">
        <v>-1.0975000000000001</v>
      </c>
      <c r="AU239" s="26">
        <v>0.13913461538461558</v>
      </c>
      <c r="AV239" s="27">
        <v>-2.4732692307692314</v>
      </c>
      <c r="AW239" s="64">
        <v>1.3757692307692313</v>
      </c>
      <c r="AX239" s="26">
        <v>-1.0975000000000001</v>
      </c>
      <c r="AY239" s="26">
        <v>0.11200000000000188</v>
      </c>
      <c r="AZ239" s="27">
        <v>-2.4732692307692314</v>
      </c>
      <c r="BA239" s="351"/>
      <c r="BB239" s="640">
        <v>0.25</v>
      </c>
      <c r="BC239" s="44">
        <v>348.60000000000019</v>
      </c>
      <c r="BD239" s="643">
        <v>0.82411347517730538</v>
      </c>
      <c r="BE239" s="85">
        <v>1102.5</v>
      </c>
      <c r="BF239" s="616">
        <v>1.0304670304821055</v>
      </c>
      <c r="BG239" s="1265">
        <v>1</v>
      </c>
      <c r="BH239" s="1277">
        <v>0</v>
      </c>
      <c r="BI239" s="1265">
        <v>1013.25</v>
      </c>
      <c r="BJ239" s="135">
        <f>'2011'!$CA$78</f>
        <v>3.903999999999999</v>
      </c>
      <c r="BK239" s="1">
        <f t="shared" si="19"/>
        <v>1</v>
      </c>
      <c r="BL239" s="1709">
        <v>0.22916666666666666</v>
      </c>
      <c r="BM239" s="1709">
        <v>0.71527777777777779</v>
      </c>
      <c r="BN239" s="1709">
        <v>0.69791666666666663</v>
      </c>
      <c r="BO239" s="1709">
        <v>0.36805555555555558</v>
      </c>
      <c r="BP239" s="1708">
        <v>0.86736111111111114</v>
      </c>
      <c r="BQ239" s="1447">
        <f>Daily!CP239</f>
        <v>12.824230769230768</v>
      </c>
      <c r="BR239" s="1447">
        <f>Daily!CQ239</f>
        <v>21.797499999999999</v>
      </c>
      <c r="BS239" s="1447">
        <f>Daily!CR239</f>
        <v>17.310865384615383</v>
      </c>
      <c r="BT239" s="1421">
        <f>Daily!CS239</f>
        <v>8.9732692307692314</v>
      </c>
      <c r="BU239" s="1277">
        <f>$BU$215+('2011'!$BX$78/DGD!$E$246*DGD!E239)</f>
        <v>423</v>
      </c>
      <c r="BV239" s="1277">
        <f>$BV$215+('2011'!$CF$78/DGD!$E$246*DGD!E239)</f>
        <v>1069.9032258064517</v>
      </c>
      <c r="BW239" s="32">
        <f t="shared" si="16"/>
        <v>14.31977564102564</v>
      </c>
      <c r="BX239" s="32">
        <f t="shared" si="17"/>
        <v>20.301955128205126</v>
      </c>
    </row>
    <row r="240" spans="4:76" ht="12.75" customHeight="1" x14ac:dyDescent="0.2">
      <c r="D240" s="1889"/>
      <c r="E240" s="34">
        <f t="shared" si="20"/>
        <v>25</v>
      </c>
      <c r="F240" s="95">
        <v>13.8</v>
      </c>
      <c r="G240" s="32">
        <v>19.899999999999999</v>
      </c>
      <c r="H240" s="32">
        <v>16.2</v>
      </c>
      <c r="I240" s="32">
        <v>6.1</v>
      </c>
      <c r="J240" s="352"/>
      <c r="K240" s="33">
        <v>49</v>
      </c>
      <c r="L240" s="33">
        <v>90</v>
      </c>
      <c r="M240" s="33">
        <v>74</v>
      </c>
      <c r="N240" s="33">
        <v>41</v>
      </c>
      <c r="O240" s="111"/>
      <c r="P240" s="33">
        <v>1008</v>
      </c>
      <c r="Q240" s="33">
        <v>1013</v>
      </c>
      <c r="R240" s="33">
        <v>1010.5</v>
      </c>
      <c r="S240" s="33">
        <v>5</v>
      </c>
      <c r="T240" s="111"/>
      <c r="U240" s="536">
        <v>4.5</v>
      </c>
      <c r="V240" s="1472">
        <v>12.7</v>
      </c>
      <c r="W240" s="88">
        <v>19.600000000000001</v>
      </c>
      <c r="X240" s="98" t="s">
        <v>179</v>
      </c>
      <c r="Y240" s="111"/>
      <c r="Z240" s="88">
        <v>9.3000000000000007</v>
      </c>
      <c r="AA240" s="88">
        <v>5.7</v>
      </c>
      <c r="AB240" s="156">
        <v>1.1000000000000001</v>
      </c>
      <c r="AC240" s="1461">
        <v>0.12739726027397263</v>
      </c>
      <c r="AD240" s="88">
        <v>3.1</v>
      </c>
      <c r="AE240" s="1459">
        <v>15</v>
      </c>
      <c r="AF240" s="111"/>
      <c r="AG240" s="88">
        <v>8</v>
      </c>
      <c r="AH240" s="88">
        <v>14.6</v>
      </c>
      <c r="AI240" s="88">
        <v>11.3</v>
      </c>
      <c r="AJ240" s="88">
        <v>6.6</v>
      </c>
      <c r="AK240" s="111"/>
      <c r="AL240" s="98" t="s">
        <v>710</v>
      </c>
      <c r="AM240" s="1481"/>
      <c r="AN240" s="1481"/>
      <c r="AO240" s="1482"/>
      <c r="AP240" s="1459">
        <v>4</v>
      </c>
      <c r="AQ240" s="1483">
        <v>3</v>
      </c>
      <c r="AR240" s="1227"/>
      <c r="AS240" s="26">
        <v>1.0515384615384633</v>
      </c>
      <c r="AT240" s="26">
        <v>-1.796875</v>
      </c>
      <c r="AU240" s="26">
        <v>-0.37266826923076835</v>
      </c>
      <c r="AV240" s="27">
        <v>-2.8484134615384633</v>
      </c>
      <c r="AW240" s="64">
        <v>1.0515384615384633</v>
      </c>
      <c r="AX240" s="26">
        <v>-1.796875</v>
      </c>
      <c r="AY240" s="26">
        <v>2.3073333333333341</v>
      </c>
      <c r="AZ240" s="27">
        <v>-2.8484134615384615</v>
      </c>
      <c r="BA240" s="351"/>
      <c r="BB240" s="640">
        <v>4.6500000000000004</v>
      </c>
      <c r="BC240" s="44">
        <v>357.9000000000002</v>
      </c>
      <c r="BD240" s="643">
        <v>0.84211764705882397</v>
      </c>
      <c r="BE240" s="85">
        <v>1106.5</v>
      </c>
      <c r="BF240" s="616">
        <v>1.0285615760592521</v>
      </c>
      <c r="BG240" s="1265">
        <v>1</v>
      </c>
      <c r="BH240" s="1277">
        <v>0</v>
      </c>
      <c r="BI240" s="1265">
        <v>1013.25</v>
      </c>
      <c r="BJ240" s="135">
        <f>'2011'!$CA$78</f>
        <v>3.903999999999999</v>
      </c>
      <c r="BK240" s="1">
        <f t="shared" si="19"/>
        <v>2</v>
      </c>
      <c r="BL240" s="1709">
        <v>0.125</v>
      </c>
      <c r="BM240" s="1709">
        <v>0.72916666666666663</v>
      </c>
      <c r="BN240" s="1709">
        <v>0.72916666666666663</v>
      </c>
      <c r="BO240" s="1709" t="e">
        <v>#N/A</v>
      </c>
      <c r="BP240" s="1708">
        <v>0.61319444444444449</v>
      </c>
      <c r="BQ240" s="1447">
        <f>Daily!CP240</f>
        <v>12.748461538461537</v>
      </c>
      <c r="BR240" s="1447">
        <f>Daily!CQ240</f>
        <v>21.696874999999999</v>
      </c>
      <c r="BS240" s="1447">
        <f>Daily!CR240</f>
        <v>17.222668269230766</v>
      </c>
      <c r="BT240" s="1421">
        <f>Daily!CS240</f>
        <v>8.9484134615384612</v>
      </c>
      <c r="BU240" s="1277">
        <f>$BU$215+('2011'!$BX$78/DGD!$E$246*DGD!E240)</f>
        <v>425</v>
      </c>
      <c r="BV240" s="1277">
        <f>$BV$215+('2011'!$CF$78/DGD!$E$246*DGD!E240)</f>
        <v>1075.7741935483871</v>
      </c>
      <c r="BW240" s="32">
        <f t="shared" si="16"/>
        <v>14.239863782051279</v>
      </c>
      <c r="BX240" s="32">
        <f t="shared" si="17"/>
        <v>20.205472756410252</v>
      </c>
    </row>
    <row r="241" spans="4:76" ht="12.75" customHeight="1" x14ac:dyDescent="0.2">
      <c r="D241" s="1889"/>
      <c r="E241" s="34">
        <f t="shared" si="20"/>
        <v>26</v>
      </c>
      <c r="F241" s="95">
        <v>11</v>
      </c>
      <c r="G241" s="32">
        <v>17</v>
      </c>
      <c r="H241" s="32">
        <v>14.2</v>
      </c>
      <c r="I241" s="32">
        <v>6</v>
      </c>
      <c r="J241" s="352"/>
      <c r="K241" s="33">
        <v>79</v>
      </c>
      <c r="L241" s="33">
        <v>94</v>
      </c>
      <c r="M241" s="33">
        <v>90</v>
      </c>
      <c r="N241" s="33">
        <v>15</v>
      </c>
      <c r="O241" s="111"/>
      <c r="P241" s="33">
        <v>1002</v>
      </c>
      <c r="Q241" s="33">
        <v>1008</v>
      </c>
      <c r="R241" s="33">
        <v>1005</v>
      </c>
      <c r="S241" s="33">
        <v>6</v>
      </c>
      <c r="T241" s="111"/>
      <c r="U241" s="536">
        <v>2</v>
      </c>
      <c r="V241" s="1472">
        <v>6.9</v>
      </c>
      <c r="W241" s="88">
        <v>9.1999999999999993</v>
      </c>
      <c r="X241" s="98" t="s">
        <v>178</v>
      </c>
      <c r="Y241" s="111"/>
      <c r="Z241" s="88">
        <v>8.6999999999999993</v>
      </c>
      <c r="AA241" s="88">
        <v>2.2000000000000002</v>
      </c>
      <c r="AB241" s="156">
        <v>1.6</v>
      </c>
      <c r="AC241" s="1461">
        <v>0.11917808219178083</v>
      </c>
      <c r="AD241" s="88">
        <v>1.0874999999999999</v>
      </c>
      <c r="AE241" s="1459">
        <v>40</v>
      </c>
      <c r="AF241" s="111"/>
      <c r="AG241" s="88">
        <v>9.6999999999999993</v>
      </c>
      <c r="AH241" s="88">
        <v>15.1</v>
      </c>
      <c r="AI241" s="88">
        <v>12.6</v>
      </c>
      <c r="AJ241" s="88">
        <v>5.4</v>
      </c>
      <c r="AK241" s="111"/>
      <c r="AL241" s="98" t="s">
        <v>710</v>
      </c>
      <c r="AM241" s="1481"/>
      <c r="AN241" s="1481"/>
      <c r="AO241" s="1482"/>
      <c r="AP241" s="1459">
        <v>1</v>
      </c>
      <c r="AQ241" s="1483">
        <v>8</v>
      </c>
      <c r="AR241" s="1227"/>
      <c r="AS241" s="26">
        <v>-1.6726923076923068</v>
      </c>
      <c r="AT241" s="26">
        <v>-4.5962500000000013</v>
      </c>
      <c r="AU241" s="26">
        <v>-3.134471153846154</v>
      </c>
      <c r="AV241" s="27">
        <v>-2.9235576923076945</v>
      </c>
      <c r="AW241" s="64">
        <v>-1.6726923076923068</v>
      </c>
      <c r="AX241" s="26">
        <v>-4.5962500000000013</v>
      </c>
      <c r="AY241" s="26">
        <v>4.3026666666666689</v>
      </c>
      <c r="AZ241" s="27">
        <v>-2.9235576923076945</v>
      </c>
      <c r="BA241" s="351"/>
      <c r="BB241" s="640">
        <v>4.3499999999999996</v>
      </c>
      <c r="BC241" s="44">
        <v>366.60000000000019</v>
      </c>
      <c r="BD241" s="643">
        <v>0.85854800936768194</v>
      </c>
      <c r="BE241" s="85">
        <v>1107.5</v>
      </c>
      <c r="BF241" s="616">
        <v>1.0239032537055262</v>
      </c>
      <c r="BG241" s="1265">
        <v>1</v>
      </c>
      <c r="BH241" s="1277">
        <v>0</v>
      </c>
      <c r="BI241" s="1265">
        <v>1013.25</v>
      </c>
      <c r="BJ241" s="135">
        <f>'2011'!$CA$78</f>
        <v>3.903999999999999</v>
      </c>
      <c r="BK241" s="1">
        <f t="shared" si="19"/>
        <v>2</v>
      </c>
      <c r="BL241" s="1709">
        <v>0.26041666666666669</v>
      </c>
      <c r="BM241" s="1709">
        <v>0.69444444444444453</v>
      </c>
      <c r="BN241" s="1709" t="e">
        <v>#N/A</v>
      </c>
      <c r="BO241" s="1709" t="e">
        <v>#N/A</v>
      </c>
      <c r="BP241" s="1708">
        <v>0.84791666666666676</v>
      </c>
      <c r="BQ241" s="1447">
        <f>Daily!CP241</f>
        <v>12.672692307692307</v>
      </c>
      <c r="BR241" s="1447">
        <f>Daily!CQ241</f>
        <v>21.596250000000001</v>
      </c>
      <c r="BS241" s="1447">
        <f>Daily!CR241</f>
        <v>17.134471153846153</v>
      </c>
      <c r="BT241" s="1421">
        <f>Daily!CS241</f>
        <v>8.9235576923076945</v>
      </c>
      <c r="BU241" s="1277">
        <f>$BU$215+('2011'!$BX$78/DGD!$E$246*DGD!E241)</f>
        <v>427</v>
      </c>
      <c r="BV241" s="1277">
        <f>$BV$215+('2011'!$CF$78/DGD!$E$246*DGD!E241)</f>
        <v>1081.6451612903227</v>
      </c>
      <c r="BW241" s="32">
        <f t="shared" si="16"/>
        <v>14.159951923076921</v>
      </c>
      <c r="BX241" s="32">
        <f t="shared" si="17"/>
        <v>20.108990384615385</v>
      </c>
    </row>
    <row r="242" spans="4:76" ht="12.75" customHeight="1" x14ac:dyDescent="0.2">
      <c r="D242" s="1889"/>
      <c r="E242" s="34">
        <f t="shared" si="20"/>
        <v>27</v>
      </c>
      <c r="F242" s="95">
        <v>11.2</v>
      </c>
      <c r="G242" s="32">
        <v>17.899999999999999</v>
      </c>
      <c r="H242" s="32">
        <v>14.2</v>
      </c>
      <c r="I242" s="32">
        <v>6.7</v>
      </c>
      <c r="J242" s="352"/>
      <c r="K242" s="33">
        <v>57</v>
      </c>
      <c r="L242" s="33">
        <v>96</v>
      </c>
      <c r="M242" s="33">
        <v>80</v>
      </c>
      <c r="N242" s="33">
        <v>39</v>
      </c>
      <c r="O242" s="111"/>
      <c r="P242" s="33">
        <v>1007</v>
      </c>
      <c r="Q242" s="33">
        <v>1016</v>
      </c>
      <c r="R242" s="33">
        <v>1011.5</v>
      </c>
      <c r="S242" s="33">
        <v>9</v>
      </c>
      <c r="T242" s="111"/>
      <c r="U242" s="536">
        <v>4.4000000000000004</v>
      </c>
      <c r="V242" s="88">
        <v>11.5</v>
      </c>
      <c r="W242" s="88">
        <v>17.3</v>
      </c>
      <c r="X242" s="98" t="s">
        <v>181</v>
      </c>
      <c r="Y242" s="111"/>
      <c r="Z242" s="88">
        <v>0.8</v>
      </c>
      <c r="AA242" s="88" t="s">
        <v>112</v>
      </c>
      <c r="AB242" s="156">
        <v>0.5</v>
      </c>
      <c r="AC242" s="1461">
        <v>1.0958904109589045E-2</v>
      </c>
      <c r="AD242" s="88">
        <v>1</v>
      </c>
      <c r="AE242" s="1459">
        <v>10</v>
      </c>
      <c r="AF242" s="111"/>
      <c r="AG242" s="88">
        <v>8.9</v>
      </c>
      <c r="AH242" s="88">
        <v>12.8</v>
      </c>
      <c r="AI242" s="88">
        <v>10.7</v>
      </c>
      <c r="AJ242" s="88">
        <v>3.9000000000000004</v>
      </c>
      <c r="AK242" s="111"/>
      <c r="AL242" s="98" t="s">
        <v>710</v>
      </c>
      <c r="AM242" s="1481"/>
      <c r="AN242" s="1481"/>
      <c r="AO242" s="1482"/>
      <c r="AP242" s="1459">
        <v>7</v>
      </c>
      <c r="AQ242" s="1483">
        <v>0.8</v>
      </c>
      <c r="AR242" s="1227"/>
      <c r="AS242" s="26">
        <v>-1.3969230769230769</v>
      </c>
      <c r="AT242" s="26">
        <v>-3.5956250000000018</v>
      </c>
      <c r="AU242" s="26">
        <v>-2.4962740384615394</v>
      </c>
      <c r="AV242" s="27">
        <v>-2.1987019230769249</v>
      </c>
      <c r="AW242" s="64">
        <v>-1.3969230769230769</v>
      </c>
      <c r="AX242" s="26">
        <v>-3.5956250000000018</v>
      </c>
      <c r="AY242" s="26">
        <v>2.9480000000000013</v>
      </c>
      <c r="AZ242" s="27">
        <v>-2.198701923076924</v>
      </c>
      <c r="BA242" s="351"/>
      <c r="BB242" s="640">
        <v>0.4</v>
      </c>
      <c r="BC242" s="44">
        <v>367.4000000000002</v>
      </c>
      <c r="BD242" s="643">
        <v>0.85641025641025692</v>
      </c>
      <c r="BE242" s="85">
        <v>1114.5</v>
      </c>
      <c r="BF242" s="616">
        <v>1.0248123869130603</v>
      </c>
      <c r="BG242" s="1265">
        <v>1</v>
      </c>
      <c r="BH242" s="1277">
        <v>0</v>
      </c>
      <c r="BI242" s="1265">
        <v>1013.25</v>
      </c>
      <c r="BJ242" s="135">
        <f>'2011'!$CA$78</f>
        <v>3.903999999999999</v>
      </c>
      <c r="BK242" s="1">
        <f t="shared" si="19"/>
        <v>1</v>
      </c>
      <c r="BL242" s="1709" t="e">
        <v>#N/A</v>
      </c>
      <c r="BM242" s="1709">
        <v>0.50347222222222221</v>
      </c>
      <c r="BN242" s="1709">
        <v>0.64375000000000004</v>
      </c>
      <c r="BO242" s="1709">
        <v>0.125</v>
      </c>
      <c r="BP242" s="1708">
        <v>0.63263888888888886</v>
      </c>
      <c r="BQ242" s="1447">
        <f>Daily!CP242</f>
        <v>12.596923076923076</v>
      </c>
      <c r="BR242" s="1447">
        <f>Daily!CQ242</f>
        <v>21.495625</v>
      </c>
      <c r="BS242" s="1447">
        <f>Daily!CR242</f>
        <v>17.04627403846154</v>
      </c>
      <c r="BT242" s="1421">
        <f>Daily!CS242</f>
        <v>8.8987019230769242</v>
      </c>
      <c r="BU242" s="1277">
        <f>$BU$215+('2011'!$BX$78/DGD!$E$246*DGD!E242)</f>
        <v>429</v>
      </c>
      <c r="BV242" s="1277">
        <f>$BV$215+('2011'!$CF$78/DGD!$E$246*DGD!E242)</f>
        <v>1087.516129032258</v>
      </c>
      <c r="BW242" s="32">
        <f t="shared" si="16"/>
        <v>14.080040064102565</v>
      </c>
      <c r="BX242" s="32">
        <f t="shared" si="17"/>
        <v>20.012508012820515</v>
      </c>
    </row>
    <row r="243" spans="4:76" ht="12.75" customHeight="1" x14ac:dyDescent="0.2">
      <c r="D243" s="1889"/>
      <c r="E243" s="34">
        <f t="shared" si="20"/>
        <v>28</v>
      </c>
      <c r="F243" s="95">
        <v>12.4</v>
      </c>
      <c r="G243" s="32">
        <v>19.399999999999999</v>
      </c>
      <c r="H243" s="32">
        <v>15.2</v>
      </c>
      <c r="I243" s="32">
        <v>7</v>
      </c>
      <c r="J243" s="352"/>
      <c r="K243" s="33">
        <v>50</v>
      </c>
      <c r="L243" s="33">
        <v>87</v>
      </c>
      <c r="M243" s="33">
        <v>71</v>
      </c>
      <c r="N243" s="33">
        <v>37</v>
      </c>
      <c r="O243" s="111"/>
      <c r="P243" s="33">
        <v>1014</v>
      </c>
      <c r="Q243" s="33">
        <v>1017</v>
      </c>
      <c r="R243" s="33">
        <v>1015.5</v>
      </c>
      <c r="S243" s="33">
        <v>3</v>
      </c>
      <c r="T243" s="111"/>
      <c r="U243" s="536">
        <v>5.5</v>
      </c>
      <c r="V243" s="88">
        <v>12.7</v>
      </c>
      <c r="W243" s="88">
        <v>19.600000000000001</v>
      </c>
      <c r="X243" s="98" t="s">
        <v>181</v>
      </c>
      <c r="Y243" s="111"/>
      <c r="Z243" s="88">
        <v>0.1</v>
      </c>
      <c r="AA243" s="88" t="s">
        <v>459</v>
      </c>
      <c r="AB243" s="156" t="e">
        <v>#N/A</v>
      </c>
      <c r="AC243" s="1461">
        <v>1.3698630136986306E-3</v>
      </c>
      <c r="AD243" s="88" t="s">
        <v>459</v>
      </c>
      <c r="AE243" s="1459" t="s">
        <v>459</v>
      </c>
      <c r="AF243" s="111"/>
      <c r="AG243" s="88">
        <v>7</v>
      </c>
      <c r="AH243" s="88">
        <v>12.1</v>
      </c>
      <c r="AI243" s="88">
        <v>9.8000000000000007</v>
      </c>
      <c r="AJ243" s="88">
        <v>5.0999999999999996</v>
      </c>
      <c r="AK243" s="111"/>
      <c r="AL243" s="98" t="s">
        <v>710</v>
      </c>
      <c r="AM243" s="1481"/>
      <c r="AN243" s="1481"/>
      <c r="AO243" s="1482"/>
      <c r="AP243" s="1459">
        <v>4</v>
      </c>
      <c r="AQ243" s="1483">
        <v>0</v>
      </c>
      <c r="AR243" s="1227"/>
      <c r="AS243" s="26">
        <v>-0.12115384615384528</v>
      </c>
      <c r="AT243" s="26">
        <v>-1.995000000000001</v>
      </c>
      <c r="AU243" s="26">
        <v>-1.0580769230769231</v>
      </c>
      <c r="AV243" s="27">
        <v>-1.8738461538461557</v>
      </c>
      <c r="AW243" s="64">
        <v>-0.12115384615384528</v>
      </c>
      <c r="AX243" s="26">
        <v>-1.995000000000001</v>
      </c>
      <c r="AY243" s="26">
        <v>5.1933333333333351</v>
      </c>
      <c r="AZ243" s="27">
        <v>-1.8738461538461539</v>
      </c>
      <c r="BA243" s="351"/>
      <c r="BB243" s="640">
        <v>0.05</v>
      </c>
      <c r="BC243" s="44">
        <v>367.50000000000023</v>
      </c>
      <c r="BD243" s="643">
        <v>0.85266821345707711</v>
      </c>
      <c r="BE243" s="85">
        <v>1118.5</v>
      </c>
      <c r="BF243" s="616">
        <v>1.0229679893789643</v>
      </c>
      <c r="BG243" s="1265">
        <v>1</v>
      </c>
      <c r="BH243" s="1277">
        <v>0</v>
      </c>
      <c r="BI243" s="1265">
        <v>1013.25</v>
      </c>
      <c r="BJ243" s="135">
        <f>'2011'!$CA$78</f>
        <v>3.903999999999999</v>
      </c>
      <c r="BK243" s="1">
        <f t="shared" si="19"/>
        <v>1</v>
      </c>
      <c r="BL243" s="1709">
        <v>0.15277777777777776</v>
      </c>
      <c r="BM243" s="1709">
        <v>0.62847222222222221</v>
      </c>
      <c r="BN243" s="1709">
        <v>0.62152777777777779</v>
      </c>
      <c r="BO243" s="1709">
        <v>0.33333333333333331</v>
      </c>
      <c r="BP243" s="1708">
        <v>0.58194444444444449</v>
      </c>
      <c r="BQ243" s="1447">
        <f>Daily!CP243</f>
        <v>12.521153846153846</v>
      </c>
      <c r="BR243" s="1447">
        <f>Daily!CQ243</f>
        <v>21.395</v>
      </c>
      <c r="BS243" s="1447">
        <f>Daily!CR243</f>
        <v>16.958076923076923</v>
      </c>
      <c r="BT243" s="1421">
        <f>Daily!CS243</f>
        <v>8.8738461538461539</v>
      </c>
      <c r="BU243" s="1277">
        <f>$BU$215+('2011'!$BX$78/DGD!$E$246*DGD!E243)</f>
        <v>431</v>
      </c>
      <c r="BV243" s="1277">
        <f>$BV$215+('2011'!$CF$78/DGD!$E$246*DGD!E243)</f>
        <v>1093.3870967741937</v>
      </c>
      <c r="BW243" s="32">
        <f t="shared" ref="BW243:BW306" si="21">BS243-BT243/3</f>
        <v>14.000128205128206</v>
      </c>
      <c r="BX243" s="32">
        <f t="shared" ref="BX243:BX306" si="22">BS243+BT243/3</f>
        <v>19.916025641025641</v>
      </c>
    </row>
    <row r="244" spans="4:76" ht="12.75" customHeight="1" x14ac:dyDescent="0.2">
      <c r="D244" s="1889"/>
      <c r="E244" s="34">
        <f t="shared" si="20"/>
        <v>29</v>
      </c>
      <c r="F244" s="95">
        <v>10.6</v>
      </c>
      <c r="G244" s="32">
        <v>16.600000000000001</v>
      </c>
      <c r="H244" s="32">
        <v>14.1</v>
      </c>
      <c r="I244" s="32">
        <v>6</v>
      </c>
      <c r="J244" s="352"/>
      <c r="K244" s="33">
        <v>47</v>
      </c>
      <c r="L244" s="33">
        <v>86</v>
      </c>
      <c r="M244" s="33">
        <v>65</v>
      </c>
      <c r="N244" s="33">
        <v>39</v>
      </c>
      <c r="O244" s="111"/>
      <c r="P244" s="33">
        <v>1016</v>
      </c>
      <c r="Q244" s="33">
        <v>1018</v>
      </c>
      <c r="R244" s="33">
        <v>1017</v>
      </c>
      <c r="S244" s="33">
        <v>2</v>
      </c>
      <c r="T244" s="111"/>
      <c r="U244" s="536">
        <v>4.2</v>
      </c>
      <c r="V244" s="88">
        <v>10.4</v>
      </c>
      <c r="W244" s="88">
        <v>15.4</v>
      </c>
      <c r="X244" s="98" t="s">
        <v>181</v>
      </c>
      <c r="Y244" s="111"/>
      <c r="Z244" s="88">
        <v>0</v>
      </c>
      <c r="AA244" s="88" t="s">
        <v>459</v>
      </c>
      <c r="AB244" s="156" t="e">
        <v>#N/A</v>
      </c>
      <c r="AC244" s="1461" t="s">
        <v>459</v>
      </c>
      <c r="AD244" s="88" t="s">
        <v>459</v>
      </c>
      <c r="AE244" s="1459" t="s">
        <v>459</v>
      </c>
      <c r="AF244" s="111"/>
      <c r="AG244" s="88">
        <v>4.8</v>
      </c>
      <c r="AH244" s="88">
        <v>10.1</v>
      </c>
      <c r="AI244" s="88">
        <v>7.2</v>
      </c>
      <c r="AJ244" s="88">
        <v>5.3</v>
      </c>
      <c r="AK244" s="111"/>
      <c r="AL244" s="98" t="s">
        <v>710</v>
      </c>
      <c r="AM244" s="1481"/>
      <c r="AN244" s="1481"/>
      <c r="AO244" s="1482"/>
      <c r="AP244" s="1459">
        <v>5</v>
      </c>
      <c r="AQ244" s="1483">
        <v>0</v>
      </c>
      <c r="AR244" s="1227"/>
      <c r="AS244" s="26">
        <v>-1.8453846153846154</v>
      </c>
      <c r="AT244" s="26">
        <v>-4.6943749999999973</v>
      </c>
      <c r="AU244" s="26">
        <v>-3.2698798076923064</v>
      </c>
      <c r="AV244" s="27">
        <v>-2.8489903846153819</v>
      </c>
      <c r="AW244" s="64">
        <v>-1.8453846153846154</v>
      </c>
      <c r="AX244" s="26">
        <v>-4.6943749999999973</v>
      </c>
      <c r="AY244" s="26">
        <v>6.9886666666666679</v>
      </c>
      <c r="AZ244" s="27">
        <v>-2.8489903846153837</v>
      </c>
      <c r="BA244" s="351"/>
      <c r="BB244" s="640">
        <v>0</v>
      </c>
      <c r="BC244" s="44">
        <v>367.50000000000023</v>
      </c>
      <c r="BD244" s="643">
        <v>0.84872979214780653</v>
      </c>
      <c r="BE244" s="85">
        <v>1123.5</v>
      </c>
      <c r="BF244" s="616">
        <v>1.0220529976230301</v>
      </c>
      <c r="BG244" s="1265">
        <v>1</v>
      </c>
      <c r="BH244" s="1277">
        <v>0</v>
      </c>
      <c r="BI244" s="1265">
        <v>1013.25</v>
      </c>
      <c r="BJ244" s="135">
        <f>'2011'!$CA$78</f>
        <v>3.903999999999999</v>
      </c>
      <c r="BK244" s="1">
        <f t="shared" si="19"/>
        <v>0</v>
      </c>
      <c r="BL244" s="1709">
        <v>0.28819444444444448</v>
      </c>
      <c r="BM244" s="1709">
        <v>0.54583333333333328</v>
      </c>
      <c r="BN244" s="1709">
        <v>0.56180555555555556</v>
      </c>
      <c r="BO244" s="1709">
        <v>0.30277777777777776</v>
      </c>
      <c r="BP244" s="1708">
        <v>0.48541666666666666</v>
      </c>
      <c r="BQ244" s="1447">
        <f>Daily!CP244</f>
        <v>12.445384615384615</v>
      </c>
      <c r="BR244" s="1447">
        <f>Daily!CQ244</f>
        <v>21.294374999999999</v>
      </c>
      <c r="BS244" s="1447">
        <f>Daily!CR244</f>
        <v>16.869879807692307</v>
      </c>
      <c r="BT244" s="1421">
        <f>Daily!CS244</f>
        <v>8.8489903846153837</v>
      </c>
      <c r="BU244" s="1277">
        <f>$BU$215+('2011'!$BX$78/DGD!$E$246*DGD!E244)</f>
        <v>433</v>
      </c>
      <c r="BV244" s="1277">
        <f>$BV$215+('2011'!$CF$78/DGD!$E$246*DGD!E244)</f>
        <v>1099.258064516129</v>
      </c>
      <c r="BW244" s="32">
        <f t="shared" si="21"/>
        <v>13.920216346153845</v>
      </c>
      <c r="BX244" s="32">
        <f t="shared" si="22"/>
        <v>19.819543269230767</v>
      </c>
    </row>
    <row r="245" spans="4:76" ht="12.75" customHeight="1" x14ac:dyDescent="0.2">
      <c r="D245" s="1889"/>
      <c r="E245" s="34">
        <f t="shared" si="20"/>
        <v>30</v>
      </c>
      <c r="F245" s="95">
        <v>12.5</v>
      </c>
      <c r="G245" s="32">
        <v>16.2</v>
      </c>
      <c r="H245" s="32">
        <v>14.3</v>
      </c>
      <c r="I245" s="32">
        <v>3.7</v>
      </c>
      <c r="J245" s="352"/>
      <c r="K245" s="33">
        <v>57</v>
      </c>
      <c r="L245" s="33">
        <v>76</v>
      </c>
      <c r="M245" s="33">
        <v>68</v>
      </c>
      <c r="N245" s="33">
        <v>19</v>
      </c>
      <c r="O245" s="111"/>
      <c r="P245" s="33">
        <v>1016</v>
      </c>
      <c r="Q245" s="33">
        <v>1018</v>
      </c>
      <c r="R245" s="33">
        <v>1017</v>
      </c>
      <c r="S245" s="33">
        <v>2</v>
      </c>
      <c r="T245" s="111"/>
      <c r="U245" s="536">
        <v>2.7</v>
      </c>
      <c r="V245" s="88">
        <v>8.6999999999999993</v>
      </c>
      <c r="W245" s="88">
        <v>10.5</v>
      </c>
      <c r="X245" s="98" t="s">
        <v>182</v>
      </c>
      <c r="Y245" s="111"/>
      <c r="Z245" s="88">
        <v>0</v>
      </c>
      <c r="AA245" s="88" t="s">
        <v>459</v>
      </c>
      <c r="AB245" s="156" t="e">
        <v>#N/A</v>
      </c>
      <c r="AC245" s="1461" t="s">
        <v>459</v>
      </c>
      <c r="AD245" s="88" t="s">
        <v>459</v>
      </c>
      <c r="AE245" s="1459" t="s">
        <v>459</v>
      </c>
      <c r="AF245" s="111"/>
      <c r="AG245" s="88">
        <v>6.5</v>
      </c>
      <c r="AH245" s="88">
        <v>9.8000000000000007</v>
      </c>
      <c r="AI245" s="88">
        <v>8.4</v>
      </c>
      <c r="AJ245" s="88">
        <v>3.3000000000000007</v>
      </c>
      <c r="AK245" s="111"/>
      <c r="AL245" s="98" t="s">
        <v>464</v>
      </c>
      <c r="AM245" s="1481"/>
      <c r="AN245" s="1481"/>
      <c r="AO245" s="1482"/>
      <c r="AP245" s="1459">
        <v>0</v>
      </c>
      <c r="AQ245" s="1483">
        <v>0</v>
      </c>
      <c r="AR245" s="1227"/>
      <c r="AS245" s="26">
        <v>0.13038461538461554</v>
      </c>
      <c r="AT245" s="26">
        <v>-4.9937500000000021</v>
      </c>
      <c r="AU245" s="26">
        <v>-2.4316826923076933</v>
      </c>
      <c r="AV245" s="27">
        <v>-5.1241346153846177</v>
      </c>
      <c r="AW245" s="64">
        <v>0.13038461538461554</v>
      </c>
      <c r="AX245" s="26">
        <v>-4.9937500000000021</v>
      </c>
      <c r="AY245" s="26">
        <v>7.0840000000000014</v>
      </c>
      <c r="AZ245" s="27">
        <v>-5.1241346153846168</v>
      </c>
      <c r="BA245" s="351"/>
      <c r="BB245" s="640">
        <v>0</v>
      </c>
      <c r="BC245" s="44">
        <v>367.50000000000023</v>
      </c>
      <c r="BD245" s="643">
        <v>0.84482758620689713</v>
      </c>
      <c r="BE245" s="85">
        <v>1123.5</v>
      </c>
      <c r="BF245" s="616">
        <v>1.0166233690417117</v>
      </c>
      <c r="BG245" s="1265">
        <v>1</v>
      </c>
      <c r="BH245" s="1277">
        <v>0</v>
      </c>
      <c r="BI245" s="1265">
        <v>1013.25</v>
      </c>
      <c r="BJ245" s="135">
        <f>'2011'!$CA$78</f>
        <v>3.903999999999999</v>
      </c>
      <c r="BK245" s="1">
        <f t="shared" si="19"/>
        <v>0</v>
      </c>
      <c r="BL245" s="1709">
        <v>0.24861111111111112</v>
      </c>
      <c r="BM245" s="1709">
        <v>0.67013888888888884</v>
      </c>
      <c r="BN245" s="1709">
        <v>0.67152777777777783</v>
      </c>
      <c r="BO245" s="1709">
        <v>0.3430555555555555</v>
      </c>
      <c r="BP245" s="1708">
        <v>9.930555555555555E-2</v>
      </c>
      <c r="BQ245" s="1447">
        <f>Daily!CP245</f>
        <v>12.369615384615384</v>
      </c>
      <c r="BR245" s="1447">
        <f>Daily!CQ245</f>
        <v>21.193750000000001</v>
      </c>
      <c r="BS245" s="1447">
        <f>Daily!CR245</f>
        <v>16.781682692307694</v>
      </c>
      <c r="BT245" s="1421">
        <f>Daily!CS245</f>
        <v>8.824134615384617</v>
      </c>
      <c r="BU245" s="1277">
        <f>$BU$215+('2011'!$BX$78/DGD!$E$246*DGD!E245)</f>
        <v>435</v>
      </c>
      <c r="BV245" s="1277">
        <f>$BV$215+('2011'!$CF$78/DGD!$E$246*DGD!E245)</f>
        <v>1105.1290322580644</v>
      </c>
      <c r="BW245" s="32">
        <f t="shared" si="21"/>
        <v>13.840304487179488</v>
      </c>
      <c r="BX245" s="32">
        <f t="shared" si="22"/>
        <v>19.7230608974359</v>
      </c>
    </row>
    <row r="246" spans="4:76" ht="12.75" customHeight="1" x14ac:dyDescent="0.2">
      <c r="D246" s="1896"/>
      <c r="E246" s="36">
        <v>31</v>
      </c>
      <c r="F246" s="145">
        <v>12.5</v>
      </c>
      <c r="G246" s="140">
        <v>18</v>
      </c>
      <c r="H246" s="140">
        <v>15</v>
      </c>
      <c r="I246" s="140">
        <v>5.5</v>
      </c>
      <c r="J246" s="1410"/>
      <c r="K246" s="144">
        <v>54</v>
      </c>
      <c r="L246" s="144">
        <v>84</v>
      </c>
      <c r="M246" s="144">
        <v>71</v>
      </c>
      <c r="N246" s="144">
        <v>30</v>
      </c>
      <c r="O246" s="499"/>
      <c r="P246" s="144">
        <v>1015</v>
      </c>
      <c r="Q246" s="144">
        <v>1016</v>
      </c>
      <c r="R246" s="144">
        <v>1015.5</v>
      </c>
      <c r="S246" s="144">
        <v>1</v>
      </c>
      <c r="T246" s="499"/>
      <c r="U246" s="663">
        <v>1.6</v>
      </c>
      <c r="V246" s="51">
        <v>5.8</v>
      </c>
      <c r="W246" s="51">
        <v>7.8</v>
      </c>
      <c r="X246" s="1458" t="s">
        <v>180</v>
      </c>
      <c r="Y246" s="499"/>
      <c r="Z246" s="51">
        <v>0</v>
      </c>
      <c r="AA246" s="51" t="s">
        <v>459</v>
      </c>
      <c r="AB246" s="602" t="e">
        <v>#N/A</v>
      </c>
      <c r="AC246" s="1462" t="s">
        <v>459</v>
      </c>
      <c r="AD246" s="51" t="s">
        <v>459</v>
      </c>
      <c r="AE246" s="1460" t="s">
        <v>459</v>
      </c>
      <c r="AF246" s="499"/>
      <c r="AG246" s="51">
        <v>7.5</v>
      </c>
      <c r="AH246" s="51">
        <v>11.3</v>
      </c>
      <c r="AI246" s="51">
        <v>9.6</v>
      </c>
      <c r="AJ246" s="51">
        <v>3.8000000000000007</v>
      </c>
      <c r="AK246" s="499"/>
      <c r="AL246" s="1458" t="s">
        <v>497</v>
      </c>
      <c r="AM246" s="1481"/>
      <c r="AN246" s="1481"/>
      <c r="AO246" s="1484"/>
      <c r="AP246" s="1460">
        <v>0.1</v>
      </c>
      <c r="AQ246" s="1485">
        <v>0</v>
      </c>
      <c r="AR246" s="1228"/>
      <c r="AS246" s="129">
        <v>0.20615384615384613</v>
      </c>
      <c r="AT246" s="129">
        <v>-3.0931250000000006</v>
      </c>
      <c r="AU246" s="129">
        <v>-1.4434855769230772</v>
      </c>
      <c r="AV246" s="105">
        <v>-3.2992788461538467</v>
      </c>
      <c r="AW246" s="128">
        <v>0.20615384615384613</v>
      </c>
      <c r="AX246" s="129">
        <v>-3.0931250000000006</v>
      </c>
      <c r="AY246" s="129">
        <v>6.4293333333333367</v>
      </c>
      <c r="AZ246" s="105">
        <v>-3.2992788461538467</v>
      </c>
      <c r="BA246" s="587"/>
      <c r="BB246" s="641">
        <v>0</v>
      </c>
      <c r="BC246" s="137">
        <v>367.50000000000023</v>
      </c>
      <c r="BD246" s="995">
        <v>0.8409610983981699</v>
      </c>
      <c r="BE246" s="150">
        <v>1123.5999999999999</v>
      </c>
      <c r="BF246" s="617">
        <v>1.0113411341134113</v>
      </c>
      <c r="BG246" s="1448">
        <v>1</v>
      </c>
      <c r="BH246" s="1450">
        <v>0</v>
      </c>
      <c r="BI246" s="1449">
        <v>1013.25</v>
      </c>
      <c r="BJ246" s="663">
        <f>'2011'!$CA$78</f>
        <v>3.903999999999999</v>
      </c>
      <c r="BK246" s="1">
        <f t="shared" si="19"/>
        <v>0</v>
      </c>
      <c r="BL246" s="1711">
        <v>0.24652777777777779</v>
      </c>
      <c r="BM246" s="1711">
        <v>0.69652777777777775</v>
      </c>
      <c r="BN246" s="1711">
        <v>0.76111111111111107</v>
      </c>
      <c r="BO246" s="1711">
        <v>0.31111111111111112</v>
      </c>
      <c r="BP246" s="1712">
        <v>0.75902777777777775</v>
      </c>
      <c r="BQ246" s="1451">
        <f>Daily!CP246</f>
        <v>12.293846153846154</v>
      </c>
      <c r="BR246" s="1451">
        <f>Daily!CQ246</f>
        <v>21.093125000000001</v>
      </c>
      <c r="BS246" s="1451">
        <f>Daily!CR246</f>
        <v>16.693485576923077</v>
      </c>
      <c r="BT246" s="1451">
        <f>Daily!CS246</f>
        <v>8.7992788461538467</v>
      </c>
      <c r="BU246" s="1450">
        <f>BU215+'2011'!BX78</f>
        <v>437</v>
      </c>
      <c r="BV246" s="1450">
        <f>BV215+'2011'!CF78</f>
        <v>1111</v>
      </c>
      <c r="BW246" s="32">
        <f t="shared" si="21"/>
        <v>13.760392628205128</v>
      </c>
      <c r="BX246" s="32">
        <f t="shared" si="22"/>
        <v>19.626578525641026</v>
      </c>
    </row>
    <row r="247" spans="4:76" ht="12.75" customHeight="1" x14ac:dyDescent="0.2">
      <c r="D247" s="1888" t="s">
        <v>49</v>
      </c>
      <c r="E247" s="34">
        <v>1</v>
      </c>
      <c r="F247" s="95">
        <v>10.199999999999999</v>
      </c>
      <c r="G247" s="32">
        <v>19.899999999999999</v>
      </c>
      <c r="H247" s="32">
        <v>15.2</v>
      </c>
      <c r="I247" s="32">
        <v>9.6999999999999993</v>
      </c>
      <c r="J247" s="352"/>
      <c r="K247" s="33">
        <v>49</v>
      </c>
      <c r="L247" s="33">
        <v>93</v>
      </c>
      <c r="M247" s="33">
        <v>71</v>
      </c>
      <c r="N247" s="33">
        <v>44</v>
      </c>
      <c r="O247" s="111"/>
      <c r="P247" s="33">
        <v>1012</v>
      </c>
      <c r="Q247" s="33">
        <v>1016</v>
      </c>
      <c r="R247" s="33">
        <v>1014</v>
      </c>
      <c r="S247" s="33">
        <v>4</v>
      </c>
      <c r="T247" s="111"/>
      <c r="U247" s="536">
        <v>4.3</v>
      </c>
      <c r="V247" s="536">
        <v>11.2</v>
      </c>
      <c r="W247" s="536">
        <v>16.600000000000001</v>
      </c>
      <c r="X247" s="281" t="s">
        <v>183</v>
      </c>
      <c r="Z247" s="536">
        <v>0</v>
      </c>
      <c r="AA247" s="10" t="s">
        <v>459</v>
      </c>
      <c r="AB247" s="25" t="e">
        <v>#N/A</v>
      </c>
      <c r="AC247" s="1089" t="s">
        <v>459</v>
      </c>
      <c r="AD247" s="19" t="s">
        <v>459</v>
      </c>
      <c r="AE247" s="593" t="s">
        <v>459</v>
      </c>
      <c r="AG247" s="10">
        <v>8.1999999999999993</v>
      </c>
      <c r="AH247" s="10">
        <v>12.6</v>
      </c>
      <c r="AI247" s="26">
        <v>9.6999999999999993</v>
      </c>
      <c r="AJ247" s="10">
        <v>4.4000000000000004</v>
      </c>
      <c r="AL247" s="103" t="s">
        <v>715</v>
      </c>
      <c r="AO247" s="1454"/>
      <c r="AP247" s="130">
        <v>8</v>
      </c>
      <c r="AQ247" s="131">
        <v>0</v>
      </c>
      <c r="AR247" s="576"/>
      <c r="AS247" s="26">
        <v>-2.018076923076924</v>
      </c>
      <c r="AT247" s="26">
        <v>-1.0925000000000011</v>
      </c>
      <c r="AU247" s="26">
        <v>-1.5552884615384626</v>
      </c>
      <c r="AV247" s="27">
        <v>0.92557692307692285</v>
      </c>
      <c r="AW247" s="64">
        <v>-2.018076923076924</v>
      </c>
      <c r="AX247" s="26">
        <v>-1.0925000000000011</v>
      </c>
      <c r="AY247" s="26">
        <v>-1.5552884615384626</v>
      </c>
      <c r="AZ247" s="27">
        <v>0.92557692307692285</v>
      </c>
      <c r="BA247" s="351"/>
      <c r="BB247" s="640">
        <v>0</v>
      </c>
      <c r="BC247" s="26">
        <v>367.50000000000023</v>
      </c>
      <c r="BD247" s="132">
        <v>0.83674863387978193</v>
      </c>
      <c r="BE247" s="30">
        <v>1131.5999999999999</v>
      </c>
      <c r="BF247" s="616">
        <v>1.0143420580853353</v>
      </c>
      <c r="BG247" s="1265">
        <v>1</v>
      </c>
      <c r="BH247" s="1455">
        <v>0</v>
      </c>
      <c r="BI247" s="1265">
        <v>1013.25</v>
      </c>
      <c r="BJ247" s="135">
        <f>'2011'!$CA$79</f>
        <v>3.7759999999999998</v>
      </c>
      <c r="BK247" s="1">
        <f t="shared" si="19"/>
        <v>0</v>
      </c>
      <c r="BL247" s="1709">
        <v>0.25486111111111109</v>
      </c>
      <c r="BM247" s="1709">
        <v>0.60555555555555551</v>
      </c>
      <c r="BN247" s="1709">
        <v>0.70277777777777783</v>
      </c>
      <c r="BO247" s="1709">
        <v>0.31041666666666667</v>
      </c>
      <c r="BP247" s="1709">
        <v>0.79722222222222217</v>
      </c>
      <c r="BQ247" s="1447">
        <f>Daily!CP247</f>
        <v>12.218076923076923</v>
      </c>
      <c r="BR247" s="1447">
        <f>Daily!CQ247</f>
        <v>20.9925</v>
      </c>
      <c r="BS247" s="1447">
        <f>Daily!CR247</f>
        <v>16.605288461538461</v>
      </c>
      <c r="BT247" s="1421">
        <f>Daily!CS247</f>
        <v>8.7744230769230764</v>
      </c>
      <c r="BU247" s="1277">
        <f>$BU$246+('2011'!$BX$79/DGD!$E$276*DGD!E247)</f>
        <v>439.2</v>
      </c>
      <c r="BV247" s="1277">
        <f>$BV$246+('2011'!$CF$79/DGD!$E$276*DGD!E247)</f>
        <v>1115.5999999999999</v>
      </c>
      <c r="BW247" s="32">
        <f t="shared" si="21"/>
        <v>13.680480769230769</v>
      </c>
      <c r="BX247" s="32">
        <f t="shared" si="22"/>
        <v>19.530096153846152</v>
      </c>
    </row>
    <row r="248" spans="4:76" ht="12.75" customHeight="1" x14ac:dyDescent="0.2">
      <c r="D248" s="1889"/>
      <c r="E248" s="34">
        <f t="shared" ref="E248:E276" si="23">SUM(E247+1)</f>
        <v>2</v>
      </c>
      <c r="F248" s="95">
        <v>13.1</v>
      </c>
      <c r="G248" s="32">
        <v>25.8</v>
      </c>
      <c r="H248" s="32">
        <v>19.100000000000001</v>
      </c>
      <c r="I248" s="32">
        <v>12.7</v>
      </c>
      <c r="J248" s="352"/>
      <c r="K248" s="33">
        <v>46</v>
      </c>
      <c r="L248" s="33">
        <v>91</v>
      </c>
      <c r="M248" s="33">
        <v>71</v>
      </c>
      <c r="N248" s="33">
        <v>45</v>
      </c>
      <c r="O248" s="111"/>
      <c r="P248" s="33">
        <v>1010</v>
      </c>
      <c r="Q248" s="33">
        <v>1012</v>
      </c>
      <c r="R248" s="33">
        <v>1011</v>
      </c>
      <c r="S248" s="33">
        <v>2</v>
      </c>
      <c r="T248" s="111"/>
      <c r="U248" s="536">
        <v>3.4</v>
      </c>
      <c r="V248" s="536">
        <v>9.6999999999999993</v>
      </c>
      <c r="W248" s="536">
        <v>13</v>
      </c>
      <c r="X248" s="281" t="s">
        <v>154</v>
      </c>
      <c r="Z248" s="536">
        <v>0</v>
      </c>
      <c r="AA248" s="10" t="s">
        <v>459</v>
      </c>
      <c r="AB248" s="25" t="e">
        <v>#N/A</v>
      </c>
      <c r="AC248" s="1089" t="s">
        <v>459</v>
      </c>
      <c r="AD248" s="19" t="s">
        <v>459</v>
      </c>
      <c r="AE248" s="593" t="s">
        <v>459</v>
      </c>
      <c r="AG248" s="10">
        <v>10.199999999999999</v>
      </c>
      <c r="AH248" s="10">
        <v>16</v>
      </c>
      <c r="AI248" s="26">
        <v>13.4</v>
      </c>
      <c r="AJ248" s="10">
        <v>5.8</v>
      </c>
      <c r="AL248" s="103" t="s">
        <v>716</v>
      </c>
      <c r="AO248" s="1454"/>
      <c r="AP248" s="130">
        <v>8</v>
      </c>
      <c r="AQ248" s="131">
        <v>0</v>
      </c>
      <c r="AR248" s="576"/>
      <c r="AS248" s="26">
        <v>0.95769230769230695</v>
      </c>
      <c r="AT248" s="26">
        <v>4.9081250000000018</v>
      </c>
      <c r="AU248" s="26">
        <v>2.9329086538461544</v>
      </c>
      <c r="AV248" s="27">
        <v>3.9504326923076949</v>
      </c>
      <c r="AW248" s="64">
        <v>0.95769230769230695</v>
      </c>
      <c r="AX248" s="26">
        <v>4.9081250000000018</v>
      </c>
      <c r="AY248" s="26">
        <v>2.9329086538461544</v>
      </c>
      <c r="AZ248" s="27">
        <v>3.9504326923076931</v>
      </c>
      <c r="BA248" s="351"/>
      <c r="BB248" s="640">
        <v>0</v>
      </c>
      <c r="BC248" s="26">
        <v>367.50000000000023</v>
      </c>
      <c r="BD248" s="132">
        <v>0.83257816039873189</v>
      </c>
      <c r="BE248" s="30">
        <v>1139.5999999999999</v>
      </c>
      <c r="BF248" s="616">
        <v>1.0173183360114264</v>
      </c>
      <c r="BG248" s="1265">
        <v>1</v>
      </c>
      <c r="BH248" s="1455">
        <v>0</v>
      </c>
      <c r="BI248" s="1265">
        <v>1013.25</v>
      </c>
      <c r="BJ248" s="135">
        <f>'2011'!$CA$79</f>
        <v>3.7759999999999998</v>
      </c>
      <c r="BK248" s="1">
        <f t="shared" si="19"/>
        <v>0</v>
      </c>
      <c r="BL248" s="1709">
        <v>0.23333333333333331</v>
      </c>
      <c r="BM248" s="1709">
        <v>0.69791666666666663</v>
      </c>
      <c r="BN248" s="1709">
        <v>0.71875</v>
      </c>
      <c r="BO248" s="1709">
        <v>0.2986111111111111</v>
      </c>
      <c r="BP248" s="1708">
        <v>0.81527777777777777</v>
      </c>
      <c r="BQ248" s="1447">
        <f>Daily!CP248</f>
        <v>12.142307692307693</v>
      </c>
      <c r="BR248" s="1447">
        <f>Daily!CQ248</f>
        <v>20.891874999999999</v>
      </c>
      <c r="BS248" s="1447">
        <f>Daily!CR248</f>
        <v>16.517091346153848</v>
      </c>
      <c r="BT248" s="1421">
        <f>Daily!CS248</f>
        <v>8.7495673076923062</v>
      </c>
      <c r="BU248" s="1277">
        <f>$BU$246+('2011'!$BX$79/DGD!$E$276*DGD!E248)</f>
        <v>441.4</v>
      </c>
      <c r="BV248" s="1277">
        <f>$BV$246+('2011'!$CF$79/DGD!$E$276*DGD!E248)</f>
        <v>1120.2</v>
      </c>
      <c r="BW248" s="32">
        <f t="shared" si="21"/>
        <v>13.600568910256412</v>
      </c>
      <c r="BX248" s="32">
        <f t="shared" si="22"/>
        <v>19.433613782051282</v>
      </c>
    </row>
    <row r="249" spans="4:76" ht="12.75" customHeight="1" x14ac:dyDescent="0.2">
      <c r="D249" s="1889"/>
      <c r="E249" s="34">
        <f t="shared" si="23"/>
        <v>3</v>
      </c>
      <c r="F249" s="95">
        <v>15.3</v>
      </c>
      <c r="G249" s="32">
        <v>23.1</v>
      </c>
      <c r="H249" s="32">
        <v>18.8</v>
      </c>
      <c r="I249" s="32">
        <v>7.8</v>
      </c>
      <c r="J249" s="352"/>
      <c r="K249" s="33">
        <v>58</v>
      </c>
      <c r="L249" s="33">
        <v>89</v>
      </c>
      <c r="M249" s="33">
        <v>72</v>
      </c>
      <c r="N249" s="33">
        <v>31</v>
      </c>
      <c r="O249" s="111"/>
      <c r="P249" s="33">
        <v>1007</v>
      </c>
      <c r="Q249" s="33">
        <v>1010</v>
      </c>
      <c r="R249" s="33">
        <v>1008.5</v>
      </c>
      <c r="S249" s="33">
        <v>3</v>
      </c>
      <c r="T249" s="111"/>
      <c r="U249" s="536">
        <v>5.5</v>
      </c>
      <c r="V249" s="536">
        <v>13.2</v>
      </c>
      <c r="W249" s="536">
        <v>16.3</v>
      </c>
      <c r="X249" s="281" t="s">
        <v>154</v>
      </c>
      <c r="Z249" s="536">
        <v>0</v>
      </c>
      <c r="AA249" s="10" t="s">
        <v>459</v>
      </c>
      <c r="AB249" s="25" t="e">
        <v>#N/A</v>
      </c>
      <c r="AC249" s="1089" t="s">
        <v>459</v>
      </c>
      <c r="AD249" s="19" t="s">
        <v>459</v>
      </c>
      <c r="AE249" s="593" t="s">
        <v>459</v>
      </c>
      <c r="AG249" s="10">
        <v>12.1</v>
      </c>
      <c r="AH249" s="10">
        <v>15.1</v>
      </c>
      <c r="AI249" s="26">
        <v>13.6</v>
      </c>
      <c r="AJ249" s="10">
        <v>3</v>
      </c>
      <c r="AL249" s="103" t="s">
        <v>717</v>
      </c>
      <c r="AO249" s="1454"/>
      <c r="AP249" s="130">
        <v>6</v>
      </c>
      <c r="AQ249" s="131">
        <v>0</v>
      </c>
      <c r="AR249" s="576"/>
      <c r="AS249" s="26">
        <v>3.2334615384615386</v>
      </c>
      <c r="AT249" s="26">
        <v>2.3087499999999999</v>
      </c>
      <c r="AU249" s="26">
        <v>2.7711057692307692</v>
      </c>
      <c r="AV249" s="27">
        <v>-0.92471153846153875</v>
      </c>
      <c r="AW249" s="64">
        <v>3.2334615384615386</v>
      </c>
      <c r="AX249" s="26">
        <v>2.3087499999999999</v>
      </c>
      <c r="AY249" s="26">
        <v>2.7711057692307692</v>
      </c>
      <c r="AZ249" s="27">
        <v>-0.92471153846153964</v>
      </c>
      <c r="BA249" s="351"/>
      <c r="BB249" s="640">
        <v>0</v>
      </c>
      <c r="BC249" s="26">
        <v>367.50000000000023</v>
      </c>
      <c r="BD249" s="132">
        <v>0.82844905320108253</v>
      </c>
      <c r="BE249" s="30">
        <v>1145.5999999999999</v>
      </c>
      <c r="BF249" s="616">
        <v>1.0184921763869133</v>
      </c>
      <c r="BG249" s="1265">
        <v>1</v>
      </c>
      <c r="BH249" s="1277">
        <v>0</v>
      </c>
      <c r="BI249" s="1265">
        <v>1013.25</v>
      </c>
      <c r="BJ249" s="135">
        <f>'2011'!$CA$79</f>
        <v>3.7759999999999998</v>
      </c>
      <c r="BK249" s="1">
        <f t="shared" si="19"/>
        <v>0</v>
      </c>
      <c r="BL249" s="1709">
        <v>0.21666666666666667</v>
      </c>
      <c r="BM249" s="1709">
        <v>0.61805555555555558</v>
      </c>
      <c r="BN249" s="1709">
        <v>0.62777777777777777</v>
      </c>
      <c r="BO249" s="1709">
        <v>0.30416666666666664</v>
      </c>
      <c r="BP249" s="1708">
        <v>0.59027777777777779</v>
      </c>
      <c r="BQ249" s="1447">
        <f>Daily!CP249</f>
        <v>12.066538461538462</v>
      </c>
      <c r="BR249" s="1447">
        <f>Daily!CQ249</f>
        <v>20.791250000000002</v>
      </c>
      <c r="BS249" s="1447">
        <f>Daily!CR249</f>
        <v>16.428894230769231</v>
      </c>
      <c r="BT249" s="1421">
        <f>Daily!CS249</f>
        <v>8.7247115384615395</v>
      </c>
      <c r="BU249" s="1277">
        <f>$BU$246+('2011'!$BX$79/DGD!$E$276*DGD!E249)</f>
        <v>443.6</v>
      </c>
      <c r="BV249" s="1277">
        <f>$BV$246+('2011'!$CF$79/DGD!$E$276*DGD!E249)</f>
        <v>1124.8</v>
      </c>
      <c r="BW249" s="32">
        <f t="shared" si="21"/>
        <v>13.520657051282051</v>
      </c>
      <c r="BX249" s="32">
        <f t="shared" si="22"/>
        <v>19.337131410256411</v>
      </c>
    </row>
    <row r="250" spans="4:76" ht="12.75" customHeight="1" x14ac:dyDescent="0.2">
      <c r="D250" s="1889"/>
      <c r="E250" s="34">
        <f t="shared" si="23"/>
        <v>4</v>
      </c>
      <c r="F250" s="95">
        <v>14.4</v>
      </c>
      <c r="G250" s="32">
        <v>19.2</v>
      </c>
      <c r="H250" s="32">
        <v>16.7</v>
      </c>
      <c r="I250" s="32">
        <v>4.8</v>
      </c>
      <c r="J250" s="352"/>
      <c r="K250" s="33">
        <v>72</v>
      </c>
      <c r="L250" s="33">
        <v>90</v>
      </c>
      <c r="M250" s="33">
        <v>82</v>
      </c>
      <c r="N250" s="33">
        <v>18</v>
      </c>
      <c r="O250" s="111"/>
      <c r="P250" s="33">
        <v>1005</v>
      </c>
      <c r="Q250" s="33">
        <v>1007</v>
      </c>
      <c r="R250" s="33">
        <v>1006</v>
      </c>
      <c r="S250" s="33">
        <v>2</v>
      </c>
      <c r="T250" s="111"/>
      <c r="U250" s="536">
        <v>5.4</v>
      </c>
      <c r="V250" s="536">
        <v>12.1</v>
      </c>
      <c r="W250" s="536">
        <v>17</v>
      </c>
      <c r="X250" s="281" t="s">
        <v>154</v>
      </c>
      <c r="Z250" s="536">
        <v>3.8</v>
      </c>
      <c r="AA250" s="10">
        <v>3.3</v>
      </c>
      <c r="AB250" s="25">
        <v>0.8</v>
      </c>
      <c r="AC250" s="1089">
        <v>9.0261282660332565E-2</v>
      </c>
      <c r="AD250" s="19">
        <v>1.2666666666666666</v>
      </c>
      <c r="AE250" s="593">
        <v>6</v>
      </c>
      <c r="AG250" s="10">
        <v>9.8000000000000007</v>
      </c>
      <c r="AH250" s="10">
        <v>16.399999999999999</v>
      </c>
      <c r="AI250" s="26">
        <v>13.6</v>
      </c>
      <c r="AJ250" s="10">
        <v>6.6</v>
      </c>
      <c r="AL250" s="103" t="s">
        <v>535</v>
      </c>
      <c r="AO250" s="1454"/>
      <c r="AP250" s="130">
        <v>1.5</v>
      </c>
      <c r="AQ250" s="131">
        <v>3</v>
      </c>
      <c r="AR250" s="576"/>
      <c r="AS250" s="26">
        <v>2.4092307692307688</v>
      </c>
      <c r="AT250" s="26">
        <v>-1.4906250000000014</v>
      </c>
      <c r="AU250" s="26">
        <v>0.45930288461538371</v>
      </c>
      <c r="AV250" s="27">
        <v>-3.8998557692307703</v>
      </c>
      <c r="AW250" s="64">
        <v>2.4092307692307688</v>
      </c>
      <c r="AX250" s="26">
        <v>-1.4906250000000014</v>
      </c>
      <c r="AY250" s="26">
        <v>0.45930288461538371</v>
      </c>
      <c r="AZ250" s="27">
        <v>-3.8998557692307694</v>
      </c>
      <c r="BA250" s="351"/>
      <c r="BB250" s="640">
        <v>1.7272727272727271</v>
      </c>
      <c r="BC250" s="26">
        <v>371.30000000000024</v>
      </c>
      <c r="BD250" s="132">
        <v>0.83288470165993767</v>
      </c>
      <c r="BE250" s="30">
        <v>1147.0999999999999</v>
      </c>
      <c r="BF250" s="616">
        <v>1.0156720382503983</v>
      </c>
      <c r="BG250" s="1265">
        <v>1</v>
      </c>
      <c r="BH250" s="1277">
        <v>0</v>
      </c>
      <c r="BI250" s="1265">
        <v>1013.25</v>
      </c>
      <c r="BJ250" s="135">
        <f>'2011'!$CA$79</f>
        <v>3.7759999999999998</v>
      </c>
      <c r="BK250" s="1">
        <f t="shared" si="19"/>
        <v>2</v>
      </c>
      <c r="BL250" s="1709">
        <v>0.12152777777777778</v>
      </c>
      <c r="BM250" s="1709">
        <v>0.44791666666666669</v>
      </c>
      <c r="BN250" s="1709">
        <v>0.8305555555555556</v>
      </c>
      <c r="BO250" s="1709" t="e">
        <v>#N/A</v>
      </c>
      <c r="BP250" s="1708">
        <v>0.8041666666666667</v>
      </c>
      <c r="BQ250" s="1447">
        <f>Daily!CP250</f>
        <v>11.990769230769232</v>
      </c>
      <c r="BR250" s="1447">
        <f>Daily!CQ250</f>
        <v>20.690625000000001</v>
      </c>
      <c r="BS250" s="1447">
        <f>Daily!CR250</f>
        <v>16.340697115384614</v>
      </c>
      <c r="BT250" s="1421">
        <f>Daily!CS250</f>
        <v>8.6998557692307692</v>
      </c>
      <c r="BU250" s="1277">
        <f>$BU$246+('2011'!$BX$79/DGD!$E$276*DGD!E250)</f>
        <v>445.8</v>
      </c>
      <c r="BV250" s="1277">
        <f>$BV$246+('2011'!$CF$79/DGD!$E$276*DGD!E250)</f>
        <v>1129.4000000000001</v>
      </c>
      <c r="BW250" s="32">
        <f t="shared" si="21"/>
        <v>13.440745192307691</v>
      </c>
      <c r="BX250" s="32">
        <f t="shared" si="22"/>
        <v>19.240649038461537</v>
      </c>
    </row>
    <row r="251" spans="4:76" ht="12.75" customHeight="1" x14ac:dyDescent="0.2">
      <c r="D251" s="1889"/>
      <c r="E251" s="34">
        <f t="shared" si="23"/>
        <v>5</v>
      </c>
      <c r="F251" s="95">
        <v>11.6</v>
      </c>
      <c r="G251" s="32">
        <v>19.100000000000001</v>
      </c>
      <c r="H251" s="32">
        <v>15.3</v>
      </c>
      <c r="I251" s="32">
        <v>7.5</v>
      </c>
      <c r="J251" s="352"/>
      <c r="K251" s="33">
        <v>48</v>
      </c>
      <c r="L251" s="33">
        <v>84</v>
      </c>
      <c r="M251" s="33">
        <v>70</v>
      </c>
      <c r="N251" s="33">
        <v>36</v>
      </c>
      <c r="O251" s="111"/>
      <c r="P251" s="33">
        <v>1008</v>
      </c>
      <c r="Q251" s="33">
        <v>1015</v>
      </c>
      <c r="R251" s="33">
        <v>1011.5</v>
      </c>
      <c r="S251" s="33">
        <v>7</v>
      </c>
      <c r="T251" s="111"/>
      <c r="U251" s="536">
        <v>8</v>
      </c>
      <c r="V251" s="536">
        <v>20.7</v>
      </c>
      <c r="W251" s="536">
        <v>29.9</v>
      </c>
      <c r="X251" s="281" t="s">
        <v>154</v>
      </c>
      <c r="Z251" s="536">
        <v>0.3</v>
      </c>
      <c r="AA251" s="10" t="s">
        <v>459</v>
      </c>
      <c r="AB251" s="25" t="e">
        <v>#N/A</v>
      </c>
      <c r="AC251" s="1089">
        <v>7.1258907363420448E-3</v>
      </c>
      <c r="AD251" s="19">
        <v>0.3</v>
      </c>
      <c r="AE251" s="593" t="s">
        <v>112</v>
      </c>
      <c r="AG251" s="10">
        <v>7.3</v>
      </c>
      <c r="AH251" s="10">
        <v>11.8</v>
      </c>
      <c r="AI251" s="26">
        <v>9.6999999999999993</v>
      </c>
      <c r="AJ251" s="10">
        <v>4.5</v>
      </c>
      <c r="AL251" s="103" t="s">
        <v>627</v>
      </c>
      <c r="AO251" s="1454"/>
      <c r="AP251" s="130">
        <v>6</v>
      </c>
      <c r="AQ251" s="131">
        <v>1</v>
      </c>
      <c r="AR251" s="576"/>
      <c r="AS251" s="26">
        <v>-0.3149999999999995</v>
      </c>
      <c r="AT251" s="26">
        <v>-1.4899999999999984</v>
      </c>
      <c r="AU251" s="26">
        <v>-0.90249999999999897</v>
      </c>
      <c r="AV251" s="27">
        <v>-1.1749999999999989</v>
      </c>
      <c r="AW251" s="64">
        <v>-0.3149999999999995</v>
      </c>
      <c r="AX251" s="26">
        <v>-1.4899999999999984</v>
      </c>
      <c r="AY251" s="26">
        <v>-0.90249999999999897</v>
      </c>
      <c r="AZ251" s="27">
        <v>-1.1750000000000007</v>
      </c>
      <c r="BA251" s="351"/>
      <c r="BB251" s="640">
        <v>0.13636363636363635</v>
      </c>
      <c r="BC251" s="26">
        <v>371.60000000000025</v>
      </c>
      <c r="BD251" s="132">
        <v>0.82946428571428632</v>
      </c>
      <c r="BE251" s="30">
        <v>1153.0999999999999</v>
      </c>
      <c r="BF251" s="616">
        <v>1.0168430335097001</v>
      </c>
      <c r="BG251" s="1265">
        <v>1</v>
      </c>
      <c r="BH251" s="1277">
        <v>0</v>
      </c>
      <c r="BI251" s="1265">
        <v>1013.25</v>
      </c>
      <c r="BJ251" s="135">
        <f>'2011'!$CA$79</f>
        <v>3.7759999999999998</v>
      </c>
      <c r="BK251" s="1">
        <f t="shared" si="19"/>
        <v>1</v>
      </c>
      <c r="BL251" s="1709">
        <v>0.25763888888888892</v>
      </c>
      <c r="BM251" s="1709">
        <v>0.66249999999999998</v>
      </c>
      <c r="BN251" s="1709">
        <v>0.63124999999999998</v>
      </c>
      <c r="BO251" s="1709">
        <v>1.3888888888888888E-2</v>
      </c>
      <c r="BP251" s="1708">
        <v>0.65486111111111112</v>
      </c>
      <c r="BQ251" s="1447">
        <f>Daily!CP251</f>
        <v>11.914999999999999</v>
      </c>
      <c r="BR251" s="1447">
        <f>Daily!CQ251</f>
        <v>20.59</v>
      </c>
      <c r="BS251" s="1447">
        <f>Daily!CR251</f>
        <v>16.252499999999998</v>
      </c>
      <c r="BT251" s="1421">
        <f>Daily!CS251</f>
        <v>8.6750000000000007</v>
      </c>
      <c r="BU251" s="1277">
        <f>$BU$246+('2011'!$BX$79/DGD!$E$276*DGD!E251)</f>
        <v>448</v>
      </c>
      <c r="BV251" s="1277">
        <f>$BV$246+('2011'!$CF$79/DGD!$E$276*DGD!E251)</f>
        <v>1134</v>
      </c>
      <c r="BW251" s="32">
        <f t="shared" si="21"/>
        <v>13.36083333333333</v>
      </c>
      <c r="BX251" s="32">
        <f t="shared" si="22"/>
        <v>19.144166666666663</v>
      </c>
    </row>
    <row r="252" spans="4:76" ht="12.75" customHeight="1" x14ac:dyDescent="0.2">
      <c r="D252" s="1889"/>
      <c r="E252" s="34">
        <f t="shared" si="23"/>
        <v>6</v>
      </c>
      <c r="F252" s="95">
        <v>13</v>
      </c>
      <c r="G252" s="32">
        <v>17.899999999999999</v>
      </c>
      <c r="H252" s="32">
        <v>15.5</v>
      </c>
      <c r="I252" s="32">
        <v>4.9000000000000004</v>
      </c>
      <c r="J252" s="352"/>
      <c r="K252" s="33">
        <v>77</v>
      </c>
      <c r="L252" s="33">
        <v>94</v>
      </c>
      <c r="M252" s="33">
        <v>85</v>
      </c>
      <c r="N252" s="33">
        <v>17</v>
      </c>
      <c r="O252" s="111"/>
      <c r="P252" s="33">
        <v>1004</v>
      </c>
      <c r="Q252" s="33">
        <v>1012</v>
      </c>
      <c r="R252" s="33">
        <v>1008</v>
      </c>
      <c r="S252" s="33">
        <v>8</v>
      </c>
      <c r="T252" s="111"/>
      <c r="U252" s="536">
        <v>9.8000000000000007</v>
      </c>
      <c r="V252" s="536">
        <v>21</v>
      </c>
      <c r="W252" s="536">
        <v>33.9</v>
      </c>
      <c r="X252" s="281" t="s">
        <v>154</v>
      </c>
      <c r="Z252" s="536">
        <v>21.7</v>
      </c>
      <c r="AA252" s="10">
        <v>18.399999999999999</v>
      </c>
      <c r="AB252" s="25">
        <v>7.4</v>
      </c>
      <c r="AC252" s="1089">
        <v>0.51543942992874126</v>
      </c>
      <c r="AD252" s="19">
        <v>4.34</v>
      </c>
      <c r="AE252" s="593">
        <v>100</v>
      </c>
      <c r="AG252" s="10">
        <v>9.6</v>
      </c>
      <c r="AH252" s="10">
        <v>15.7</v>
      </c>
      <c r="AI252" s="26">
        <v>12.9</v>
      </c>
      <c r="AJ252" s="10">
        <v>6.1</v>
      </c>
      <c r="AL252" s="103" t="s">
        <v>464</v>
      </c>
      <c r="AO252" s="1454"/>
      <c r="AP252" s="130">
        <v>0</v>
      </c>
      <c r="AQ252" s="131">
        <v>5</v>
      </c>
      <c r="AR252" s="576"/>
      <c r="AS252" s="26">
        <v>1.1607692307692297</v>
      </c>
      <c r="AT252" s="26">
        <v>-2.4976923076923079</v>
      </c>
      <c r="AU252" s="26">
        <v>-0.66846153846153911</v>
      </c>
      <c r="AV252" s="27">
        <v>-3.6584615384615375</v>
      </c>
      <c r="AW252" s="64">
        <v>1.1607692307692297</v>
      </c>
      <c r="AX252" s="26">
        <v>-2.4976923076923079</v>
      </c>
      <c r="AY252" s="26">
        <v>-0.66846153846153911</v>
      </c>
      <c r="AZ252" s="27">
        <v>-3.6584615384615358</v>
      </c>
      <c r="BA252" s="351"/>
      <c r="BB252" s="640">
        <v>9.8636363636363633</v>
      </c>
      <c r="BC252" s="26">
        <v>393.30000000000024</v>
      </c>
      <c r="BD252" s="132">
        <v>0.87361172812083576</v>
      </c>
      <c r="BE252" s="30">
        <v>1153.0999999999999</v>
      </c>
      <c r="BF252" s="616">
        <v>1.012734937642719</v>
      </c>
      <c r="BG252" s="1265">
        <v>1</v>
      </c>
      <c r="BH252" s="1277">
        <v>0</v>
      </c>
      <c r="BI252" s="1265">
        <v>1013.25</v>
      </c>
      <c r="BJ252" s="135">
        <f>'2011'!$CA$79</f>
        <v>3.7759999999999998</v>
      </c>
      <c r="BK252" s="1">
        <f t="shared" si="19"/>
        <v>2</v>
      </c>
      <c r="BL252" s="1709">
        <v>0.38194444444444442</v>
      </c>
      <c r="BM252" s="1709">
        <v>0.64097222222222217</v>
      </c>
      <c r="BN252" s="1709" t="e">
        <v>#N/A</v>
      </c>
      <c r="BO252" s="1709" t="e">
        <v>#N/A</v>
      </c>
      <c r="BP252" s="1708">
        <v>0.30972222222222223</v>
      </c>
      <c r="BQ252" s="1447">
        <f>Daily!CP252</f>
        <v>11.83923076923077</v>
      </c>
      <c r="BR252" s="1447">
        <f>Daily!CQ252</f>
        <v>20.397692307692306</v>
      </c>
      <c r="BS252" s="1447">
        <f>Daily!CR252</f>
        <v>16.118461538461538</v>
      </c>
      <c r="BT252" s="1421">
        <f>Daily!CS252</f>
        <v>8.5584615384615361</v>
      </c>
      <c r="BU252" s="1277">
        <f>$BU$246+('2011'!$BX$79/DGD!$E$276*DGD!E252)</f>
        <v>450.2</v>
      </c>
      <c r="BV252" s="1277">
        <f>$BV$246+('2011'!$CF$79/DGD!$E$276*DGD!E252)</f>
        <v>1138.5999999999999</v>
      </c>
      <c r="BW252" s="32">
        <f t="shared" si="21"/>
        <v>13.265641025641026</v>
      </c>
      <c r="BX252" s="32">
        <f t="shared" si="22"/>
        <v>18.971282051282049</v>
      </c>
    </row>
    <row r="253" spans="4:76" ht="12.75" customHeight="1" x14ac:dyDescent="0.2">
      <c r="D253" s="1889"/>
      <c r="E253" s="34">
        <f t="shared" si="23"/>
        <v>7</v>
      </c>
      <c r="F253" s="95">
        <v>11.8</v>
      </c>
      <c r="G253" s="32">
        <v>17</v>
      </c>
      <c r="H253" s="32">
        <v>14.2</v>
      </c>
      <c r="I253" s="32">
        <v>5.2</v>
      </c>
      <c r="J253" s="352"/>
      <c r="K253" s="33">
        <v>63</v>
      </c>
      <c r="L253" s="33">
        <v>85</v>
      </c>
      <c r="M253" s="33">
        <v>76</v>
      </c>
      <c r="N253" s="33">
        <v>22</v>
      </c>
      <c r="O253" s="111"/>
      <c r="P253" s="33">
        <v>1007</v>
      </c>
      <c r="Q253" s="33">
        <v>1012</v>
      </c>
      <c r="R253" s="33">
        <v>1009.5</v>
      </c>
      <c r="S253" s="33">
        <v>5</v>
      </c>
      <c r="T253" s="111"/>
      <c r="U253" s="536">
        <v>7.6</v>
      </c>
      <c r="V253" s="536">
        <v>16.100000000000001</v>
      </c>
      <c r="W253" s="536">
        <v>23.7</v>
      </c>
      <c r="X253" s="281" t="s">
        <v>154</v>
      </c>
      <c r="Z253" s="536">
        <v>0.5</v>
      </c>
      <c r="AA253" s="10">
        <v>0.5</v>
      </c>
      <c r="AB253" s="25">
        <v>0.3</v>
      </c>
      <c r="AC253" s="1089">
        <v>1.1876484560570074E-2</v>
      </c>
      <c r="AD253" s="19">
        <v>0.5</v>
      </c>
      <c r="AE253" s="593" t="s">
        <v>112</v>
      </c>
      <c r="AG253" s="10">
        <v>9</v>
      </c>
      <c r="AH253" s="10">
        <v>11.1</v>
      </c>
      <c r="AI253" s="26">
        <v>9.8000000000000007</v>
      </c>
      <c r="AJ253" s="10">
        <v>2.1</v>
      </c>
      <c r="AL253" s="103" t="s">
        <v>718</v>
      </c>
      <c r="AO253" s="1454"/>
      <c r="AP253" s="130">
        <v>1.5</v>
      </c>
      <c r="AQ253" s="131">
        <v>1</v>
      </c>
      <c r="AR253" s="576"/>
      <c r="AS253" s="26">
        <v>3.6538461538460965E-2</v>
      </c>
      <c r="AT253" s="26">
        <v>-3.2053846153846131</v>
      </c>
      <c r="AU253" s="26">
        <v>-1.584423076923076</v>
      </c>
      <c r="AV253" s="27">
        <v>-3.241923076923074</v>
      </c>
      <c r="AW253" s="64">
        <v>3.6538461538460965E-2</v>
      </c>
      <c r="AX253" s="26">
        <v>-3.2053846153846131</v>
      </c>
      <c r="AY253" s="26">
        <v>-1.584423076923076</v>
      </c>
      <c r="AZ253" s="27">
        <v>-3.2419230769230731</v>
      </c>
      <c r="BA253" s="351"/>
      <c r="BB253" s="640">
        <v>0.22727272727272727</v>
      </c>
      <c r="BC253" s="26">
        <v>393.80000000000024</v>
      </c>
      <c r="BD253" s="132">
        <v>0.87046861184792279</v>
      </c>
      <c r="BE253" s="30">
        <v>1154.5999999999999</v>
      </c>
      <c r="BF253" s="616">
        <v>1.0099720083974806</v>
      </c>
      <c r="BG253" s="1265">
        <v>1</v>
      </c>
      <c r="BH253" s="1277">
        <v>0</v>
      </c>
      <c r="BI253" s="1265">
        <v>1013.25</v>
      </c>
      <c r="BJ253" s="135">
        <f>'2011'!$CA$79</f>
        <v>3.7759999999999998</v>
      </c>
      <c r="BK253" s="1">
        <f t="shared" si="19"/>
        <v>1</v>
      </c>
      <c r="BL253" s="1709">
        <v>0.21875</v>
      </c>
      <c r="BM253" s="1709">
        <v>0.64930555555555558</v>
      </c>
      <c r="BN253" s="1709">
        <v>0.73263888888888884</v>
      </c>
      <c r="BO253" s="1709" t="e">
        <v>#N/A</v>
      </c>
      <c r="BP253" s="1708">
        <v>0.43194444444444446</v>
      </c>
      <c r="BQ253" s="1447">
        <f>Daily!CP253</f>
        <v>11.76346153846154</v>
      </c>
      <c r="BR253" s="1447">
        <f>Daily!CQ253</f>
        <v>20.205384615384613</v>
      </c>
      <c r="BS253" s="1447">
        <f>Daily!CR253</f>
        <v>15.984423076923076</v>
      </c>
      <c r="BT253" s="1421">
        <f>Daily!CS253</f>
        <v>8.4419230769230733</v>
      </c>
      <c r="BU253" s="1277">
        <f>$BU$246+('2011'!$BX$79/DGD!$E$276*DGD!E253)</f>
        <v>452.4</v>
      </c>
      <c r="BV253" s="1277">
        <f>$BV$246+('2011'!$CF$79/DGD!$E$276*DGD!E253)</f>
        <v>1143.2</v>
      </c>
      <c r="BW253" s="32">
        <f t="shared" si="21"/>
        <v>13.170448717948718</v>
      </c>
      <c r="BX253" s="32">
        <f t="shared" si="22"/>
        <v>18.798397435897435</v>
      </c>
    </row>
    <row r="254" spans="4:76" ht="12.75" customHeight="1" x14ac:dyDescent="0.2">
      <c r="D254" s="1889"/>
      <c r="E254" s="34">
        <f t="shared" si="23"/>
        <v>8</v>
      </c>
      <c r="F254" s="95">
        <v>12.6</v>
      </c>
      <c r="G254" s="32">
        <v>19.399999999999999</v>
      </c>
      <c r="H254" s="32">
        <v>15.8</v>
      </c>
      <c r="I254" s="32">
        <v>6.8</v>
      </c>
      <c r="J254" s="352"/>
      <c r="K254" s="33">
        <v>70</v>
      </c>
      <c r="L254" s="33">
        <v>89</v>
      </c>
      <c r="M254" s="33">
        <v>80</v>
      </c>
      <c r="N254" s="33">
        <v>19</v>
      </c>
      <c r="O254" s="111"/>
      <c r="P254" s="33">
        <v>1008</v>
      </c>
      <c r="Q254" s="33">
        <v>1011</v>
      </c>
      <c r="R254" s="33">
        <v>1009.5</v>
      </c>
      <c r="S254" s="33">
        <v>3</v>
      </c>
      <c r="T254" s="111"/>
      <c r="U254" s="536">
        <v>5.9</v>
      </c>
      <c r="V254" s="536">
        <v>13</v>
      </c>
      <c r="W254" s="536">
        <v>20.6</v>
      </c>
      <c r="X254" s="281" t="s">
        <v>154</v>
      </c>
      <c r="Z254" s="536">
        <v>0.3</v>
      </c>
      <c r="AA254" s="10" t="s">
        <v>112</v>
      </c>
      <c r="AB254" s="25" t="s">
        <v>112</v>
      </c>
      <c r="AC254" s="1089">
        <v>7.1258907363420448E-3</v>
      </c>
      <c r="AD254" s="19">
        <v>0.6</v>
      </c>
      <c r="AE254" s="593" t="s">
        <v>112</v>
      </c>
      <c r="AG254" s="10">
        <v>10.3</v>
      </c>
      <c r="AH254" s="10">
        <v>14.8</v>
      </c>
      <c r="AI254" s="26">
        <v>12.3</v>
      </c>
      <c r="AJ254" s="10">
        <v>4.5</v>
      </c>
      <c r="AL254" s="103" t="s">
        <v>535</v>
      </c>
      <c r="AO254" s="1454"/>
      <c r="AP254" s="130">
        <v>2</v>
      </c>
      <c r="AQ254" s="131">
        <v>0.5</v>
      </c>
      <c r="AR254" s="576"/>
      <c r="AS254" s="26">
        <v>0.91230769230769049</v>
      </c>
      <c r="AT254" s="26">
        <v>-0.61307692307692108</v>
      </c>
      <c r="AU254" s="26">
        <v>0.14961538461538471</v>
      </c>
      <c r="AV254" s="27">
        <v>-1.5253846153846116</v>
      </c>
      <c r="AW254" s="64">
        <v>0.91230769230769049</v>
      </c>
      <c r="AX254" s="26">
        <v>-0.61307692307692108</v>
      </c>
      <c r="AY254" s="26">
        <v>0.14961538461538471</v>
      </c>
      <c r="AZ254" s="27">
        <v>-1.5253846153846107</v>
      </c>
      <c r="BA254" s="351"/>
      <c r="BB254" s="640">
        <v>0.13636363636363635</v>
      </c>
      <c r="BC254" s="26">
        <v>394.10000000000025</v>
      </c>
      <c r="BD254" s="132">
        <v>0.86691597008359045</v>
      </c>
      <c r="BE254" s="30">
        <v>1156.5999999999999</v>
      </c>
      <c r="BF254" s="616">
        <v>1.0076668409130509</v>
      </c>
      <c r="BG254" s="1265">
        <v>1</v>
      </c>
      <c r="BH254" s="1277">
        <v>0</v>
      </c>
      <c r="BI254" s="1265">
        <v>1013.25</v>
      </c>
      <c r="BJ254" s="135">
        <f>'2011'!$CA$79</f>
        <v>3.7759999999999998</v>
      </c>
      <c r="BK254" s="1">
        <f t="shared" si="19"/>
        <v>1</v>
      </c>
      <c r="BL254" s="1709">
        <v>7.9166666666666663E-2</v>
      </c>
      <c r="BM254" s="1709">
        <v>0.75069444444444444</v>
      </c>
      <c r="BN254" s="1709">
        <v>0.75486111111111109</v>
      </c>
      <c r="BO254" s="1709" t="e">
        <v>#N/A</v>
      </c>
      <c r="BP254" s="1708">
        <v>0.50138888888888888</v>
      </c>
      <c r="BQ254" s="1447">
        <f>Daily!CP254</f>
        <v>11.687692307692309</v>
      </c>
      <c r="BR254" s="1447">
        <f>Daily!CQ254</f>
        <v>20.01307692307692</v>
      </c>
      <c r="BS254" s="1447">
        <f>Daily!CR254</f>
        <v>15.850384615384614</v>
      </c>
      <c r="BT254" s="1421">
        <f>Daily!CS254</f>
        <v>8.3253846153846105</v>
      </c>
      <c r="BU254" s="1277">
        <f>$BU$246+('2011'!$BX$79/DGD!$E$276*DGD!E254)</f>
        <v>454.6</v>
      </c>
      <c r="BV254" s="1277">
        <f>$BV$246+('2011'!$CF$79/DGD!$E$276*DGD!E254)</f>
        <v>1147.8</v>
      </c>
      <c r="BW254" s="32">
        <f t="shared" si="21"/>
        <v>13.075256410256411</v>
      </c>
      <c r="BX254" s="32">
        <f t="shared" si="22"/>
        <v>18.625512820512817</v>
      </c>
    </row>
    <row r="255" spans="4:76" ht="12.75" customHeight="1" x14ac:dyDescent="0.2">
      <c r="D255" s="1889"/>
      <c r="E255" s="34">
        <f t="shared" si="23"/>
        <v>9</v>
      </c>
      <c r="F255" s="95">
        <v>15.7</v>
      </c>
      <c r="G255" s="32">
        <v>21.7</v>
      </c>
      <c r="H255" s="32">
        <v>18.5</v>
      </c>
      <c r="I255" s="32">
        <v>6</v>
      </c>
      <c r="J255" s="352"/>
      <c r="K255" s="33">
        <v>73</v>
      </c>
      <c r="L255" s="33">
        <v>96</v>
      </c>
      <c r="M255" s="33">
        <v>85</v>
      </c>
      <c r="N255" s="33">
        <v>23</v>
      </c>
      <c r="O255" s="111"/>
      <c r="P255" s="33">
        <v>1008</v>
      </c>
      <c r="Q255" s="33">
        <v>1010</v>
      </c>
      <c r="R255" s="33">
        <v>1009</v>
      </c>
      <c r="S255" s="33">
        <v>2</v>
      </c>
      <c r="T255" s="111"/>
      <c r="U255" s="536">
        <v>4.4000000000000004</v>
      </c>
      <c r="V255" s="536">
        <v>11.2</v>
      </c>
      <c r="W255" s="536">
        <v>15.2</v>
      </c>
      <c r="X255" s="281" t="s">
        <v>154</v>
      </c>
      <c r="Z255" s="536">
        <v>3.8</v>
      </c>
      <c r="AA255" s="10">
        <v>3.6</v>
      </c>
      <c r="AB255" s="25">
        <v>1.9</v>
      </c>
      <c r="AC255" s="1089">
        <v>9.0261282660332565E-2</v>
      </c>
      <c r="AD255" s="19">
        <v>3.8</v>
      </c>
      <c r="AE255" s="593">
        <v>20</v>
      </c>
      <c r="AG255" s="10">
        <v>14.6</v>
      </c>
      <c r="AH255" s="10">
        <v>17.7</v>
      </c>
      <c r="AI255" s="26">
        <v>15.9</v>
      </c>
      <c r="AJ255" s="10">
        <v>3.1</v>
      </c>
      <c r="AL255" s="103" t="s">
        <v>502</v>
      </c>
      <c r="AO255" s="1454"/>
      <c r="AP255" s="130">
        <v>0.5</v>
      </c>
      <c r="AQ255" s="131">
        <v>1</v>
      </c>
      <c r="AR255" s="576"/>
      <c r="AS255" s="26">
        <v>4.0880769230769207</v>
      </c>
      <c r="AT255" s="26">
        <v>1.879230769230773</v>
      </c>
      <c r="AU255" s="26">
        <v>2.9836538461538469</v>
      </c>
      <c r="AV255" s="27">
        <v>-2.2088461538461477</v>
      </c>
      <c r="AW255" s="64">
        <v>4.0880769230769207</v>
      </c>
      <c r="AX255" s="26">
        <v>1.879230769230773</v>
      </c>
      <c r="AY255" s="26">
        <v>2.9836538461538469</v>
      </c>
      <c r="AZ255" s="27">
        <v>-2.2088461538461477</v>
      </c>
      <c r="BA255" s="351"/>
      <c r="BB255" s="640">
        <v>1.7272727272727271</v>
      </c>
      <c r="BC255" s="26">
        <v>397.90000000000026</v>
      </c>
      <c r="BD255" s="132">
        <v>0.87105954465849444</v>
      </c>
      <c r="BE255" s="30">
        <v>1157.0999999999999</v>
      </c>
      <c r="BF255" s="616">
        <v>1.0040784449843803</v>
      </c>
      <c r="BG255" s="1265">
        <v>1</v>
      </c>
      <c r="BH255" s="1277">
        <v>0</v>
      </c>
      <c r="BI255" s="1265">
        <v>1013.25</v>
      </c>
      <c r="BJ255" s="135">
        <f>'2011'!$CA$79</f>
        <v>3.7759999999999998</v>
      </c>
      <c r="BK255" s="1">
        <f t="shared" si="19"/>
        <v>2</v>
      </c>
      <c r="BL255" s="1709">
        <v>0.21111111111111111</v>
      </c>
      <c r="BM255" s="1709">
        <v>0.64444444444444449</v>
      </c>
      <c r="BN255" s="1709">
        <v>0.65208333333333335</v>
      </c>
      <c r="BO255" s="1709">
        <v>0.34652777777777777</v>
      </c>
      <c r="BP255" s="1708">
        <v>0.55902777777777779</v>
      </c>
      <c r="BQ255" s="1447">
        <f>Daily!CP255</f>
        <v>11.611923076923079</v>
      </c>
      <c r="BR255" s="1447">
        <f>Daily!CQ255</f>
        <v>19.820769230769226</v>
      </c>
      <c r="BS255" s="1447">
        <f>Daily!CR255</f>
        <v>15.716346153846153</v>
      </c>
      <c r="BT255" s="1421">
        <f>Daily!CS255</f>
        <v>8.2088461538461477</v>
      </c>
      <c r="BU255" s="1277">
        <f>$BU$246+('2011'!$BX$79/DGD!$E$276*DGD!E255)</f>
        <v>456.8</v>
      </c>
      <c r="BV255" s="1277">
        <f>$BV$246+('2011'!$CF$79/DGD!$E$276*DGD!E255)</f>
        <v>1152.4000000000001</v>
      </c>
      <c r="BW255" s="32">
        <f t="shared" si="21"/>
        <v>12.980064102564103</v>
      </c>
      <c r="BX255" s="32">
        <f t="shared" si="22"/>
        <v>18.452628205128203</v>
      </c>
    </row>
    <row r="256" spans="4:76" ht="12.75" customHeight="1" x14ac:dyDescent="0.2">
      <c r="D256" s="1889"/>
      <c r="E256" s="34">
        <f t="shared" si="23"/>
        <v>10</v>
      </c>
      <c r="F256" s="95">
        <v>16.2</v>
      </c>
      <c r="G256" s="32">
        <v>22.7</v>
      </c>
      <c r="H256" s="32">
        <v>19.2</v>
      </c>
      <c r="I256" s="32">
        <v>6.5</v>
      </c>
      <c r="J256" s="352"/>
      <c r="K256" s="33">
        <v>67</v>
      </c>
      <c r="L256" s="33">
        <v>92</v>
      </c>
      <c r="M256" s="33">
        <v>82</v>
      </c>
      <c r="N256" s="33">
        <v>25</v>
      </c>
      <c r="O256" s="111"/>
      <c r="P256" s="33">
        <v>1003</v>
      </c>
      <c r="Q256" s="33">
        <v>1009</v>
      </c>
      <c r="R256" s="33">
        <v>1006</v>
      </c>
      <c r="S256" s="33">
        <v>6</v>
      </c>
      <c r="T256" s="111"/>
      <c r="U256" s="536">
        <v>6.4</v>
      </c>
      <c r="V256" s="536">
        <v>16.100000000000001</v>
      </c>
      <c r="W256" s="536">
        <v>24.4</v>
      </c>
      <c r="X256" s="281" t="s">
        <v>179</v>
      </c>
      <c r="Z256" s="536">
        <v>0.3</v>
      </c>
      <c r="AA256" s="10" t="s">
        <v>112</v>
      </c>
      <c r="AB256" s="25" t="s">
        <v>112</v>
      </c>
      <c r="AC256" s="1089">
        <v>7.1258907363420448E-3</v>
      </c>
      <c r="AD256" s="19">
        <v>0.6</v>
      </c>
      <c r="AE256" s="593" t="s">
        <v>112</v>
      </c>
      <c r="AG256" s="10">
        <v>12.6</v>
      </c>
      <c r="AH256" s="10">
        <v>18.600000000000001</v>
      </c>
      <c r="AI256" s="26">
        <v>15.9</v>
      </c>
      <c r="AJ256" s="10">
        <v>6</v>
      </c>
      <c r="AL256" s="103" t="s">
        <v>719</v>
      </c>
      <c r="AO256" s="1454"/>
      <c r="AP256" s="130">
        <v>2</v>
      </c>
      <c r="AQ256" s="131">
        <v>0.5</v>
      </c>
      <c r="AR256" s="576"/>
      <c r="AS256" s="26">
        <v>4.6638461538461513</v>
      </c>
      <c r="AT256" s="26">
        <v>3.0715384615384664</v>
      </c>
      <c r="AU256" s="26">
        <v>3.8676923076923089</v>
      </c>
      <c r="AV256" s="27">
        <v>-1.5923076923076849</v>
      </c>
      <c r="AW256" s="64">
        <v>4.6638461538461513</v>
      </c>
      <c r="AX256" s="26">
        <v>3.0715384615384664</v>
      </c>
      <c r="AY256" s="26">
        <v>3.8676923076923089</v>
      </c>
      <c r="AZ256" s="27">
        <v>-1.5923076923076849</v>
      </c>
      <c r="BA256" s="351"/>
      <c r="BB256" s="640">
        <v>0.13636363636363635</v>
      </c>
      <c r="BC256" s="26">
        <v>398.20000000000027</v>
      </c>
      <c r="BD256" s="132">
        <v>0.86753812636165639</v>
      </c>
      <c r="BE256" s="30">
        <v>1159.0999999999999</v>
      </c>
      <c r="BF256" s="616">
        <v>1.0018150388936904</v>
      </c>
      <c r="BG256" s="1265">
        <v>1</v>
      </c>
      <c r="BH256" s="1277">
        <v>0</v>
      </c>
      <c r="BI256" s="1265">
        <v>1013.25</v>
      </c>
      <c r="BJ256" s="135">
        <f>'2011'!$CA$79</f>
        <v>3.7759999999999998</v>
      </c>
      <c r="BK256" s="1">
        <f t="shared" si="19"/>
        <v>1</v>
      </c>
      <c r="BL256" s="1709">
        <v>7.2916666666666671E-2</v>
      </c>
      <c r="BM256" s="1709">
        <v>0.57777777777777783</v>
      </c>
      <c r="BN256" s="1709">
        <v>0.59722222222222221</v>
      </c>
      <c r="BO256" s="1709">
        <v>0.28541666666666665</v>
      </c>
      <c r="BP256" s="1708">
        <v>0.57708333333333328</v>
      </c>
      <c r="BQ256" s="1447">
        <f>Daily!CP256</f>
        <v>11.536153846153848</v>
      </c>
      <c r="BR256" s="1447">
        <f>Daily!CQ256</f>
        <v>19.628461538461533</v>
      </c>
      <c r="BS256" s="1447">
        <f>Daily!CR256</f>
        <v>15.58230769230769</v>
      </c>
      <c r="BT256" s="1421">
        <f>Daily!CS256</f>
        <v>8.0923076923076849</v>
      </c>
      <c r="BU256" s="1277">
        <f>$BU$246+('2011'!$BX$79/DGD!$E$276*DGD!E256)</f>
        <v>459</v>
      </c>
      <c r="BV256" s="1277">
        <f>$BV$246+('2011'!$CF$79/DGD!$E$276*DGD!E256)</f>
        <v>1157</v>
      </c>
      <c r="BW256" s="32">
        <f t="shared" si="21"/>
        <v>12.884871794871795</v>
      </c>
      <c r="BX256" s="32">
        <f t="shared" si="22"/>
        <v>18.279743589743585</v>
      </c>
    </row>
    <row r="257" spans="4:76" ht="12.75" customHeight="1" x14ac:dyDescent="0.2">
      <c r="D257" s="1889"/>
      <c r="E257" s="34">
        <f t="shared" si="23"/>
        <v>11</v>
      </c>
      <c r="F257" s="95">
        <v>15.1</v>
      </c>
      <c r="G257" s="32">
        <v>20.2</v>
      </c>
      <c r="H257" s="32">
        <v>16.899999999999999</v>
      </c>
      <c r="I257" s="32">
        <v>5.0999999999999996</v>
      </c>
      <c r="J257" s="352"/>
      <c r="K257" s="33">
        <v>51</v>
      </c>
      <c r="L257" s="33">
        <v>91</v>
      </c>
      <c r="M257" s="33">
        <v>75</v>
      </c>
      <c r="N257" s="33">
        <v>40</v>
      </c>
      <c r="O257" s="111"/>
      <c r="P257" s="33">
        <v>1003</v>
      </c>
      <c r="Q257" s="33">
        <v>1007</v>
      </c>
      <c r="R257" s="33">
        <v>1005</v>
      </c>
      <c r="S257" s="33">
        <v>4</v>
      </c>
      <c r="T257" s="111"/>
      <c r="U257" s="536">
        <v>7.8</v>
      </c>
      <c r="V257" s="536">
        <v>21.5</v>
      </c>
      <c r="W257" s="536">
        <v>31.7</v>
      </c>
      <c r="X257" s="281" t="s">
        <v>154</v>
      </c>
      <c r="Z257" s="536">
        <v>3.6</v>
      </c>
      <c r="AA257" s="10">
        <v>2.5</v>
      </c>
      <c r="AB257" s="25">
        <v>1.1000000000000001</v>
      </c>
      <c r="AC257" s="1089">
        <v>8.5510688836104548E-2</v>
      </c>
      <c r="AD257" s="19">
        <v>1.8</v>
      </c>
      <c r="AE257" s="593">
        <v>10</v>
      </c>
      <c r="AG257" s="10">
        <v>9.1999999999999993</v>
      </c>
      <c r="AH257" s="10">
        <v>14.4</v>
      </c>
      <c r="AI257" s="26">
        <v>12.3</v>
      </c>
      <c r="AJ257" s="10">
        <v>5.2</v>
      </c>
      <c r="AL257" s="103" t="s">
        <v>720</v>
      </c>
      <c r="AO257" s="1454"/>
      <c r="AP257" s="130">
        <v>6</v>
      </c>
      <c r="AQ257" s="131">
        <v>2</v>
      </c>
      <c r="AR257" s="576"/>
      <c r="AS257" s="26">
        <v>3.6396153846153823</v>
      </c>
      <c r="AT257" s="26">
        <v>0.76384615384615984</v>
      </c>
      <c r="AU257" s="26">
        <v>2.201730769230771</v>
      </c>
      <c r="AV257" s="27">
        <v>-2.8757692307692224</v>
      </c>
      <c r="AW257" s="64">
        <v>3.6396153846153823</v>
      </c>
      <c r="AX257" s="26">
        <v>0.76384615384615984</v>
      </c>
      <c r="AY257" s="26">
        <v>2.201730769230771</v>
      </c>
      <c r="AZ257" s="27">
        <v>-2.8757692307692224</v>
      </c>
      <c r="BA257" s="351"/>
      <c r="BB257" s="640">
        <v>1.6363636363636362</v>
      </c>
      <c r="BC257" s="26">
        <v>401.8000000000003</v>
      </c>
      <c r="BD257" s="132">
        <v>0.87120555073720796</v>
      </c>
      <c r="BE257" s="30">
        <v>1165.0999999999999</v>
      </c>
      <c r="BF257" s="616">
        <v>1.003013085399449</v>
      </c>
      <c r="BG257" s="1265">
        <v>1</v>
      </c>
      <c r="BH257" s="1277">
        <v>0</v>
      </c>
      <c r="BI257" s="1265">
        <v>1013.25</v>
      </c>
      <c r="BJ257" s="135">
        <f>'2011'!$CA$79</f>
        <v>3.7759999999999998</v>
      </c>
      <c r="BK257" s="1">
        <f t="shared" si="19"/>
        <v>2</v>
      </c>
      <c r="BL257" s="1709">
        <v>0.31944444444444448</v>
      </c>
      <c r="BM257" s="1709">
        <v>0.62013888888888891</v>
      </c>
      <c r="BN257" s="1709">
        <v>0.68819444444444444</v>
      </c>
      <c r="BO257" s="1709">
        <v>0.22708333333333333</v>
      </c>
      <c r="BP257" s="1708">
        <v>0.63749999999999996</v>
      </c>
      <c r="BQ257" s="1447">
        <f>Daily!CP257</f>
        <v>11.460384615384617</v>
      </c>
      <c r="BR257" s="1447">
        <f>Daily!CQ257</f>
        <v>19.436153846153839</v>
      </c>
      <c r="BS257" s="1447">
        <f>Daily!CR257</f>
        <v>15.448269230769228</v>
      </c>
      <c r="BT257" s="1421">
        <f>Daily!CS257</f>
        <v>7.9757692307692221</v>
      </c>
      <c r="BU257" s="1277">
        <f>$BU$246+('2011'!$BX$79/DGD!$E$276*DGD!E257)</f>
        <v>461.2</v>
      </c>
      <c r="BV257" s="1277">
        <f>$BV$246+('2011'!$CF$79/DGD!$E$276*DGD!E257)</f>
        <v>1161.5999999999999</v>
      </c>
      <c r="BW257" s="32">
        <f t="shared" si="21"/>
        <v>12.789679487179487</v>
      </c>
      <c r="BX257" s="32">
        <f t="shared" si="22"/>
        <v>18.106858974358968</v>
      </c>
    </row>
    <row r="258" spans="4:76" ht="12.75" customHeight="1" x14ac:dyDescent="0.2">
      <c r="D258" s="1889"/>
      <c r="E258" s="34">
        <f t="shared" si="23"/>
        <v>12</v>
      </c>
      <c r="F258" s="95">
        <v>14.6</v>
      </c>
      <c r="G258" s="32">
        <v>20.6</v>
      </c>
      <c r="H258" s="32">
        <v>17.899999999999999</v>
      </c>
      <c r="I258" s="32">
        <v>6</v>
      </c>
      <c r="J258" s="352"/>
      <c r="K258" s="33">
        <v>48</v>
      </c>
      <c r="L258" s="33">
        <v>92</v>
      </c>
      <c r="M258" s="33">
        <v>71</v>
      </c>
      <c r="N258" s="33">
        <v>44</v>
      </c>
      <c r="O258" s="111"/>
      <c r="P258" s="33">
        <v>1000</v>
      </c>
      <c r="Q258" s="33">
        <v>1010</v>
      </c>
      <c r="R258" s="33">
        <v>1005</v>
      </c>
      <c r="S258" s="33">
        <v>10</v>
      </c>
      <c r="T258" s="111"/>
      <c r="U258" s="536">
        <v>10.8</v>
      </c>
      <c r="V258" s="536">
        <v>22.1</v>
      </c>
      <c r="W258" s="536">
        <v>37.4</v>
      </c>
      <c r="X258" s="281" t="s">
        <v>154</v>
      </c>
      <c r="Z258" s="536">
        <v>0.3</v>
      </c>
      <c r="AA258" s="10">
        <v>0.3</v>
      </c>
      <c r="AB258" s="25" t="s">
        <v>112</v>
      </c>
      <c r="AC258" s="1089">
        <v>7.1258907363420448E-3</v>
      </c>
      <c r="AD258" s="19">
        <v>0.6</v>
      </c>
      <c r="AE258" s="593" t="s">
        <v>112</v>
      </c>
      <c r="AG258" s="10">
        <v>7.7</v>
      </c>
      <c r="AH258" s="10">
        <v>17.2</v>
      </c>
      <c r="AI258" s="26">
        <v>12.1</v>
      </c>
      <c r="AJ258" s="10">
        <v>9.5</v>
      </c>
      <c r="AL258" s="103" t="s">
        <v>721</v>
      </c>
      <c r="AO258" s="1454"/>
      <c r="AP258" s="130">
        <v>6</v>
      </c>
      <c r="AQ258" s="131">
        <v>0.5</v>
      </c>
      <c r="AR258" s="576"/>
      <c r="AS258" s="26">
        <v>3.2153846153846128</v>
      </c>
      <c r="AT258" s="26">
        <v>1.3561538461538554</v>
      </c>
      <c r="AU258" s="26">
        <v>2.2857692307692341</v>
      </c>
      <c r="AV258" s="27">
        <v>-1.8592307692307575</v>
      </c>
      <c r="AW258" s="64">
        <v>3.2153846153846128</v>
      </c>
      <c r="AX258" s="26">
        <v>1.3561538461538554</v>
      </c>
      <c r="AY258" s="26">
        <v>2.2857692307692341</v>
      </c>
      <c r="AZ258" s="27">
        <v>-1.8592307692307593</v>
      </c>
      <c r="BA258" s="351"/>
      <c r="BB258" s="640">
        <v>0.13636363636363635</v>
      </c>
      <c r="BC258" s="26">
        <v>402.10000000000031</v>
      </c>
      <c r="BD258" s="132">
        <v>0.86771687526974606</v>
      </c>
      <c r="BE258" s="30">
        <v>1171.0999999999999</v>
      </c>
      <c r="BF258" s="616">
        <v>1.0042016806722689</v>
      </c>
      <c r="BG258" s="1265">
        <v>1</v>
      </c>
      <c r="BH258" s="1277">
        <v>0</v>
      </c>
      <c r="BI258" s="1265">
        <v>1013.25</v>
      </c>
      <c r="BJ258" s="135">
        <f>'2011'!$CA$79</f>
        <v>3.7759999999999998</v>
      </c>
      <c r="BK258" s="1">
        <f t="shared" si="19"/>
        <v>1</v>
      </c>
      <c r="BL258" s="1709" t="e">
        <v>#N/A</v>
      </c>
      <c r="BM258" s="1709">
        <v>0.61805555555555558</v>
      </c>
      <c r="BN258" s="1709">
        <v>0.74861111111111101</v>
      </c>
      <c r="BO258" s="1709">
        <v>0.35</v>
      </c>
      <c r="BP258" s="1708">
        <v>0.45624999999999999</v>
      </c>
      <c r="BQ258" s="1447">
        <f>Daily!CP258</f>
        <v>11.384615384615387</v>
      </c>
      <c r="BR258" s="1447">
        <f>Daily!CQ258</f>
        <v>19.243846153846146</v>
      </c>
      <c r="BS258" s="1447">
        <f>Daily!CR258</f>
        <v>15.314230769230766</v>
      </c>
      <c r="BT258" s="1421">
        <f>Daily!CS258</f>
        <v>7.8592307692307593</v>
      </c>
      <c r="BU258" s="1277">
        <f>$BU$246+('2011'!$BX$79/DGD!$E$276*DGD!E258)</f>
        <v>463.4</v>
      </c>
      <c r="BV258" s="1277">
        <f>$BV$246+('2011'!$CF$79/DGD!$E$276*DGD!E258)</f>
        <v>1166.2</v>
      </c>
      <c r="BW258" s="32">
        <f t="shared" si="21"/>
        <v>12.694487179487179</v>
      </c>
      <c r="BX258" s="32">
        <f t="shared" si="22"/>
        <v>17.933974358974353</v>
      </c>
    </row>
    <row r="259" spans="4:76" ht="12.75" customHeight="1" x14ac:dyDescent="0.2">
      <c r="D259" s="1889"/>
      <c r="E259" s="34">
        <f t="shared" si="23"/>
        <v>13</v>
      </c>
      <c r="F259" s="95">
        <v>12.4</v>
      </c>
      <c r="G259" s="32">
        <v>18.5</v>
      </c>
      <c r="H259" s="32">
        <v>15</v>
      </c>
      <c r="I259" s="32">
        <v>6.1</v>
      </c>
      <c r="J259" s="352"/>
      <c r="K259" s="33">
        <v>46</v>
      </c>
      <c r="L259" s="33">
        <v>78</v>
      </c>
      <c r="M259" s="33">
        <v>65</v>
      </c>
      <c r="N259" s="33">
        <v>32</v>
      </c>
      <c r="O259" s="111"/>
      <c r="P259" s="33">
        <v>1010</v>
      </c>
      <c r="Q259" s="33">
        <v>1015</v>
      </c>
      <c r="R259" s="33">
        <v>1012.5</v>
      </c>
      <c r="S259" s="33">
        <v>5</v>
      </c>
      <c r="T259" s="111"/>
      <c r="U259" s="536">
        <v>7.5</v>
      </c>
      <c r="V259" s="536">
        <v>20.8</v>
      </c>
      <c r="W259" s="536">
        <v>27.7</v>
      </c>
      <c r="X259" s="281" t="s">
        <v>154</v>
      </c>
      <c r="Z259" s="536">
        <v>0.3</v>
      </c>
      <c r="AA259" s="10" t="s">
        <v>112</v>
      </c>
      <c r="AB259" s="25" t="s">
        <v>112</v>
      </c>
      <c r="AC259" s="1089">
        <v>7.1258907363420448E-3</v>
      </c>
      <c r="AD259" s="19">
        <v>1</v>
      </c>
      <c r="AE259" s="593" t="s">
        <v>112</v>
      </c>
      <c r="AG259" s="10">
        <v>4.8</v>
      </c>
      <c r="AH259" s="10">
        <v>11.2</v>
      </c>
      <c r="AI259" s="26">
        <v>8.1999999999999993</v>
      </c>
      <c r="AJ259" s="10">
        <v>6.4</v>
      </c>
      <c r="AL259" s="103" t="s">
        <v>722</v>
      </c>
      <c r="AO259" s="1454"/>
      <c r="AP259" s="130">
        <v>7</v>
      </c>
      <c r="AQ259" s="131">
        <v>0.3</v>
      </c>
      <c r="AR259" s="576"/>
      <c r="AS259" s="26">
        <v>1.0911538461538441</v>
      </c>
      <c r="AT259" s="26">
        <v>-0.55153846153845265</v>
      </c>
      <c r="AU259" s="26">
        <v>0.26980769230769575</v>
      </c>
      <c r="AV259" s="27">
        <v>-1.6426923076922968</v>
      </c>
      <c r="AW259" s="64">
        <v>1.0911538461538441</v>
      </c>
      <c r="AX259" s="26">
        <v>-0.55153846153845265</v>
      </c>
      <c r="AY259" s="26">
        <v>0.26980769230769575</v>
      </c>
      <c r="AZ259" s="27">
        <v>-1.6426923076922968</v>
      </c>
      <c r="BA259" s="351"/>
      <c r="BB259" s="640">
        <v>0.13636363636363635</v>
      </c>
      <c r="BC259" s="26">
        <v>402.40000000000032</v>
      </c>
      <c r="BD259" s="132">
        <v>0.86426116838488032</v>
      </c>
      <c r="BE259" s="30">
        <v>1178.0999999999999</v>
      </c>
      <c r="BF259" s="616">
        <v>1.0062350529552442</v>
      </c>
      <c r="BG259" s="1265">
        <v>1</v>
      </c>
      <c r="BH259" s="1277">
        <v>0</v>
      </c>
      <c r="BI259" s="1265">
        <v>1013.25</v>
      </c>
      <c r="BJ259" s="135">
        <f>'2011'!$CA$79</f>
        <v>3.7759999999999998</v>
      </c>
      <c r="BK259" s="1">
        <f t="shared" si="19"/>
        <v>1</v>
      </c>
      <c r="BL259" s="1709">
        <v>0.31597222222222221</v>
      </c>
      <c r="BM259" s="1709">
        <v>0.53125</v>
      </c>
      <c r="BN259" s="1709">
        <v>0.74375000000000002</v>
      </c>
      <c r="BO259" s="1709">
        <v>0.3298611111111111</v>
      </c>
      <c r="BP259" s="1708">
        <v>0.72569444444444453</v>
      </c>
      <c r="BQ259" s="1447">
        <f>Daily!CP259</f>
        <v>11.308846153846156</v>
      </c>
      <c r="BR259" s="1447">
        <f>Daily!CQ259</f>
        <v>19.051538461538453</v>
      </c>
      <c r="BS259" s="1447">
        <f>Daily!CR259</f>
        <v>15.180192307692305</v>
      </c>
      <c r="BT259" s="1421">
        <f>Daily!CS259</f>
        <v>7.7426923076922964</v>
      </c>
      <c r="BU259" s="1277">
        <f>$BU$246+('2011'!$BX$79/DGD!$E$276*DGD!E259)</f>
        <v>465.6</v>
      </c>
      <c r="BV259" s="1277">
        <f>$BV$246+('2011'!$CF$79/DGD!$E$276*DGD!E259)</f>
        <v>1170.8</v>
      </c>
      <c r="BW259" s="32">
        <f t="shared" si="21"/>
        <v>12.599294871794873</v>
      </c>
      <c r="BX259" s="32">
        <f t="shared" si="22"/>
        <v>17.761089743589736</v>
      </c>
    </row>
    <row r="260" spans="4:76" ht="12.75" customHeight="1" x14ac:dyDescent="0.2">
      <c r="D260" s="1889"/>
      <c r="E260" s="34">
        <f t="shared" si="23"/>
        <v>14</v>
      </c>
      <c r="F260" s="95">
        <v>10.199999999999999</v>
      </c>
      <c r="G260" s="32">
        <v>18.7</v>
      </c>
      <c r="H260" s="32">
        <v>14.2</v>
      </c>
      <c r="I260" s="32">
        <v>8.5</v>
      </c>
      <c r="J260" s="352"/>
      <c r="K260" s="33">
        <v>43</v>
      </c>
      <c r="L260" s="33">
        <v>84</v>
      </c>
      <c r="M260" s="33">
        <v>64</v>
      </c>
      <c r="N260" s="33">
        <v>41</v>
      </c>
      <c r="O260" s="111"/>
      <c r="P260" s="33">
        <v>1016</v>
      </c>
      <c r="Q260" s="33">
        <v>1020</v>
      </c>
      <c r="R260" s="33">
        <v>1018</v>
      </c>
      <c r="S260" s="33">
        <v>4</v>
      </c>
      <c r="T260" s="111"/>
      <c r="U260" s="536">
        <v>5</v>
      </c>
      <c r="V260" s="536">
        <v>11.4</v>
      </c>
      <c r="W260" s="536">
        <v>17.3</v>
      </c>
      <c r="X260" s="281" t="s">
        <v>181</v>
      </c>
      <c r="Z260" s="536">
        <v>0</v>
      </c>
      <c r="AA260" s="10" t="s">
        <v>459</v>
      </c>
      <c r="AB260" s="25" t="e">
        <v>#N/A</v>
      </c>
      <c r="AC260" s="1089" t="s">
        <v>459</v>
      </c>
      <c r="AD260" s="19" t="s">
        <v>459</v>
      </c>
      <c r="AE260" s="593" t="s">
        <v>459</v>
      </c>
      <c r="AG260" s="10">
        <v>5.6</v>
      </c>
      <c r="AH260" s="10">
        <v>9.8000000000000007</v>
      </c>
      <c r="AI260" s="26">
        <v>7.3</v>
      </c>
      <c r="AJ260" s="10">
        <v>4.2</v>
      </c>
      <c r="AL260" s="103" t="s">
        <v>723</v>
      </c>
      <c r="AO260" s="1454"/>
      <c r="AP260" s="130">
        <v>9</v>
      </c>
      <c r="AQ260" s="131">
        <v>0</v>
      </c>
      <c r="AR260" s="576"/>
      <c r="AS260" s="26">
        <v>-1.0330769230769263</v>
      </c>
      <c r="AT260" s="26">
        <v>-0.15923076923075996</v>
      </c>
      <c r="AU260" s="26">
        <v>-0.59615384615384315</v>
      </c>
      <c r="AV260" s="27">
        <v>0.87384615384616637</v>
      </c>
      <c r="AW260" s="64">
        <v>-1.0330769230769263</v>
      </c>
      <c r="AX260" s="26">
        <v>-0.15923076923075996</v>
      </c>
      <c r="AY260" s="26">
        <v>-0.59615384615384315</v>
      </c>
      <c r="AZ260" s="27">
        <v>0.87384615384616637</v>
      </c>
      <c r="BA260" s="351"/>
      <c r="BB260" s="640">
        <v>0</v>
      </c>
      <c r="BC260" s="26">
        <v>402.40000000000032</v>
      </c>
      <c r="BD260" s="132">
        <v>0.86019666524155691</v>
      </c>
      <c r="BE260" s="30">
        <v>1187.0999999999999</v>
      </c>
      <c r="BF260" s="616">
        <v>1.0099540581929554</v>
      </c>
      <c r="BG260" s="1265">
        <v>1</v>
      </c>
      <c r="BH260" s="1277">
        <v>0</v>
      </c>
      <c r="BI260" s="1265">
        <v>1013.25</v>
      </c>
      <c r="BJ260" s="135">
        <f>'2011'!$CA$79</f>
        <v>3.7759999999999998</v>
      </c>
      <c r="BK260" s="1">
        <f t="shared" si="19"/>
        <v>0</v>
      </c>
      <c r="BL260" s="1709">
        <v>0.28125</v>
      </c>
      <c r="BM260" s="1709">
        <v>0.6777777777777777</v>
      </c>
      <c r="BN260" s="1709">
        <v>0.70694444444444438</v>
      </c>
      <c r="BO260" s="1709">
        <v>0.31597222222222221</v>
      </c>
      <c r="BP260" s="1708">
        <v>0.56944444444444442</v>
      </c>
      <c r="BQ260" s="1447">
        <f>Daily!CP260</f>
        <v>11.233076923076926</v>
      </c>
      <c r="BR260" s="1447">
        <f>Daily!CQ260</f>
        <v>18.859230769230759</v>
      </c>
      <c r="BS260" s="1447">
        <f>Daily!CR260</f>
        <v>15.046153846153842</v>
      </c>
      <c r="BT260" s="1421">
        <f>Daily!CS260</f>
        <v>7.6261538461538336</v>
      </c>
      <c r="BU260" s="1277">
        <f>$BU$246+('2011'!$BX$79/DGD!$E$276*DGD!E260)</f>
        <v>467.8</v>
      </c>
      <c r="BV260" s="1277">
        <f>$BV$246+('2011'!$CF$79/DGD!$E$276*DGD!E260)</f>
        <v>1175.4000000000001</v>
      </c>
      <c r="BW260" s="32">
        <f t="shared" si="21"/>
        <v>12.504102564102565</v>
      </c>
      <c r="BX260" s="32">
        <f t="shared" si="22"/>
        <v>17.588205128205121</v>
      </c>
    </row>
    <row r="261" spans="4:76" ht="12.75" customHeight="1" x14ac:dyDescent="0.2">
      <c r="D261" s="1889"/>
      <c r="E261" s="34">
        <f t="shared" si="23"/>
        <v>15</v>
      </c>
      <c r="F261" s="95">
        <v>7.2</v>
      </c>
      <c r="G261" s="32">
        <v>20</v>
      </c>
      <c r="H261" s="32">
        <v>14.2</v>
      </c>
      <c r="I261" s="32">
        <v>12.8</v>
      </c>
      <c r="J261" s="352"/>
      <c r="K261" s="33">
        <v>46</v>
      </c>
      <c r="L261" s="33">
        <v>93</v>
      </c>
      <c r="M261" s="33">
        <v>69</v>
      </c>
      <c r="N261" s="33">
        <v>47</v>
      </c>
      <c r="O261" s="111"/>
      <c r="P261" s="33">
        <v>1019</v>
      </c>
      <c r="Q261" s="33">
        <v>1021</v>
      </c>
      <c r="R261" s="33">
        <v>1020</v>
      </c>
      <c r="S261" s="33">
        <v>2</v>
      </c>
      <c r="T261" s="111"/>
      <c r="U261" s="536">
        <v>2.1</v>
      </c>
      <c r="V261" s="536">
        <v>8.1</v>
      </c>
      <c r="W261" s="536">
        <v>10.9</v>
      </c>
      <c r="X261" s="281" t="s">
        <v>183</v>
      </c>
      <c r="Z261" s="536">
        <v>0</v>
      </c>
      <c r="AA261" s="10" t="s">
        <v>459</v>
      </c>
      <c r="AB261" s="25" t="e">
        <v>#N/A</v>
      </c>
      <c r="AC261" s="1089" t="s">
        <v>459</v>
      </c>
      <c r="AD261" s="19" t="s">
        <v>459</v>
      </c>
      <c r="AE261" s="593" t="s">
        <v>459</v>
      </c>
      <c r="AG261" s="10">
        <v>5</v>
      </c>
      <c r="AH261" s="10">
        <v>11.3</v>
      </c>
      <c r="AI261" s="26">
        <v>8.1999999999999993</v>
      </c>
      <c r="AJ261" s="10">
        <v>6.3</v>
      </c>
      <c r="AL261" s="103" t="s">
        <v>724</v>
      </c>
      <c r="AO261" s="1454"/>
      <c r="AP261" s="130">
        <v>8</v>
      </c>
      <c r="AQ261" s="131">
        <v>0</v>
      </c>
      <c r="AR261" s="576"/>
      <c r="AS261" s="26">
        <v>-3.9573076923076949</v>
      </c>
      <c r="AT261" s="26">
        <v>1.3330769230769342</v>
      </c>
      <c r="AU261" s="26">
        <v>-1.3121153846153804</v>
      </c>
      <c r="AV261" s="27">
        <v>5.290384615384629</v>
      </c>
      <c r="AW261" s="64">
        <v>-3.9573076923076949</v>
      </c>
      <c r="AX261" s="26">
        <v>1.3330769230769342</v>
      </c>
      <c r="AY261" s="26">
        <v>-1.3121153846153804</v>
      </c>
      <c r="AZ261" s="27">
        <v>5.2903846153846299</v>
      </c>
      <c r="BA261" s="1233"/>
      <c r="BB261" s="640">
        <v>0</v>
      </c>
      <c r="BC261" s="26">
        <v>402.40000000000032</v>
      </c>
      <c r="BD261" s="132">
        <v>0.85617021276595817</v>
      </c>
      <c r="BE261" s="30">
        <v>1195.0999999999999</v>
      </c>
      <c r="BF261" s="616">
        <v>1.0127966101694914</v>
      </c>
      <c r="BG261" s="1265">
        <v>1</v>
      </c>
      <c r="BH261" s="1277">
        <v>0</v>
      </c>
      <c r="BI261" s="1265">
        <v>1013.25</v>
      </c>
      <c r="BJ261" s="135">
        <f>'2011'!$CA$79</f>
        <v>3.7759999999999998</v>
      </c>
      <c r="BK261" s="1">
        <f t="shared" ref="BK261:BK324" si="24">IF(Z261="",NA(),IF(Z261=0,0,IF(Z261&gt;1,2,1)))</f>
        <v>0</v>
      </c>
      <c r="BL261" s="1709">
        <v>0.24930555555555556</v>
      </c>
      <c r="BM261" s="1709">
        <v>0.67222222222222217</v>
      </c>
      <c r="BN261" s="1709">
        <v>0.6791666666666667</v>
      </c>
      <c r="BO261" s="1709">
        <v>0.3520833333333333</v>
      </c>
      <c r="BP261" s="1708">
        <v>0.70208333333333339</v>
      </c>
      <c r="BQ261" s="1447">
        <f>Daily!CP261</f>
        <v>11.157307692307695</v>
      </c>
      <c r="BR261" s="1447">
        <f>Daily!CQ261</f>
        <v>18.666923076923066</v>
      </c>
      <c r="BS261" s="1447">
        <f>Daily!CR261</f>
        <v>14.91211538461538</v>
      </c>
      <c r="BT261" s="1421">
        <f>Daily!CS261</f>
        <v>7.5096153846153708</v>
      </c>
      <c r="BU261" s="1277">
        <f>$BU$246+('2011'!$BX$79/DGD!$E$276*DGD!E261)</f>
        <v>470</v>
      </c>
      <c r="BV261" s="1277">
        <f>$BV$246+('2011'!$CF$79/DGD!$E$276*DGD!E261)</f>
        <v>1180</v>
      </c>
      <c r="BW261" s="32">
        <f t="shared" si="21"/>
        <v>12.408910256410255</v>
      </c>
      <c r="BX261" s="32">
        <f t="shared" si="22"/>
        <v>17.415320512820504</v>
      </c>
    </row>
    <row r="262" spans="4:76" ht="12.75" customHeight="1" x14ac:dyDescent="0.2">
      <c r="D262" s="1889"/>
      <c r="E262" s="34">
        <f t="shared" si="23"/>
        <v>16</v>
      </c>
      <c r="F262" s="95">
        <v>12.5</v>
      </c>
      <c r="G262" s="32">
        <v>21.8</v>
      </c>
      <c r="H262" s="32">
        <v>16.8</v>
      </c>
      <c r="I262" s="32">
        <v>9.3000000000000007</v>
      </c>
      <c r="J262" s="352"/>
      <c r="K262" s="33">
        <v>48</v>
      </c>
      <c r="L262" s="33">
        <v>90</v>
      </c>
      <c r="M262" s="33">
        <v>70</v>
      </c>
      <c r="N262" s="33">
        <v>42</v>
      </c>
      <c r="O262" s="111"/>
      <c r="P262" s="33">
        <v>1009</v>
      </c>
      <c r="Q262" s="33">
        <v>1019</v>
      </c>
      <c r="R262" s="33">
        <v>1014</v>
      </c>
      <c r="S262" s="33">
        <v>10</v>
      </c>
      <c r="T262" s="111"/>
      <c r="U262" s="536">
        <v>4.7</v>
      </c>
      <c r="V262" s="536">
        <v>13</v>
      </c>
      <c r="W262" s="536">
        <v>17.5</v>
      </c>
      <c r="X262" s="281" t="s">
        <v>179</v>
      </c>
      <c r="Z262" s="536">
        <v>0</v>
      </c>
      <c r="AA262" s="10" t="s">
        <v>459</v>
      </c>
      <c r="AB262" s="25" t="e">
        <v>#N/A</v>
      </c>
      <c r="AC262" s="1089" t="s">
        <v>459</v>
      </c>
      <c r="AD262" s="19" t="s">
        <v>459</v>
      </c>
      <c r="AE262" s="593" t="s">
        <v>459</v>
      </c>
      <c r="AG262" s="10">
        <v>9.6</v>
      </c>
      <c r="AH262" s="10">
        <v>13</v>
      </c>
      <c r="AI262" s="26">
        <v>11</v>
      </c>
      <c r="AJ262" s="10">
        <v>3.4</v>
      </c>
      <c r="AL262" s="103" t="s">
        <v>725</v>
      </c>
      <c r="AO262" s="1454"/>
      <c r="AP262" s="130">
        <v>6</v>
      </c>
      <c r="AQ262" s="131">
        <v>0</v>
      </c>
      <c r="AR262" s="576"/>
      <c r="AS262" s="26">
        <v>1.4184615384615356</v>
      </c>
      <c r="AT262" s="26">
        <v>3.3253846153846283</v>
      </c>
      <c r="AU262" s="26">
        <v>2.3719230769230819</v>
      </c>
      <c r="AV262" s="27">
        <v>1.9069230769230927</v>
      </c>
      <c r="AW262" s="64">
        <v>1.4184615384615356</v>
      </c>
      <c r="AX262" s="26">
        <v>3.3253846153846283</v>
      </c>
      <c r="AY262" s="26">
        <v>2.3719230769230819</v>
      </c>
      <c r="AZ262" s="27">
        <v>1.9069230769230927</v>
      </c>
      <c r="BA262" s="351"/>
      <c r="BB262" s="640">
        <v>0</v>
      </c>
      <c r="BC262" s="26">
        <v>402.40000000000032</v>
      </c>
      <c r="BD262" s="132">
        <v>0.85218127911901809</v>
      </c>
      <c r="BE262" s="30">
        <v>1201.0999999999999</v>
      </c>
      <c r="BF262" s="616">
        <v>1.0139287523214586</v>
      </c>
      <c r="BG262" s="1265">
        <v>1</v>
      </c>
      <c r="BH262" s="1277">
        <v>0</v>
      </c>
      <c r="BI262" s="1265">
        <v>1013.25</v>
      </c>
      <c r="BJ262" s="135">
        <f>'2011'!$CA$79</f>
        <v>3.7759999999999998</v>
      </c>
      <c r="BK262" s="1">
        <f t="shared" si="24"/>
        <v>0</v>
      </c>
      <c r="BL262" s="1709">
        <v>0.16527777777777777</v>
      </c>
      <c r="BM262" s="1709">
        <v>0.64236111111111105</v>
      </c>
      <c r="BN262" s="1709">
        <v>0.62222222222222223</v>
      </c>
      <c r="BO262" s="1709">
        <v>0.26319444444444445</v>
      </c>
      <c r="BP262" s="1708">
        <v>0.91388888888888886</v>
      </c>
      <c r="BQ262" s="1447">
        <f>Daily!CP262</f>
        <v>11.081538461538464</v>
      </c>
      <c r="BR262" s="1447">
        <f>Daily!CQ262</f>
        <v>18.474615384615372</v>
      </c>
      <c r="BS262" s="1447">
        <f>Daily!CR262</f>
        <v>14.778076923076918</v>
      </c>
      <c r="BT262" s="1421">
        <f>Daily!CS262</f>
        <v>7.393076923076908</v>
      </c>
      <c r="BU262" s="1277">
        <f>$BU$246+('2011'!$BX$79/DGD!$E$276*DGD!E262)</f>
        <v>472.2</v>
      </c>
      <c r="BV262" s="1277">
        <f>$BV$246+('2011'!$CF$79/DGD!$E$276*DGD!E262)</f>
        <v>1184.5999999999999</v>
      </c>
      <c r="BW262" s="32">
        <f t="shared" si="21"/>
        <v>12.313717948717949</v>
      </c>
      <c r="BX262" s="32">
        <f t="shared" si="22"/>
        <v>17.24243589743589</v>
      </c>
    </row>
    <row r="263" spans="4:76" ht="12.75" customHeight="1" x14ac:dyDescent="0.2">
      <c r="D263" s="1889"/>
      <c r="E263" s="34">
        <f t="shared" si="23"/>
        <v>17</v>
      </c>
      <c r="F263" s="95">
        <v>10.1</v>
      </c>
      <c r="G263" s="32">
        <v>18.399999999999999</v>
      </c>
      <c r="H263" s="32">
        <v>14.6</v>
      </c>
      <c r="I263" s="32">
        <v>8.3000000000000007</v>
      </c>
      <c r="J263" s="352"/>
      <c r="K263" s="33">
        <v>48</v>
      </c>
      <c r="L263" s="33">
        <v>86</v>
      </c>
      <c r="M263" s="33">
        <v>74</v>
      </c>
      <c r="N263" s="33">
        <v>38</v>
      </c>
      <c r="O263" s="111"/>
      <c r="P263" s="33">
        <v>1004</v>
      </c>
      <c r="Q263" s="33">
        <v>1009</v>
      </c>
      <c r="R263" s="33">
        <v>1006.5</v>
      </c>
      <c r="S263" s="33">
        <v>5</v>
      </c>
      <c r="T263" s="111"/>
      <c r="U263" s="536">
        <v>6.2</v>
      </c>
      <c r="V263" s="536">
        <v>15.4</v>
      </c>
      <c r="W263" s="536">
        <v>19.899999999999999</v>
      </c>
      <c r="X263" s="281" t="s">
        <v>154</v>
      </c>
      <c r="Z263" s="536">
        <v>1.4</v>
      </c>
      <c r="AA263" s="10">
        <v>0.8</v>
      </c>
      <c r="AB263" s="25">
        <v>0.3</v>
      </c>
      <c r="AC263" s="1089">
        <v>3.3254156769596206E-2</v>
      </c>
      <c r="AD263" s="19">
        <v>0.7</v>
      </c>
      <c r="AE263" s="593">
        <v>1.5</v>
      </c>
      <c r="AG263" s="10">
        <v>6.8</v>
      </c>
      <c r="AH263" s="10">
        <v>12.3</v>
      </c>
      <c r="AI263" s="26">
        <v>9.8000000000000007</v>
      </c>
      <c r="AJ263" s="10">
        <v>5.5</v>
      </c>
      <c r="AL263" s="103" t="s">
        <v>726</v>
      </c>
      <c r="AO263" s="1454"/>
      <c r="AP263" s="130">
        <v>4</v>
      </c>
      <c r="AQ263" s="131">
        <v>2</v>
      </c>
      <c r="AR263" s="576"/>
      <c r="AS263" s="26">
        <v>-0.90576923076923421</v>
      </c>
      <c r="AT263" s="26">
        <v>0.11769230769231953</v>
      </c>
      <c r="AU263" s="26">
        <v>-0.39403846153845734</v>
      </c>
      <c r="AV263" s="27">
        <v>1.0234615384615537</v>
      </c>
      <c r="AW263" s="64">
        <v>-0.90576923076923421</v>
      </c>
      <c r="AX263" s="26">
        <v>0.11769230769231953</v>
      </c>
      <c r="AY263" s="26">
        <v>-0.39403846153845734</v>
      </c>
      <c r="AZ263" s="27">
        <v>1.0234615384615555</v>
      </c>
      <c r="BA263" s="351"/>
      <c r="BB263" s="640">
        <v>0.63636363636363624</v>
      </c>
      <c r="BC263" s="26">
        <v>403.8000000000003</v>
      </c>
      <c r="BD263" s="132">
        <v>0.85118043844856728</v>
      </c>
      <c r="BE263" s="30">
        <v>1205.0999999999999</v>
      </c>
      <c r="BF263" s="616">
        <v>1.0133703329969725</v>
      </c>
      <c r="BG263" s="1265">
        <v>1</v>
      </c>
      <c r="BH263" s="1277">
        <v>0</v>
      </c>
      <c r="BI263" s="1265">
        <v>1013.25</v>
      </c>
      <c r="BJ263" s="135">
        <f>'2011'!$CA$79</f>
        <v>3.7759999999999998</v>
      </c>
      <c r="BK263" s="1">
        <f t="shared" si="24"/>
        <v>2</v>
      </c>
      <c r="BL263" s="1709">
        <v>0.25347222222222221</v>
      </c>
      <c r="BM263" s="1709">
        <v>0.53194444444444444</v>
      </c>
      <c r="BN263" s="1709">
        <v>0.57708333333333328</v>
      </c>
      <c r="BO263" s="1709" t="e">
        <v>#N/A</v>
      </c>
      <c r="BP263" s="1708">
        <v>0.55347222222222225</v>
      </c>
      <c r="BQ263" s="1447">
        <f>Daily!CP263</f>
        <v>11.005769230769234</v>
      </c>
      <c r="BR263" s="1447">
        <f>Daily!CQ263</f>
        <v>18.282307692307679</v>
      </c>
      <c r="BS263" s="1447">
        <f>Daily!CR263</f>
        <v>14.644038461538457</v>
      </c>
      <c r="BT263" s="1421">
        <f>Daily!CS263</f>
        <v>7.2765384615384452</v>
      </c>
      <c r="BU263" s="1277">
        <f>$BU$246+('2011'!$BX$79/DGD!$E$276*DGD!E263)</f>
        <v>474.4</v>
      </c>
      <c r="BV263" s="1277">
        <f>$BV$246+('2011'!$CF$79/DGD!$E$276*DGD!E263)</f>
        <v>1189.2</v>
      </c>
      <c r="BW263" s="32">
        <f t="shared" si="21"/>
        <v>12.218525641025643</v>
      </c>
      <c r="BX263" s="32">
        <f t="shared" si="22"/>
        <v>17.069551282051272</v>
      </c>
    </row>
    <row r="264" spans="4:76" ht="12.75" customHeight="1" x14ac:dyDescent="0.2">
      <c r="D264" s="1889"/>
      <c r="E264" s="34">
        <f t="shared" si="23"/>
        <v>18</v>
      </c>
      <c r="F264" s="95">
        <v>8</v>
      </c>
      <c r="G264" s="32">
        <v>16.3</v>
      </c>
      <c r="H264" s="32">
        <v>11.8</v>
      </c>
      <c r="I264" s="32">
        <v>8.3000000000000007</v>
      </c>
      <c r="J264" s="352"/>
      <c r="K264" s="33">
        <v>62</v>
      </c>
      <c r="L264" s="33">
        <v>94</v>
      </c>
      <c r="M264" s="33">
        <v>82</v>
      </c>
      <c r="N264" s="33">
        <v>32</v>
      </c>
      <c r="O264" s="111"/>
      <c r="P264" s="33">
        <v>1003</v>
      </c>
      <c r="Q264" s="33">
        <v>1008</v>
      </c>
      <c r="R264" s="33">
        <v>1005.5</v>
      </c>
      <c r="S264" s="33">
        <v>5</v>
      </c>
      <c r="T264" s="111"/>
      <c r="U264" s="536">
        <v>3.5</v>
      </c>
      <c r="V264" s="536">
        <v>7.8</v>
      </c>
      <c r="W264" s="536">
        <v>10</v>
      </c>
      <c r="X264" s="281" t="s">
        <v>181</v>
      </c>
      <c r="Z264" s="536">
        <v>0.1</v>
      </c>
      <c r="AA264" s="10" t="e">
        <v>#N/A</v>
      </c>
      <c r="AB264" s="25" t="e">
        <v>#N/A</v>
      </c>
      <c r="AC264" s="1089">
        <v>2.3752969121140152E-3</v>
      </c>
      <c r="AD264" s="19" t="s">
        <v>459</v>
      </c>
      <c r="AE264" s="593" t="s">
        <v>459</v>
      </c>
      <c r="AG264" s="10">
        <v>6.8</v>
      </c>
      <c r="AH264" s="10">
        <v>10.9</v>
      </c>
      <c r="AI264" s="26">
        <v>8.6999999999999993</v>
      </c>
      <c r="AJ264" s="10">
        <v>4.0999999999999996</v>
      </c>
      <c r="AL264" s="103" t="s">
        <v>727</v>
      </c>
      <c r="AO264" s="1454"/>
      <c r="AP264" s="130">
        <v>4</v>
      </c>
      <c r="AQ264" s="131">
        <v>0.4</v>
      </c>
      <c r="AR264" s="576"/>
      <c r="AS264" s="26">
        <v>-2.9299999999999997</v>
      </c>
      <c r="AT264" s="26">
        <v>-1.7899999999999991</v>
      </c>
      <c r="AU264" s="26">
        <v>-2.3599999999999994</v>
      </c>
      <c r="AV264" s="27">
        <v>1.1400000000000006</v>
      </c>
      <c r="AW264" s="64">
        <v>-2.9299999999999997</v>
      </c>
      <c r="AX264" s="26">
        <v>-1.7899999999999991</v>
      </c>
      <c r="AY264" s="26">
        <v>-2.3599999999999994</v>
      </c>
      <c r="AZ264" s="27">
        <v>1.1400000000000006</v>
      </c>
      <c r="BA264" s="351"/>
      <c r="BB264" s="640">
        <v>4.5454545454545456E-2</v>
      </c>
      <c r="BC264" s="26">
        <v>403.90000000000032</v>
      </c>
      <c r="BD264" s="132">
        <v>0.84746118338229182</v>
      </c>
      <c r="BE264" s="30">
        <v>1209.0999999999999</v>
      </c>
      <c r="BF264" s="616">
        <v>1.0128162171217958</v>
      </c>
      <c r="BG264" s="1265">
        <v>1</v>
      </c>
      <c r="BH264" s="1277">
        <v>0</v>
      </c>
      <c r="BI264" s="1265">
        <v>1013.25</v>
      </c>
      <c r="BJ264" s="135">
        <f>'2011'!$CA$79</f>
        <v>3.7759999999999998</v>
      </c>
      <c r="BK264" s="1">
        <f t="shared" si="24"/>
        <v>1</v>
      </c>
      <c r="BL264" s="1709">
        <v>0.28819444444444448</v>
      </c>
      <c r="BM264" s="1709">
        <v>0.61111111111111105</v>
      </c>
      <c r="BN264" s="1709">
        <v>0.61736111111111114</v>
      </c>
      <c r="BO264" s="1709">
        <v>0.34097222222222223</v>
      </c>
      <c r="BP264" s="1708">
        <v>7.7083333333333337E-2</v>
      </c>
      <c r="BQ264" s="1447">
        <f>Daily!CP264</f>
        <v>10.93</v>
      </c>
      <c r="BR264" s="1447">
        <f>Daily!CQ264</f>
        <v>18.09</v>
      </c>
      <c r="BS264" s="1447">
        <f>Daily!CR264</f>
        <v>14.51</v>
      </c>
      <c r="BT264" s="1421">
        <f>Daily!CS264</f>
        <v>7.16</v>
      </c>
      <c r="BU264" s="1277">
        <f>$BU$246+('2011'!$BX$79/DGD!$E$276*DGD!E264)</f>
        <v>476.6</v>
      </c>
      <c r="BV264" s="1277">
        <f>$BV$246+('2011'!$CF$79/DGD!$E$276*DGD!E264)</f>
        <v>1193.8</v>
      </c>
      <c r="BW264" s="32">
        <f t="shared" si="21"/>
        <v>12.123333333333333</v>
      </c>
      <c r="BX264" s="32">
        <f t="shared" si="22"/>
        <v>16.896666666666668</v>
      </c>
    </row>
    <row r="265" spans="4:76" ht="12.75" customHeight="1" x14ac:dyDescent="0.2">
      <c r="D265" s="1889"/>
      <c r="E265" s="34">
        <f t="shared" si="23"/>
        <v>19</v>
      </c>
      <c r="F265" s="95">
        <v>9.6</v>
      </c>
      <c r="G265" s="32">
        <v>18.5</v>
      </c>
      <c r="H265" s="32">
        <v>14.2</v>
      </c>
      <c r="I265" s="32">
        <v>8.9</v>
      </c>
      <c r="J265" s="352"/>
      <c r="K265" s="33">
        <v>55</v>
      </c>
      <c r="L265" s="33">
        <v>90</v>
      </c>
      <c r="M265" s="33">
        <v>76</v>
      </c>
      <c r="N265" s="33">
        <v>35</v>
      </c>
      <c r="O265" s="111"/>
      <c r="P265" s="33">
        <v>1008</v>
      </c>
      <c r="Q265" s="33">
        <v>1017</v>
      </c>
      <c r="R265" s="33">
        <v>1012.5</v>
      </c>
      <c r="S265" s="33">
        <v>9</v>
      </c>
      <c r="T265" s="111"/>
      <c r="U265" s="536">
        <v>5.3</v>
      </c>
      <c r="V265" s="536">
        <v>12.1</v>
      </c>
      <c r="W265" s="536">
        <v>17.600000000000001</v>
      </c>
      <c r="X265" s="281" t="s">
        <v>154</v>
      </c>
      <c r="Z265" s="536">
        <v>0</v>
      </c>
      <c r="AA265" s="10" t="s">
        <v>459</v>
      </c>
      <c r="AB265" s="25" t="e">
        <v>#N/A</v>
      </c>
      <c r="AC265" s="1089" t="s">
        <v>459</v>
      </c>
      <c r="AD265" s="19" t="s">
        <v>459</v>
      </c>
      <c r="AE265" s="593" t="s">
        <v>459</v>
      </c>
      <c r="AG265" s="10">
        <v>7.8</v>
      </c>
      <c r="AH265" s="10">
        <v>12.4</v>
      </c>
      <c r="AI265" s="26">
        <v>9.9</v>
      </c>
      <c r="AJ265" s="10">
        <v>4.5999999999999996</v>
      </c>
      <c r="AL265" s="103" t="s">
        <v>728</v>
      </c>
      <c r="AO265" s="1454"/>
      <c r="AP265" s="130">
        <v>6</v>
      </c>
      <c r="AQ265" s="131">
        <v>0</v>
      </c>
      <c r="AR265" s="576"/>
      <c r="AS265" s="26">
        <v>-1.2590000000000003</v>
      </c>
      <c r="AT265" s="26">
        <v>0.5296666666666674</v>
      </c>
      <c r="AU265" s="26">
        <v>-0.36466666666666647</v>
      </c>
      <c r="AV265" s="27">
        <v>1.7886666666666677</v>
      </c>
      <c r="AW265" s="64">
        <v>-1.2590000000000003</v>
      </c>
      <c r="AX265" s="26">
        <v>0.5296666666666674</v>
      </c>
      <c r="AY265" s="26">
        <v>-0.36466666666666647</v>
      </c>
      <c r="AZ265" s="27">
        <v>1.7886666666666677</v>
      </c>
      <c r="BA265" s="351"/>
      <c r="BB265" s="640">
        <v>0</v>
      </c>
      <c r="BC265" s="26">
        <v>403.90000000000032</v>
      </c>
      <c r="BD265" s="132">
        <v>0.84356725146198897</v>
      </c>
      <c r="BE265" s="30">
        <v>1215.0999999999999</v>
      </c>
      <c r="BF265" s="616">
        <v>1.0139352469959946</v>
      </c>
      <c r="BG265" s="1265">
        <v>1</v>
      </c>
      <c r="BH265" s="1277">
        <v>0</v>
      </c>
      <c r="BI265" s="1265">
        <v>1013.25</v>
      </c>
      <c r="BJ265" s="135">
        <f>'2011'!$CA$79</f>
        <v>3.7759999999999998</v>
      </c>
      <c r="BK265" s="1">
        <f t="shared" si="24"/>
        <v>0</v>
      </c>
      <c r="BL265" s="1709">
        <v>0.29652777777777778</v>
      </c>
      <c r="BM265" s="1709">
        <v>0.62222222222222223</v>
      </c>
      <c r="BN265" s="1709">
        <v>0.625</v>
      </c>
      <c r="BO265" s="1709">
        <v>0.3444444444444445</v>
      </c>
      <c r="BP265" s="1708">
        <v>0.62777777777777777</v>
      </c>
      <c r="BQ265" s="1447">
        <f>Daily!CP265</f>
        <v>10.859</v>
      </c>
      <c r="BR265" s="1447">
        <f>Daily!CQ265</f>
        <v>17.970333333333333</v>
      </c>
      <c r="BS265" s="1447">
        <f>Daily!CR265</f>
        <v>14.414666666666665</v>
      </c>
      <c r="BT265" s="1421">
        <f>Daily!CS265</f>
        <v>7.1113333333333326</v>
      </c>
      <c r="BU265" s="1277">
        <f>$BU$246+('2011'!$BX$79/DGD!$E$276*DGD!E265)</f>
        <v>478.8</v>
      </c>
      <c r="BV265" s="1277">
        <f>$BV$246+('2011'!$CF$79/DGD!$E$276*DGD!E265)</f>
        <v>1198.4000000000001</v>
      </c>
      <c r="BW265" s="32">
        <f t="shared" si="21"/>
        <v>12.044222222222221</v>
      </c>
      <c r="BX265" s="32">
        <f t="shared" si="22"/>
        <v>16.78511111111111</v>
      </c>
    </row>
    <row r="266" spans="4:76" ht="12.75" customHeight="1" x14ac:dyDescent="0.2">
      <c r="D266" s="1889"/>
      <c r="E266" s="34">
        <f t="shared" si="23"/>
        <v>20</v>
      </c>
      <c r="F266" s="95">
        <v>14.8</v>
      </c>
      <c r="G266" s="32">
        <v>18.600000000000001</v>
      </c>
      <c r="H266" s="32">
        <v>16.600000000000001</v>
      </c>
      <c r="I266" s="32">
        <v>3.8</v>
      </c>
      <c r="J266" s="352"/>
      <c r="K266" s="33">
        <v>74</v>
      </c>
      <c r="L266" s="33">
        <v>90</v>
      </c>
      <c r="M266" s="33">
        <v>79</v>
      </c>
      <c r="N266" s="33">
        <v>16</v>
      </c>
      <c r="O266" s="111"/>
      <c r="P266" s="33">
        <v>1016</v>
      </c>
      <c r="Q266" s="33">
        <v>1018</v>
      </c>
      <c r="R266" s="33">
        <v>1017</v>
      </c>
      <c r="S266" s="33">
        <v>2</v>
      </c>
      <c r="T266" s="111"/>
      <c r="U266" s="536">
        <v>7.4</v>
      </c>
      <c r="V266" s="536">
        <v>14.5</v>
      </c>
      <c r="W266" s="536">
        <v>22.1</v>
      </c>
      <c r="X266" s="281" t="s">
        <v>154</v>
      </c>
      <c r="Z266" s="536">
        <v>1.6</v>
      </c>
      <c r="AA266" s="10">
        <v>1.4</v>
      </c>
      <c r="AB266" s="25">
        <v>0.5</v>
      </c>
      <c r="AC266" s="1089">
        <v>3.8004750593824244E-2</v>
      </c>
      <c r="AD266" s="19">
        <v>0.8</v>
      </c>
      <c r="AE266" s="593">
        <v>3.3</v>
      </c>
      <c r="AG266" s="10">
        <v>11.4</v>
      </c>
      <c r="AH266" s="10">
        <v>14.1</v>
      </c>
      <c r="AI266" s="26">
        <v>12.9</v>
      </c>
      <c r="AJ266" s="10">
        <v>2.7</v>
      </c>
      <c r="AL266" s="103" t="s">
        <v>659</v>
      </c>
      <c r="AO266" s="1454"/>
      <c r="AP266" s="130">
        <v>0.5</v>
      </c>
      <c r="AQ266" s="131">
        <v>2</v>
      </c>
      <c r="AR266" s="576"/>
      <c r="AS266" s="26">
        <v>4.0120000000000005</v>
      </c>
      <c r="AT266" s="26">
        <v>0.74933333333333607</v>
      </c>
      <c r="AU266" s="26">
        <v>2.3806666666666683</v>
      </c>
      <c r="AV266" s="27">
        <v>-3.2626666666666644</v>
      </c>
      <c r="AW266" s="64">
        <v>4.0120000000000005</v>
      </c>
      <c r="AX266" s="26">
        <v>0.74933333333333607</v>
      </c>
      <c r="AY266" s="26">
        <v>2.3806666666666683</v>
      </c>
      <c r="AZ266" s="27">
        <v>-3.2626666666666653</v>
      </c>
      <c r="BA266" s="351"/>
      <c r="BB266" s="640">
        <v>0.72727272727272729</v>
      </c>
      <c r="BC266" s="26">
        <v>405.50000000000034</v>
      </c>
      <c r="BD266" s="132">
        <v>0.84303534303534378</v>
      </c>
      <c r="BE266" s="30">
        <v>1215.5999999999999</v>
      </c>
      <c r="BF266" s="616">
        <v>1.0104738154613466</v>
      </c>
      <c r="BG266" s="1265">
        <v>1</v>
      </c>
      <c r="BH266" s="1277">
        <v>0</v>
      </c>
      <c r="BI266" s="1265">
        <v>1013.25</v>
      </c>
      <c r="BJ266" s="135">
        <f>'2011'!$CA$79</f>
        <v>3.7759999999999998</v>
      </c>
      <c r="BK266" s="1">
        <f t="shared" si="24"/>
        <v>2</v>
      </c>
      <c r="BL266" s="1709">
        <v>0.21875</v>
      </c>
      <c r="BM266" s="1709">
        <v>0.52430555555555558</v>
      </c>
      <c r="BN266" s="1709">
        <v>0.53194444444444444</v>
      </c>
      <c r="BO266" s="1709" t="e">
        <v>#N/A</v>
      </c>
      <c r="BP266" s="1708">
        <v>0.44236111111111115</v>
      </c>
      <c r="BQ266" s="1447">
        <f>Daily!CP266</f>
        <v>10.788</v>
      </c>
      <c r="BR266" s="1447">
        <f>Daily!CQ266</f>
        <v>17.850666666666665</v>
      </c>
      <c r="BS266" s="1447">
        <f>Daily!CR266</f>
        <v>14.319333333333333</v>
      </c>
      <c r="BT266" s="1421">
        <f>Daily!CS266</f>
        <v>7.0626666666666651</v>
      </c>
      <c r="BU266" s="1277">
        <f>$BU$246+('2011'!$BX$79/DGD!$E$276*DGD!E266)</f>
        <v>481</v>
      </c>
      <c r="BV266" s="1277">
        <f>$BV$246+('2011'!$CF$79/DGD!$E$276*DGD!E266)</f>
        <v>1203</v>
      </c>
      <c r="BW266" s="32">
        <f t="shared" si="21"/>
        <v>11.965111111111112</v>
      </c>
      <c r="BX266" s="32">
        <f t="shared" si="22"/>
        <v>16.673555555555556</v>
      </c>
    </row>
    <row r="267" spans="4:76" ht="12.75" customHeight="1" x14ac:dyDescent="0.2">
      <c r="D267" s="1889"/>
      <c r="E267" s="34">
        <f t="shared" si="23"/>
        <v>21</v>
      </c>
      <c r="F267" s="95">
        <v>13.4</v>
      </c>
      <c r="G267" s="32">
        <v>17.3</v>
      </c>
      <c r="H267" s="32">
        <v>14.9</v>
      </c>
      <c r="I267" s="32">
        <v>3.9</v>
      </c>
      <c r="J267" s="352"/>
      <c r="K267" s="33">
        <v>52</v>
      </c>
      <c r="L267" s="33">
        <v>95</v>
      </c>
      <c r="M267" s="33">
        <v>79</v>
      </c>
      <c r="N267" s="33">
        <v>43</v>
      </c>
      <c r="O267" s="111"/>
      <c r="P267" s="33">
        <v>1016</v>
      </c>
      <c r="Q267" s="33">
        <v>1018</v>
      </c>
      <c r="R267" s="33">
        <v>1017</v>
      </c>
      <c r="S267" s="33">
        <v>2</v>
      </c>
      <c r="T267" s="111"/>
      <c r="U267" s="536">
        <v>4.2</v>
      </c>
      <c r="V267" s="536">
        <v>15.2</v>
      </c>
      <c r="W267" s="536">
        <v>22.5</v>
      </c>
      <c r="X267" s="281" t="s">
        <v>154</v>
      </c>
      <c r="Z267" s="536">
        <v>0.8</v>
      </c>
      <c r="AA267" s="10">
        <v>0.5</v>
      </c>
      <c r="AB267" s="25">
        <v>0.3</v>
      </c>
      <c r="AC267" s="1089">
        <v>1.9002375296912122E-2</v>
      </c>
      <c r="AD267" s="19">
        <v>0.26666666666666666</v>
      </c>
      <c r="AE267" s="593">
        <v>0.6</v>
      </c>
      <c r="AG267" s="10">
        <v>6.5</v>
      </c>
      <c r="AH267" s="10">
        <v>14</v>
      </c>
      <c r="AI267" s="26">
        <v>11</v>
      </c>
      <c r="AJ267" s="10">
        <v>7.5</v>
      </c>
      <c r="AL267" s="103" t="s">
        <v>729</v>
      </c>
      <c r="AO267" s="1454"/>
      <c r="AP267" s="130">
        <v>3.5</v>
      </c>
      <c r="AQ267" s="131">
        <v>3</v>
      </c>
      <c r="AR267" s="576"/>
      <c r="AS267" s="26">
        <v>2.6829999999999998</v>
      </c>
      <c r="AT267" s="26">
        <v>-0.43099999999999739</v>
      </c>
      <c r="AU267" s="26">
        <v>1.1260000000000012</v>
      </c>
      <c r="AV267" s="27">
        <v>-3.1139999999999972</v>
      </c>
      <c r="AW267" s="64">
        <v>2.6829999999999998</v>
      </c>
      <c r="AX267" s="26">
        <v>-0.43099999999999739</v>
      </c>
      <c r="AY267" s="26">
        <v>1.1260000000000012</v>
      </c>
      <c r="AZ267" s="27">
        <v>-3.1139999999999977</v>
      </c>
      <c r="BA267" s="351"/>
      <c r="BB267" s="640">
        <v>0.36363636363636365</v>
      </c>
      <c r="BC267" s="26">
        <v>406.30000000000035</v>
      </c>
      <c r="BD267" s="132">
        <v>0.84085264900662327</v>
      </c>
      <c r="BE267" s="30">
        <v>1219.0999999999999</v>
      </c>
      <c r="BF267" s="616">
        <v>1.009523020867837</v>
      </c>
      <c r="BG267" s="1265">
        <v>1</v>
      </c>
      <c r="BH267" s="1277">
        <v>0</v>
      </c>
      <c r="BI267" s="1265">
        <v>1013.25</v>
      </c>
      <c r="BJ267" s="135">
        <f>'2011'!$CA$79</f>
        <v>3.7759999999999998</v>
      </c>
      <c r="BK267" s="1">
        <f t="shared" si="24"/>
        <v>1</v>
      </c>
      <c r="BL267" s="1709">
        <v>0.28749999999999998</v>
      </c>
      <c r="BM267" s="1709">
        <v>0.64583333333333337</v>
      </c>
      <c r="BN267" s="1709">
        <v>0.74444444444444446</v>
      </c>
      <c r="BO267" s="1709">
        <v>0.35347222222222219</v>
      </c>
      <c r="BP267" s="1708">
        <v>0.68333333333333324</v>
      </c>
      <c r="BQ267" s="1447">
        <f>Daily!CP267</f>
        <v>10.717000000000001</v>
      </c>
      <c r="BR267" s="1447">
        <f>Daily!CQ267</f>
        <v>17.730999999999998</v>
      </c>
      <c r="BS267" s="1447">
        <f>Daily!CR267</f>
        <v>14.224</v>
      </c>
      <c r="BT267" s="1421">
        <f>Daily!CS267</f>
        <v>7.0139999999999976</v>
      </c>
      <c r="BU267" s="1277">
        <f>$BU$246+('2011'!$BX$79/DGD!$E$276*DGD!E267)</f>
        <v>483.2</v>
      </c>
      <c r="BV267" s="1277">
        <f>$BV$246+('2011'!$CF$79/DGD!$E$276*DGD!E267)</f>
        <v>1207.5999999999999</v>
      </c>
      <c r="BW267" s="32">
        <f t="shared" si="21"/>
        <v>11.886000000000001</v>
      </c>
      <c r="BX267" s="32">
        <f t="shared" si="22"/>
        <v>16.561999999999998</v>
      </c>
    </row>
    <row r="268" spans="4:76" ht="12.75" customHeight="1" x14ac:dyDescent="0.2">
      <c r="D268" s="1889"/>
      <c r="E268" s="34">
        <f t="shared" si="23"/>
        <v>22</v>
      </c>
      <c r="F268" s="95">
        <v>12.5</v>
      </c>
      <c r="G268" s="32">
        <v>18.600000000000001</v>
      </c>
      <c r="H268" s="32">
        <v>15.3</v>
      </c>
      <c r="I268" s="32">
        <v>6.1</v>
      </c>
      <c r="J268" s="352"/>
      <c r="K268" s="33">
        <v>47</v>
      </c>
      <c r="L268" s="33">
        <v>86</v>
      </c>
      <c r="M268" s="33">
        <v>69</v>
      </c>
      <c r="N268" s="33">
        <v>39</v>
      </c>
      <c r="O268" s="111"/>
      <c r="P268" s="33">
        <v>1018</v>
      </c>
      <c r="Q268" s="33">
        <v>1021</v>
      </c>
      <c r="R268" s="33">
        <v>1019.5</v>
      </c>
      <c r="S268" s="33">
        <v>3</v>
      </c>
      <c r="T268" s="111"/>
      <c r="U268" s="536">
        <v>4.7</v>
      </c>
      <c r="V268" s="536">
        <v>11.8</v>
      </c>
      <c r="W268" s="536">
        <v>17</v>
      </c>
      <c r="X268" s="281" t="s">
        <v>181</v>
      </c>
      <c r="Z268" s="536">
        <v>0</v>
      </c>
      <c r="AA268" s="10" t="s">
        <v>459</v>
      </c>
      <c r="AB268" s="25" t="e">
        <v>#N/A</v>
      </c>
      <c r="AC268" s="1089" t="s">
        <v>459</v>
      </c>
      <c r="AD268" s="19" t="s">
        <v>459</v>
      </c>
      <c r="AE268" s="593" t="s">
        <v>459</v>
      </c>
      <c r="AG268" s="10">
        <v>6.8</v>
      </c>
      <c r="AH268" s="10">
        <v>12.2</v>
      </c>
      <c r="AI268" s="26">
        <v>9.4</v>
      </c>
      <c r="AJ268" s="10">
        <v>5.4</v>
      </c>
      <c r="AL268" s="103" t="s">
        <v>730</v>
      </c>
      <c r="AO268" s="1454"/>
      <c r="AP268" s="130">
        <v>4.5</v>
      </c>
      <c r="AQ268" s="131">
        <v>0</v>
      </c>
      <c r="AR268" s="576"/>
      <c r="AS268" s="26">
        <v>1.8539999999999992</v>
      </c>
      <c r="AT268" s="26">
        <v>0.98866666666667058</v>
      </c>
      <c r="AU268" s="26">
        <v>1.4213333333333349</v>
      </c>
      <c r="AV268" s="27">
        <v>-0.86533333333332862</v>
      </c>
      <c r="AW268" s="64">
        <v>1.8539999999999992</v>
      </c>
      <c r="AX268" s="26">
        <v>0.98866666666667058</v>
      </c>
      <c r="AY268" s="26">
        <v>1.4213333333333349</v>
      </c>
      <c r="AZ268" s="27">
        <v>-0.8653333333333304</v>
      </c>
      <c r="BA268" s="351"/>
      <c r="BB268" s="640">
        <v>0</v>
      </c>
      <c r="BC268" s="26">
        <v>406.30000000000035</v>
      </c>
      <c r="BD268" s="132">
        <v>0.83704161516275311</v>
      </c>
      <c r="BE268" s="30">
        <v>1223.5999999999999</v>
      </c>
      <c r="BF268" s="616">
        <v>1.0094043887147335</v>
      </c>
      <c r="BG268" s="1265">
        <v>1</v>
      </c>
      <c r="BH268" s="1277">
        <v>0</v>
      </c>
      <c r="BI268" s="1265">
        <v>1013.25</v>
      </c>
      <c r="BJ268" s="135">
        <f>'2011'!$CA$79</f>
        <v>3.7759999999999998</v>
      </c>
      <c r="BK268" s="1">
        <f t="shared" si="24"/>
        <v>0</v>
      </c>
      <c r="BL268" s="1709">
        <v>0.31805555555555554</v>
      </c>
      <c r="BM268" s="1709">
        <v>0.62847222222222221</v>
      </c>
      <c r="BN268" s="1709">
        <v>0.62569444444444444</v>
      </c>
      <c r="BO268" s="1709">
        <v>0.34930555555555554</v>
      </c>
      <c r="BP268" s="1708">
        <v>0.5444444444444444</v>
      </c>
      <c r="BQ268" s="1447">
        <f>Daily!CP268</f>
        <v>10.646000000000001</v>
      </c>
      <c r="BR268" s="1447">
        <f>Daily!CQ268</f>
        <v>17.611333333333331</v>
      </c>
      <c r="BS268" s="1447">
        <f>Daily!CR268</f>
        <v>14.128666666666666</v>
      </c>
      <c r="BT268" s="1421">
        <f>Daily!CS268</f>
        <v>6.96533333333333</v>
      </c>
      <c r="BU268" s="1277">
        <f>$BU$246+('2011'!$BX$79/DGD!$E$276*DGD!E268)</f>
        <v>485.4</v>
      </c>
      <c r="BV268" s="1277">
        <f>$BV$246+('2011'!$CF$79/DGD!$E$276*DGD!E268)</f>
        <v>1212.2</v>
      </c>
      <c r="BW268" s="32">
        <f t="shared" si="21"/>
        <v>11.806888888888889</v>
      </c>
      <c r="BX268" s="32">
        <f t="shared" si="22"/>
        <v>16.450444444444443</v>
      </c>
    </row>
    <row r="269" spans="4:76" ht="12.75" customHeight="1" x14ac:dyDescent="0.2">
      <c r="D269" s="1889"/>
      <c r="E269" s="34">
        <f t="shared" si="23"/>
        <v>23</v>
      </c>
      <c r="F269" s="95">
        <v>9.9</v>
      </c>
      <c r="G269" s="32">
        <v>18.3</v>
      </c>
      <c r="H269" s="32">
        <v>14.1</v>
      </c>
      <c r="I269" s="32">
        <v>8.4</v>
      </c>
      <c r="J269" s="352"/>
      <c r="K269" s="33">
        <v>55</v>
      </c>
      <c r="L269" s="33">
        <v>90</v>
      </c>
      <c r="M269" s="33">
        <v>73</v>
      </c>
      <c r="N269" s="33">
        <v>35</v>
      </c>
      <c r="O269" s="111"/>
      <c r="P269" s="33">
        <v>1016</v>
      </c>
      <c r="Q269" s="33">
        <v>1020</v>
      </c>
      <c r="R269" s="33">
        <v>1018</v>
      </c>
      <c r="S269" s="33">
        <v>4</v>
      </c>
      <c r="T269" s="111"/>
      <c r="U269" s="536">
        <v>4.5</v>
      </c>
      <c r="V269" s="536">
        <v>11.4</v>
      </c>
      <c r="W269" s="536">
        <v>13</v>
      </c>
      <c r="X269" s="281" t="s">
        <v>154</v>
      </c>
      <c r="Z269" s="536">
        <v>0</v>
      </c>
      <c r="AA269" s="10" t="s">
        <v>459</v>
      </c>
      <c r="AB269" s="25" t="e">
        <v>#N/A</v>
      </c>
      <c r="AC269" s="1089" t="s">
        <v>459</v>
      </c>
      <c r="AD269" s="19" t="s">
        <v>459</v>
      </c>
      <c r="AE269" s="593" t="s">
        <v>459</v>
      </c>
      <c r="AG269" s="10">
        <v>7.7</v>
      </c>
      <c r="AH269" s="10">
        <v>11.1</v>
      </c>
      <c r="AI269" s="26">
        <v>9.1</v>
      </c>
      <c r="AJ269" s="10">
        <v>3.4</v>
      </c>
      <c r="AL269" s="103" t="s">
        <v>731</v>
      </c>
      <c r="AO269" s="1454"/>
      <c r="AP269" s="130">
        <v>9</v>
      </c>
      <c r="AQ269" s="131">
        <v>0</v>
      </c>
      <c r="AR269" s="576"/>
      <c r="AS269" s="26">
        <v>-0.67499999999999893</v>
      </c>
      <c r="AT269" s="26">
        <v>0.80833333333333712</v>
      </c>
      <c r="AU269" s="26">
        <v>6.6666666666669094E-2</v>
      </c>
      <c r="AV269" s="27">
        <v>1.4833333333333361</v>
      </c>
      <c r="AW269" s="64">
        <v>-0.67499999999999893</v>
      </c>
      <c r="AX269" s="26">
        <v>0.80833333333333712</v>
      </c>
      <c r="AY269" s="26">
        <v>6.6666666666669094E-2</v>
      </c>
      <c r="AZ269" s="27">
        <v>1.4833333333333361</v>
      </c>
      <c r="BA269" s="351"/>
      <c r="BB269" s="640">
        <v>0</v>
      </c>
      <c r="BC269" s="26">
        <v>406.30000000000035</v>
      </c>
      <c r="BD269" s="132">
        <v>0.83326497128794164</v>
      </c>
      <c r="BE269" s="30">
        <v>1232.5999999999999</v>
      </c>
      <c r="BF269" s="616">
        <v>1.0129848783694937</v>
      </c>
      <c r="BG269" s="1265">
        <v>1</v>
      </c>
      <c r="BH269" s="1277">
        <v>0</v>
      </c>
      <c r="BI269" s="1265">
        <v>1013.25</v>
      </c>
      <c r="BJ269" s="135">
        <f>'2011'!$CA$79</f>
        <v>3.7759999999999998</v>
      </c>
      <c r="BK269" s="1">
        <f t="shared" si="24"/>
        <v>0</v>
      </c>
      <c r="BL269" s="1709">
        <v>0.25555555555555559</v>
      </c>
      <c r="BM269" s="1709">
        <v>0.63749999999999996</v>
      </c>
      <c r="BN269" s="1709">
        <v>0.6645833333333333</v>
      </c>
      <c r="BO269" s="1709">
        <v>0.33263888888888887</v>
      </c>
      <c r="BP269" s="1708">
        <v>0.4861111111111111</v>
      </c>
      <c r="BQ269" s="1447">
        <f>Daily!CP269</f>
        <v>10.574999999999999</v>
      </c>
      <c r="BR269" s="1447">
        <f>Daily!CQ269</f>
        <v>17.491666666666664</v>
      </c>
      <c r="BS269" s="1447">
        <f>Daily!CR269</f>
        <v>14.033333333333331</v>
      </c>
      <c r="BT269" s="1421">
        <f>Daily!CS269</f>
        <v>6.9166666666666643</v>
      </c>
      <c r="BU269" s="1277">
        <f>$BU$246+('2011'!$BX$79/DGD!$E$276*DGD!E269)</f>
        <v>487.6</v>
      </c>
      <c r="BV269" s="1277">
        <f>$BV$246+('2011'!$CF$79/DGD!$E$276*DGD!E269)</f>
        <v>1216.8</v>
      </c>
      <c r="BW269" s="32">
        <f t="shared" si="21"/>
        <v>11.727777777777776</v>
      </c>
      <c r="BX269" s="32">
        <f t="shared" si="22"/>
        <v>16.338888888888885</v>
      </c>
    </row>
    <row r="270" spans="4:76" ht="12.75" customHeight="1" x14ac:dyDescent="0.2">
      <c r="D270" s="1889"/>
      <c r="E270" s="34">
        <f t="shared" si="23"/>
        <v>24</v>
      </c>
      <c r="F270" s="95">
        <v>8</v>
      </c>
      <c r="G270" s="32">
        <v>20.100000000000001</v>
      </c>
      <c r="H270" s="32">
        <v>14.5</v>
      </c>
      <c r="I270" s="32">
        <v>12.1</v>
      </c>
      <c r="J270" s="352"/>
      <c r="K270" s="33">
        <v>54</v>
      </c>
      <c r="L270" s="33">
        <v>95</v>
      </c>
      <c r="M270" s="33">
        <v>76</v>
      </c>
      <c r="N270" s="33">
        <v>41</v>
      </c>
      <c r="O270" s="111"/>
      <c r="P270" s="33">
        <v>1014</v>
      </c>
      <c r="Q270" s="33">
        <v>1016</v>
      </c>
      <c r="R270" s="33">
        <v>1015</v>
      </c>
      <c r="S270" s="33">
        <v>2</v>
      </c>
      <c r="T270" s="111"/>
      <c r="U270" s="536">
        <v>2.5</v>
      </c>
      <c r="V270" s="536">
        <v>9.1999999999999993</v>
      </c>
      <c r="W270" s="536">
        <v>10.9</v>
      </c>
      <c r="X270" s="281" t="s">
        <v>179</v>
      </c>
      <c r="Z270" s="536">
        <v>0</v>
      </c>
      <c r="AA270" s="10" t="s">
        <v>459</v>
      </c>
      <c r="AB270" s="25" t="e">
        <v>#N/A</v>
      </c>
      <c r="AC270" s="1089" t="s">
        <v>459</v>
      </c>
      <c r="AD270" s="19" t="s">
        <v>459</v>
      </c>
      <c r="AE270" s="593" t="s">
        <v>459</v>
      </c>
      <c r="AG270" s="10">
        <v>6.3</v>
      </c>
      <c r="AH270" s="10">
        <v>14.2</v>
      </c>
      <c r="AI270" s="26">
        <v>10</v>
      </c>
      <c r="AJ270" s="10">
        <v>7.9</v>
      </c>
      <c r="AL270" s="103" t="s">
        <v>627</v>
      </c>
      <c r="AO270" s="1454"/>
      <c r="AP270" s="130">
        <v>6</v>
      </c>
      <c r="AQ270" s="131">
        <v>0</v>
      </c>
      <c r="AR270" s="576"/>
      <c r="AS270" s="26">
        <v>-2.5040000000000013</v>
      </c>
      <c r="AT270" s="26">
        <v>2.7280000000000051</v>
      </c>
      <c r="AU270" s="26">
        <v>0.11200000000000188</v>
      </c>
      <c r="AV270" s="27">
        <v>5.2320000000000064</v>
      </c>
      <c r="AW270" s="64">
        <v>-2.5040000000000013</v>
      </c>
      <c r="AX270" s="26">
        <v>2.7280000000000051</v>
      </c>
      <c r="AY270" s="26">
        <v>0.11200000000000188</v>
      </c>
      <c r="AZ270" s="27">
        <v>5.2320000000000046</v>
      </c>
      <c r="BA270" s="351"/>
      <c r="BB270" s="640">
        <v>0</v>
      </c>
      <c r="BC270" s="26">
        <v>406.30000000000035</v>
      </c>
      <c r="BD270" s="132">
        <v>0.82952225398121748</v>
      </c>
      <c r="BE270" s="30">
        <v>1238.5999999999999</v>
      </c>
      <c r="BF270" s="616">
        <v>1.0140822007532337</v>
      </c>
      <c r="BG270" s="1265">
        <v>1</v>
      </c>
      <c r="BH270" s="1277">
        <v>0</v>
      </c>
      <c r="BI270" s="1265">
        <v>1013.25</v>
      </c>
      <c r="BJ270" s="135">
        <f>'2011'!$CA$79</f>
        <v>3.7759999999999998</v>
      </c>
      <c r="BK270" s="1">
        <f t="shared" si="24"/>
        <v>0</v>
      </c>
      <c r="BL270" s="1709">
        <v>0.29166666666666669</v>
      </c>
      <c r="BM270" s="1709">
        <v>0.5854166666666667</v>
      </c>
      <c r="BN270" s="1709">
        <v>0.61597222222222225</v>
      </c>
      <c r="BO270" s="1709">
        <v>0.38124999999999998</v>
      </c>
      <c r="BP270" s="1708">
        <v>0.61458333333333337</v>
      </c>
      <c r="BQ270" s="1447">
        <f>Daily!CP270</f>
        <v>10.504000000000001</v>
      </c>
      <c r="BR270" s="1447">
        <f>Daily!CQ270</f>
        <v>17.371999999999996</v>
      </c>
      <c r="BS270" s="1447">
        <f>Daily!CR270</f>
        <v>13.937999999999999</v>
      </c>
      <c r="BT270" s="1421">
        <f>Daily!CS270</f>
        <v>6.867999999999995</v>
      </c>
      <c r="BU270" s="1277">
        <f>$BU$246+('2011'!$BX$79/DGD!$E$276*DGD!E270)</f>
        <v>489.8</v>
      </c>
      <c r="BV270" s="1277">
        <f>$BV$246+('2011'!$CF$79/DGD!$E$276*DGD!E270)</f>
        <v>1221.4000000000001</v>
      </c>
      <c r="BW270" s="32">
        <f t="shared" si="21"/>
        <v>11.648666666666667</v>
      </c>
      <c r="BX270" s="32">
        <f t="shared" si="22"/>
        <v>16.227333333333331</v>
      </c>
    </row>
    <row r="271" spans="4:76" ht="12.75" customHeight="1" x14ac:dyDescent="0.2">
      <c r="D271" s="1889"/>
      <c r="E271" s="34">
        <f t="shared" si="23"/>
        <v>25</v>
      </c>
      <c r="F271" s="95">
        <v>11.4</v>
      </c>
      <c r="G271" s="32">
        <v>20.9</v>
      </c>
      <c r="H271" s="32">
        <v>16.7</v>
      </c>
      <c r="I271" s="32">
        <v>9.5</v>
      </c>
      <c r="J271" s="352"/>
      <c r="K271" s="33">
        <v>56</v>
      </c>
      <c r="L271" s="33">
        <v>91</v>
      </c>
      <c r="M271" s="33">
        <v>77</v>
      </c>
      <c r="N271" s="33">
        <v>35</v>
      </c>
      <c r="O271" s="111"/>
      <c r="P271" s="33">
        <v>1016</v>
      </c>
      <c r="Q271" s="33">
        <v>1017</v>
      </c>
      <c r="R271" s="33">
        <v>1016.5</v>
      </c>
      <c r="S271" s="33">
        <v>1</v>
      </c>
      <c r="T271" s="111"/>
      <c r="U271" s="536">
        <v>5.3</v>
      </c>
      <c r="V271" s="536">
        <v>17.3</v>
      </c>
      <c r="W271" s="536">
        <v>25.3</v>
      </c>
      <c r="X271" s="281" t="s">
        <v>179</v>
      </c>
      <c r="Z271" s="536">
        <v>0</v>
      </c>
      <c r="AA271" s="10" t="s">
        <v>459</v>
      </c>
      <c r="AB271" s="25" t="e">
        <v>#N/A</v>
      </c>
      <c r="AC271" s="1089" t="s">
        <v>459</v>
      </c>
      <c r="AD271" s="19" t="s">
        <v>459</v>
      </c>
      <c r="AE271" s="593" t="s">
        <v>459</v>
      </c>
      <c r="AG271" s="10">
        <v>9.1999999999999993</v>
      </c>
      <c r="AH271" s="10">
        <v>14.7</v>
      </c>
      <c r="AI271" s="26">
        <v>12.4</v>
      </c>
      <c r="AJ271" s="10">
        <v>5.5</v>
      </c>
      <c r="AL271" s="103" t="s">
        <v>732</v>
      </c>
      <c r="AO271" s="1454"/>
      <c r="AP271" s="130">
        <v>7.5</v>
      </c>
      <c r="AQ271" s="131">
        <v>0</v>
      </c>
      <c r="AR271" s="576"/>
      <c r="AS271" s="26">
        <v>0.96699999999999875</v>
      </c>
      <c r="AT271" s="26">
        <v>3.6476666666666695</v>
      </c>
      <c r="AU271" s="26">
        <v>2.3073333333333341</v>
      </c>
      <c r="AV271" s="27">
        <v>2.6806666666666707</v>
      </c>
      <c r="AW271" s="64">
        <v>0.96699999999999875</v>
      </c>
      <c r="AX271" s="26">
        <v>3.6476666666666695</v>
      </c>
      <c r="AY271" s="26">
        <v>2.3073333333333341</v>
      </c>
      <c r="AZ271" s="27">
        <v>2.6806666666666725</v>
      </c>
      <c r="BA271" s="351"/>
      <c r="BB271" s="640">
        <v>0</v>
      </c>
      <c r="BC271" s="26">
        <v>406.30000000000035</v>
      </c>
      <c r="BD271" s="132">
        <v>0.82581300813008207</v>
      </c>
      <c r="BE271" s="30">
        <v>1246.0999999999999</v>
      </c>
      <c r="BF271" s="616">
        <v>1.0163947797716149</v>
      </c>
      <c r="BG271" s="1265">
        <v>1</v>
      </c>
      <c r="BH271" s="1277">
        <v>0</v>
      </c>
      <c r="BI271" s="1265">
        <v>1013.25</v>
      </c>
      <c r="BJ271" s="135">
        <f>'2011'!$CA$79</f>
        <v>3.7759999999999998</v>
      </c>
      <c r="BK271" s="1">
        <f t="shared" si="24"/>
        <v>0</v>
      </c>
      <c r="BL271" s="1709">
        <v>0.12152777777777778</v>
      </c>
      <c r="BM271" s="1709">
        <v>0.6118055555555556</v>
      </c>
      <c r="BN271" s="1709">
        <v>0.5854166666666667</v>
      </c>
      <c r="BO271" s="1709">
        <v>0.29166666666666669</v>
      </c>
      <c r="BP271" s="1708">
        <v>0.54097222222222219</v>
      </c>
      <c r="BQ271" s="1447">
        <f>Daily!CP271</f>
        <v>10.433000000000002</v>
      </c>
      <c r="BR271" s="1447">
        <f>Daily!CQ271</f>
        <v>17.252333333333329</v>
      </c>
      <c r="BS271" s="1447">
        <f>Daily!CR271</f>
        <v>13.842666666666666</v>
      </c>
      <c r="BT271" s="1421">
        <f>Daily!CS271</f>
        <v>6.8193333333333275</v>
      </c>
      <c r="BU271" s="1277">
        <f>$BU$246+('2011'!$BX$79/DGD!$E$276*DGD!E271)</f>
        <v>492</v>
      </c>
      <c r="BV271" s="1277">
        <f>$BV$246+('2011'!$CF$79/DGD!$E$276*DGD!E271)</f>
        <v>1226</v>
      </c>
      <c r="BW271" s="32">
        <f t="shared" si="21"/>
        <v>11.569555555555556</v>
      </c>
      <c r="BX271" s="32">
        <f t="shared" si="22"/>
        <v>16.115777777777776</v>
      </c>
    </row>
    <row r="272" spans="4:76" ht="12.75" customHeight="1" x14ac:dyDescent="0.2">
      <c r="D272" s="1889"/>
      <c r="E272" s="34">
        <f t="shared" si="23"/>
        <v>26</v>
      </c>
      <c r="F272" s="95">
        <v>15</v>
      </c>
      <c r="G272" s="32">
        <v>21.1</v>
      </c>
      <c r="H272" s="32">
        <v>17.7</v>
      </c>
      <c r="I272" s="32">
        <v>6.1</v>
      </c>
      <c r="J272" s="352"/>
      <c r="K272" s="33">
        <v>66</v>
      </c>
      <c r="L272" s="33">
        <v>91</v>
      </c>
      <c r="M272" s="33">
        <v>82</v>
      </c>
      <c r="N272" s="33">
        <v>25</v>
      </c>
      <c r="O272" s="111"/>
      <c r="P272" s="33">
        <v>1016</v>
      </c>
      <c r="Q272" s="33">
        <v>1026</v>
      </c>
      <c r="R272" s="33">
        <v>1021</v>
      </c>
      <c r="S272" s="33">
        <v>10</v>
      </c>
      <c r="T272" s="111"/>
      <c r="U272" s="536">
        <v>3.8</v>
      </c>
      <c r="V272" s="536">
        <v>11.2</v>
      </c>
      <c r="W272" s="536">
        <v>15.4</v>
      </c>
      <c r="X272" s="281" t="s">
        <v>154</v>
      </c>
      <c r="Z272" s="536">
        <v>3</v>
      </c>
      <c r="AA272" s="10">
        <v>3</v>
      </c>
      <c r="AB272" s="25">
        <v>1.4</v>
      </c>
      <c r="AC272" s="1089">
        <v>7.1258907363420443E-2</v>
      </c>
      <c r="AD272" s="19">
        <v>2</v>
      </c>
      <c r="AE272" s="593">
        <v>20</v>
      </c>
      <c r="AG272" s="10">
        <v>13.3</v>
      </c>
      <c r="AH272" s="10">
        <v>16.7</v>
      </c>
      <c r="AI272" s="26">
        <v>14.5</v>
      </c>
      <c r="AJ272" s="10">
        <v>3.4</v>
      </c>
      <c r="AL272" s="103" t="s">
        <v>680</v>
      </c>
      <c r="AO272" s="1454"/>
      <c r="AP272" s="130">
        <v>1</v>
      </c>
      <c r="AQ272" s="131">
        <v>1.5</v>
      </c>
      <c r="AR272" s="576"/>
      <c r="AS272" s="26">
        <v>4.6379999999999981</v>
      </c>
      <c r="AT272" s="26">
        <v>3.9673333333333396</v>
      </c>
      <c r="AU272" s="26">
        <v>4.3026666666666689</v>
      </c>
      <c r="AV272" s="27">
        <v>-0.67066666666665853</v>
      </c>
      <c r="AW272" s="64">
        <v>4.6379999999999981</v>
      </c>
      <c r="AX272" s="26">
        <v>3.9673333333333396</v>
      </c>
      <c r="AY272" s="26">
        <v>4.3026666666666689</v>
      </c>
      <c r="AZ272" s="27">
        <v>-0.6706666666666603</v>
      </c>
      <c r="BA272" s="351"/>
      <c r="BB272" s="640">
        <v>1.3636363636363635</v>
      </c>
      <c r="BC272" s="26">
        <v>409.30000000000035</v>
      </c>
      <c r="BD272" s="132">
        <v>0.82820720356131194</v>
      </c>
      <c r="BE272" s="30">
        <v>1247.0999999999999</v>
      </c>
      <c r="BF272" s="616">
        <v>1.0134080936128718</v>
      </c>
      <c r="BG272" s="1265">
        <v>1</v>
      </c>
      <c r="BH272" s="1277">
        <v>0</v>
      </c>
      <c r="BI272" s="1265">
        <v>1013.25</v>
      </c>
      <c r="BJ272" s="135">
        <f>'2011'!$CA$79</f>
        <v>3.7759999999999998</v>
      </c>
      <c r="BK272" s="1">
        <f t="shared" si="24"/>
        <v>2</v>
      </c>
      <c r="BL272" s="1709">
        <v>0.19791666666666666</v>
      </c>
      <c r="BM272" s="1709">
        <v>0.65138888888888891</v>
      </c>
      <c r="BN272" s="1709">
        <v>0.65694444444444444</v>
      </c>
      <c r="BO272" s="1709" t="e">
        <v>#N/A</v>
      </c>
      <c r="BP272" s="1708">
        <v>0.17777777777777778</v>
      </c>
      <c r="BQ272" s="1447">
        <f>Daily!CP272</f>
        <v>10.362000000000002</v>
      </c>
      <c r="BR272" s="1447">
        <f>Daily!CQ272</f>
        <v>17.132666666666662</v>
      </c>
      <c r="BS272" s="1447">
        <f>Daily!CR272</f>
        <v>13.747333333333332</v>
      </c>
      <c r="BT272" s="1421">
        <f>Daily!CS272</f>
        <v>6.7706666666666599</v>
      </c>
      <c r="BU272" s="1277">
        <f>$BU$246+('2011'!$BX$79/DGD!$E$276*DGD!E272)</f>
        <v>494.2</v>
      </c>
      <c r="BV272" s="1277">
        <f>$BV$246+('2011'!$CF$79/DGD!$E$276*DGD!E272)</f>
        <v>1230.5999999999999</v>
      </c>
      <c r="BW272" s="32">
        <f t="shared" si="21"/>
        <v>11.490444444444446</v>
      </c>
      <c r="BX272" s="32">
        <f t="shared" si="22"/>
        <v>16.004222222222218</v>
      </c>
    </row>
    <row r="273" spans="4:76" ht="12.75" customHeight="1" x14ac:dyDescent="0.2">
      <c r="D273" s="1889"/>
      <c r="E273" s="34">
        <f t="shared" si="23"/>
        <v>27</v>
      </c>
      <c r="F273" s="95">
        <v>12.8</v>
      </c>
      <c r="G273" s="32">
        <v>20.399999999999999</v>
      </c>
      <c r="H273" s="32">
        <v>15.7</v>
      </c>
      <c r="I273" s="32">
        <v>7.6</v>
      </c>
      <c r="J273" s="352"/>
      <c r="K273" s="33">
        <v>70</v>
      </c>
      <c r="L273" s="33">
        <v>97</v>
      </c>
      <c r="M273" s="33">
        <v>88</v>
      </c>
      <c r="N273" s="33">
        <v>27</v>
      </c>
      <c r="O273" s="111"/>
      <c r="P273" s="33">
        <v>1026</v>
      </c>
      <c r="Q273" s="33">
        <v>1030</v>
      </c>
      <c r="R273" s="33">
        <v>1028</v>
      </c>
      <c r="S273" s="33">
        <v>4</v>
      </c>
      <c r="T273" s="111"/>
      <c r="U273" s="536">
        <v>2</v>
      </c>
      <c r="V273" s="536">
        <v>7.1</v>
      </c>
      <c r="W273" s="536">
        <v>9.8000000000000007</v>
      </c>
      <c r="X273" s="281" t="s">
        <v>154</v>
      </c>
      <c r="Z273" s="536">
        <v>0.3</v>
      </c>
      <c r="AA273" s="10" t="s">
        <v>112</v>
      </c>
      <c r="AB273" s="25" t="s">
        <v>112</v>
      </c>
      <c r="AC273" s="1089">
        <v>7.1258907363420448E-3</v>
      </c>
      <c r="AD273" s="19">
        <v>0.6</v>
      </c>
      <c r="AE273" s="593" t="s">
        <v>112</v>
      </c>
      <c r="AG273" s="10">
        <v>12.2</v>
      </c>
      <c r="AH273" s="10">
        <v>15.8</v>
      </c>
      <c r="AI273" s="26">
        <v>13.6</v>
      </c>
      <c r="AJ273" s="10">
        <v>3.6</v>
      </c>
      <c r="AL273" s="103" t="s">
        <v>733</v>
      </c>
      <c r="AO273" s="1454"/>
      <c r="AP273" s="130">
        <v>5</v>
      </c>
      <c r="AQ273" s="131">
        <v>0.5</v>
      </c>
      <c r="AR273" s="576"/>
      <c r="AS273" s="26">
        <v>2.5089999999999986</v>
      </c>
      <c r="AT273" s="26">
        <v>3.387000000000004</v>
      </c>
      <c r="AU273" s="26">
        <v>2.9480000000000013</v>
      </c>
      <c r="AV273" s="27">
        <v>0.87800000000000544</v>
      </c>
      <c r="AW273" s="64">
        <v>2.5089999999999986</v>
      </c>
      <c r="AX273" s="26">
        <v>3.387000000000004</v>
      </c>
      <c r="AY273" s="26">
        <v>2.9480000000000013</v>
      </c>
      <c r="AZ273" s="27">
        <v>0.87800000000000722</v>
      </c>
      <c r="BA273" s="351"/>
      <c r="BB273" s="640">
        <v>0.13636363636363635</v>
      </c>
      <c r="BC273" s="26">
        <v>409.60000000000036</v>
      </c>
      <c r="BD273" s="132">
        <v>0.82514101531023443</v>
      </c>
      <c r="BE273" s="30">
        <v>1252.0999999999999</v>
      </c>
      <c r="BF273" s="616">
        <v>1.0136819948186528</v>
      </c>
      <c r="BG273" s="1265">
        <v>1</v>
      </c>
      <c r="BH273" s="1277">
        <v>0</v>
      </c>
      <c r="BI273" s="1265">
        <v>1013.25</v>
      </c>
      <c r="BJ273" s="135">
        <f>'2011'!$CA$79</f>
        <v>3.7759999999999998</v>
      </c>
      <c r="BK273" s="1">
        <f t="shared" si="24"/>
        <v>1</v>
      </c>
      <c r="BL273" s="1709">
        <v>0.3263888888888889</v>
      </c>
      <c r="BM273" s="1709">
        <v>0.72499999999999998</v>
      </c>
      <c r="BN273" s="1709">
        <v>0.71458333333333324</v>
      </c>
      <c r="BO273" s="1709">
        <v>0.39513888888888887</v>
      </c>
      <c r="BP273" s="1708">
        <v>0.49583333333333335</v>
      </c>
      <c r="BQ273" s="1447">
        <f>Daily!CP273</f>
        <v>10.291000000000002</v>
      </c>
      <c r="BR273" s="1447">
        <f>Daily!CQ273</f>
        <v>17.012999999999995</v>
      </c>
      <c r="BS273" s="1447">
        <f>Daily!CR273</f>
        <v>13.651999999999997</v>
      </c>
      <c r="BT273" s="1421">
        <f>Daily!CS273</f>
        <v>6.7219999999999924</v>
      </c>
      <c r="BU273" s="1277">
        <f>$BU$246+('2011'!$BX$79/DGD!$E$276*DGD!E273)</f>
        <v>496.4</v>
      </c>
      <c r="BV273" s="1277">
        <f>$BV$246+('2011'!$CF$79/DGD!$E$276*DGD!E273)</f>
        <v>1235.2</v>
      </c>
      <c r="BW273" s="32">
        <f t="shared" si="21"/>
        <v>11.411333333333333</v>
      </c>
      <c r="BX273" s="32">
        <f t="shared" si="22"/>
        <v>15.892666666666662</v>
      </c>
    </row>
    <row r="274" spans="4:76" ht="12.75" customHeight="1" x14ac:dyDescent="0.2">
      <c r="D274" s="1889"/>
      <c r="E274" s="34">
        <f t="shared" si="23"/>
        <v>28</v>
      </c>
      <c r="F274" s="95">
        <v>12.6</v>
      </c>
      <c r="G274" s="32">
        <v>24.9</v>
      </c>
      <c r="H274" s="32">
        <v>18.600000000000001</v>
      </c>
      <c r="I274" s="32">
        <v>12.3</v>
      </c>
      <c r="J274" s="352"/>
      <c r="K274" s="33">
        <v>51</v>
      </c>
      <c r="L274" s="33">
        <v>98</v>
      </c>
      <c r="M274" s="33">
        <v>77</v>
      </c>
      <c r="N274" s="33">
        <v>47</v>
      </c>
      <c r="O274" s="111"/>
      <c r="P274" s="33">
        <v>1024</v>
      </c>
      <c r="Q274" s="33">
        <v>1029</v>
      </c>
      <c r="R274" s="33">
        <v>1026.5</v>
      </c>
      <c r="S274" s="33">
        <v>5</v>
      </c>
      <c r="T274" s="111"/>
      <c r="U274" s="536">
        <v>2.2999999999999998</v>
      </c>
      <c r="V274" s="536">
        <v>10.199999999999999</v>
      </c>
      <c r="W274" s="536">
        <v>14.5</v>
      </c>
      <c r="X274" s="281" t="s">
        <v>185</v>
      </c>
      <c r="Z274" s="536">
        <v>0</v>
      </c>
      <c r="AA274" s="10" t="s">
        <v>459</v>
      </c>
      <c r="AB274" s="25" t="e">
        <v>#N/A</v>
      </c>
      <c r="AC274" s="1089" t="s">
        <v>459</v>
      </c>
      <c r="AD274" s="19" t="s">
        <v>459</v>
      </c>
      <c r="AE274" s="593" t="s">
        <v>459</v>
      </c>
      <c r="AG274" s="10">
        <v>12.1</v>
      </c>
      <c r="AH274" s="10">
        <v>18.100000000000001</v>
      </c>
      <c r="AI274" s="26">
        <v>13.9</v>
      </c>
      <c r="AJ274" s="10">
        <v>6</v>
      </c>
      <c r="AL274" s="103" t="s">
        <v>468</v>
      </c>
      <c r="AO274" s="1454"/>
      <c r="AP274" s="130">
        <v>10.6</v>
      </c>
      <c r="AQ274" s="131">
        <v>0</v>
      </c>
      <c r="AR274" s="576"/>
      <c r="AS274" s="26">
        <v>2.379999999999999</v>
      </c>
      <c r="AT274" s="26">
        <v>8.0066666666666713</v>
      </c>
      <c r="AU274" s="26">
        <v>5.1933333333333351</v>
      </c>
      <c r="AV274" s="27">
        <v>5.6266666666666723</v>
      </c>
      <c r="AW274" s="64">
        <v>2.379999999999999</v>
      </c>
      <c r="AX274" s="26">
        <v>8.0066666666666713</v>
      </c>
      <c r="AY274" s="26">
        <v>5.1933333333333351</v>
      </c>
      <c r="AZ274" s="27">
        <v>5.626666666666674</v>
      </c>
      <c r="BA274" s="351"/>
      <c r="BB274" s="640">
        <v>0</v>
      </c>
      <c r="BC274" s="26">
        <v>409.60000000000036</v>
      </c>
      <c r="BD274" s="132">
        <v>0.82150020056157314</v>
      </c>
      <c r="BE274" s="30">
        <v>1262.6999999999998</v>
      </c>
      <c r="BF274" s="616">
        <v>1.0184707210840458</v>
      </c>
      <c r="BG274" s="1265">
        <v>1</v>
      </c>
      <c r="BH274" s="1277">
        <v>0</v>
      </c>
      <c r="BI274" s="1265">
        <v>1013.25</v>
      </c>
      <c r="BJ274" s="135">
        <f>'2011'!$CA$79</f>
        <v>3.7759999999999998</v>
      </c>
      <c r="BK274" s="1">
        <f t="shared" si="24"/>
        <v>0</v>
      </c>
      <c r="BL274" s="1709">
        <v>0.29722222222222222</v>
      </c>
      <c r="BM274" s="1709">
        <v>0.64236111111111105</v>
      </c>
      <c r="BN274" s="1709">
        <v>0.75624999999999998</v>
      </c>
      <c r="BO274" s="1709">
        <v>0.34861111111111115</v>
      </c>
      <c r="BP274" s="1708">
        <v>0.4909722222222222</v>
      </c>
      <c r="BQ274" s="1447">
        <f>Daily!CP274</f>
        <v>10.220000000000001</v>
      </c>
      <c r="BR274" s="1447">
        <f>Daily!CQ274</f>
        <v>16.893333333333327</v>
      </c>
      <c r="BS274" s="1447">
        <f>Daily!CR274</f>
        <v>13.556666666666665</v>
      </c>
      <c r="BT274" s="1421">
        <f>Daily!CS274</f>
        <v>6.6733333333333267</v>
      </c>
      <c r="BU274" s="1277">
        <f>$BU$246+('2011'!$BX$79/DGD!$E$276*DGD!E274)</f>
        <v>498.6</v>
      </c>
      <c r="BV274" s="1277">
        <f>$BV$246+('2011'!$CF$79/DGD!$E$276*DGD!E274)</f>
        <v>1239.8</v>
      </c>
      <c r="BW274" s="32">
        <f t="shared" si="21"/>
        <v>11.332222222222223</v>
      </c>
      <c r="BX274" s="32">
        <f t="shared" si="22"/>
        <v>15.781111111111107</v>
      </c>
    </row>
    <row r="275" spans="4:76" ht="12.75" customHeight="1" x14ac:dyDescent="0.2">
      <c r="D275" s="1889"/>
      <c r="E275" s="34">
        <f t="shared" si="23"/>
        <v>29</v>
      </c>
      <c r="F275" s="95">
        <v>14</v>
      </c>
      <c r="G275" s="32">
        <v>26.9</v>
      </c>
      <c r="H275" s="32">
        <v>19.600000000000001</v>
      </c>
      <c r="I275" s="32">
        <v>12.9</v>
      </c>
      <c r="J275" s="352"/>
      <c r="K275" s="33">
        <v>42</v>
      </c>
      <c r="L275" s="33">
        <v>96</v>
      </c>
      <c r="M275" s="33">
        <v>72</v>
      </c>
      <c r="N275" s="33">
        <v>54</v>
      </c>
      <c r="O275" s="111"/>
      <c r="P275" s="33">
        <v>1023</v>
      </c>
      <c r="Q275" s="33">
        <v>1025</v>
      </c>
      <c r="R275" s="33">
        <v>1024</v>
      </c>
      <c r="S275" s="33">
        <v>2</v>
      </c>
      <c r="T275" s="111"/>
      <c r="U275" s="536">
        <v>1.8</v>
      </c>
      <c r="V275" s="536">
        <v>9.8000000000000007</v>
      </c>
      <c r="W275" s="536">
        <v>12.5</v>
      </c>
      <c r="X275" s="281" t="s">
        <v>183</v>
      </c>
      <c r="Z275" s="536">
        <v>0</v>
      </c>
      <c r="AA275" s="10" t="s">
        <v>459</v>
      </c>
      <c r="AB275" s="25" t="e">
        <v>#N/A</v>
      </c>
      <c r="AC275" s="1089" t="s">
        <v>459</v>
      </c>
      <c r="AD275" s="19" t="s">
        <v>459</v>
      </c>
      <c r="AE275" s="593" t="s">
        <v>459</v>
      </c>
      <c r="AG275" s="10">
        <v>11</v>
      </c>
      <c r="AH275" s="10">
        <v>17.399999999999999</v>
      </c>
      <c r="AI275" s="26">
        <v>13.7</v>
      </c>
      <c r="AJ275" s="10">
        <v>6.4</v>
      </c>
      <c r="AL275" s="103" t="s">
        <v>468</v>
      </c>
      <c r="AO275" s="1454"/>
      <c r="AP275" s="130">
        <v>10.61</v>
      </c>
      <c r="AQ275" s="131">
        <v>0</v>
      </c>
      <c r="AR275" s="576"/>
      <c r="AS275" s="26">
        <v>3.8509999999999973</v>
      </c>
      <c r="AT275" s="26">
        <v>10.126333333333339</v>
      </c>
      <c r="AU275" s="26">
        <v>6.9886666666666679</v>
      </c>
      <c r="AV275" s="27">
        <v>6.2753333333333412</v>
      </c>
      <c r="AW275" s="64">
        <v>3.8509999999999973</v>
      </c>
      <c r="AX275" s="26">
        <v>10.126333333333339</v>
      </c>
      <c r="AY275" s="26">
        <v>6.9886666666666679</v>
      </c>
      <c r="AZ275" s="27">
        <v>6.275333333333343</v>
      </c>
      <c r="BA275" s="351"/>
      <c r="BB275" s="640">
        <v>0</v>
      </c>
      <c r="BC275" s="26">
        <v>409.60000000000036</v>
      </c>
      <c r="BD275" s="132">
        <v>0.81789137380191768</v>
      </c>
      <c r="BE275" s="30">
        <v>1273.3099999999997</v>
      </c>
      <c r="BF275" s="616">
        <v>1.0232320797171324</v>
      </c>
      <c r="BG275" s="1265">
        <v>1</v>
      </c>
      <c r="BH275" s="1277">
        <v>0</v>
      </c>
      <c r="BI275" s="1265">
        <v>1013.25</v>
      </c>
      <c r="BJ275" s="135">
        <f>'2011'!$CA$79</f>
        <v>3.7759999999999998</v>
      </c>
      <c r="BK275" s="1">
        <f t="shared" si="24"/>
        <v>0</v>
      </c>
      <c r="BL275" s="1709">
        <v>0.30694444444444441</v>
      </c>
      <c r="BM275" s="1709">
        <v>0.64027777777777783</v>
      </c>
      <c r="BN275" s="1709">
        <v>0.62430555555555556</v>
      </c>
      <c r="BO275" s="1709">
        <v>0.28611111111111115</v>
      </c>
      <c r="BP275" s="1708">
        <v>0.64722222222222225</v>
      </c>
      <c r="BQ275" s="1447">
        <f>Daily!CP275</f>
        <v>10.149000000000003</v>
      </c>
      <c r="BR275" s="1447">
        <f>Daily!CQ275</f>
        <v>16.77366666666666</v>
      </c>
      <c r="BS275" s="1447">
        <f>Daily!CR275</f>
        <v>13.461333333333332</v>
      </c>
      <c r="BT275" s="1421">
        <f>Daily!CS275</f>
        <v>6.6246666666666574</v>
      </c>
      <c r="BU275" s="1277">
        <f>$BU$246+('2011'!$BX$79/DGD!$E$276*DGD!E275)</f>
        <v>500.8</v>
      </c>
      <c r="BV275" s="1277">
        <f>$BV$246+('2011'!$CF$79/DGD!$E$276*DGD!E275)</f>
        <v>1244.4000000000001</v>
      </c>
      <c r="BW275" s="32">
        <f t="shared" si="21"/>
        <v>11.253111111111114</v>
      </c>
      <c r="BX275" s="32">
        <f t="shared" si="22"/>
        <v>15.669555555555551</v>
      </c>
    </row>
    <row r="276" spans="4:76" ht="12.75" customHeight="1" x14ac:dyDescent="0.2">
      <c r="D276" s="1894"/>
      <c r="E276" s="36">
        <f t="shared" si="23"/>
        <v>30</v>
      </c>
      <c r="F276" s="145">
        <v>13.5</v>
      </c>
      <c r="G276" s="140">
        <v>27.4</v>
      </c>
      <c r="H276" s="140">
        <v>19.399999999999999</v>
      </c>
      <c r="I276" s="140">
        <v>13.9</v>
      </c>
      <c r="J276" s="1410"/>
      <c r="K276" s="144">
        <v>40</v>
      </c>
      <c r="L276" s="144">
        <v>95</v>
      </c>
      <c r="M276" s="144">
        <v>69</v>
      </c>
      <c r="N276" s="144">
        <v>55</v>
      </c>
      <c r="O276" s="499"/>
      <c r="P276" s="144">
        <v>1022</v>
      </c>
      <c r="Q276" s="144">
        <v>1024</v>
      </c>
      <c r="R276" s="144">
        <v>1023</v>
      </c>
      <c r="S276" s="144">
        <v>2</v>
      </c>
      <c r="T276" s="499"/>
      <c r="U276" s="663">
        <v>2.2000000000000002</v>
      </c>
      <c r="V276" s="663">
        <v>10.7</v>
      </c>
      <c r="W276" s="663">
        <v>14.5</v>
      </c>
      <c r="X276" s="520" t="s">
        <v>179</v>
      </c>
      <c r="Y276" s="579"/>
      <c r="Z276" s="663">
        <v>0</v>
      </c>
      <c r="AA276" s="517" t="s">
        <v>459</v>
      </c>
      <c r="AB276" s="164" t="e">
        <v>#N/A</v>
      </c>
      <c r="AC276" s="1322" t="s">
        <v>459</v>
      </c>
      <c r="AD276" s="615" t="s">
        <v>459</v>
      </c>
      <c r="AE276" s="1282" t="s">
        <v>459</v>
      </c>
      <c r="AF276" s="579"/>
      <c r="AG276" s="517">
        <v>10.5</v>
      </c>
      <c r="AH276" s="517">
        <v>17.2</v>
      </c>
      <c r="AI276" s="129">
        <v>12.7</v>
      </c>
      <c r="AJ276" s="517">
        <v>6.7</v>
      </c>
      <c r="AK276" s="579"/>
      <c r="AL276" s="187" t="s">
        <v>468</v>
      </c>
      <c r="AO276" s="1456"/>
      <c r="AP276" s="159">
        <v>10.6</v>
      </c>
      <c r="AQ276" s="186">
        <v>0</v>
      </c>
      <c r="AR276" s="577"/>
      <c r="AS276" s="129">
        <v>3.421999999999997</v>
      </c>
      <c r="AT276" s="129">
        <v>10.746000000000006</v>
      </c>
      <c r="AU276" s="129">
        <v>7.0840000000000014</v>
      </c>
      <c r="AV276" s="105">
        <v>7.3240000000000087</v>
      </c>
      <c r="AW276" s="128">
        <v>3.421999999999997</v>
      </c>
      <c r="AX276" s="129">
        <v>10.746000000000006</v>
      </c>
      <c r="AY276" s="129">
        <v>7.0840000000000014</v>
      </c>
      <c r="AZ276" s="105">
        <v>7.3240000000000105</v>
      </c>
      <c r="BA276" s="587"/>
      <c r="BB276" s="641">
        <v>0</v>
      </c>
      <c r="BC276" s="129">
        <v>409.60000000000036</v>
      </c>
      <c r="BD276" s="531">
        <v>0.81431411530815179</v>
      </c>
      <c r="BE276" s="138">
        <v>1283.9099999999996</v>
      </c>
      <c r="BF276" s="617">
        <v>1.0279503602882303</v>
      </c>
      <c r="BG276" s="1448">
        <v>1</v>
      </c>
      <c r="BH276" s="1450">
        <v>0</v>
      </c>
      <c r="BI276" s="1449">
        <v>1013.25</v>
      </c>
      <c r="BJ276" s="663">
        <f>'2011'!$CA$79</f>
        <v>3.7759999999999998</v>
      </c>
      <c r="BK276" s="1">
        <f t="shared" si="24"/>
        <v>0</v>
      </c>
      <c r="BL276" s="1711">
        <v>8.7499999999999994E-2</v>
      </c>
      <c r="BM276" s="1711">
        <v>0.6381944444444444</v>
      </c>
      <c r="BN276" s="1711">
        <v>0.66527777777777775</v>
      </c>
      <c r="BO276" s="1711">
        <v>0.34583333333333338</v>
      </c>
      <c r="BP276" s="1712">
        <v>0.59930555555555554</v>
      </c>
      <c r="BQ276" s="1451">
        <f>Daily!CP276</f>
        <v>10.078000000000003</v>
      </c>
      <c r="BR276" s="1451">
        <f>Daily!CQ276</f>
        <v>16.653999999999993</v>
      </c>
      <c r="BS276" s="1451">
        <f>Daily!CR276</f>
        <v>13.365999999999998</v>
      </c>
      <c r="BT276" s="1451">
        <f>Daily!CS276</f>
        <v>6.5759999999999899</v>
      </c>
      <c r="BU276" s="1450">
        <f>BU246+'2011'!BX79</f>
        <v>503</v>
      </c>
      <c r="BV276" s="1450">
        <f>BV246+'2011'!CF79</f>
        <v>1249</v>
      </c>
      <c r="BW276" s="32">
        <f t="shared" si="21"/>
        <v>11.174000000000001</v>
      </c>
      <c r="BX276" s="32">
        <f t="shared" si="22"/>
        <v>15.557999999999995</v>
      </c>
    </row>
    <row r="277" spans="4:76" ht="12.75" customHeight="1" x14ac:dyDescent="0.2">
      <c r="D277" s="1889" t="s">
        <v>9</v>
      </c>
      <c r="E277" s="34">
        <v>1</v>
      </c>
      <c r="F277" s="95">
        <v>12.3</v>
      </c>
      <c r="G277" s="32">
        <v>27.1</v>
      </c>
      <c r="H277" s="32">
        <v>19.3</v>
      </c>
      <c r="I277" s="32">
        <v>14.8</v>
      </c>
      <c r="J277" s="352"/>
      <c r="K277" s="33">
        <v>40</v>
      </c>
      <c r="L277" s="33">
        <v>94</v>
      </c>
      <c r="M277" s="33">
        <v>68</v>
      </c>
      <c r="N277" s="33">
        <v>54</v>
      </c>
      <c r="O277" s="111"/>
      <c r="P277" s="33">
        <v>1024</v>
      </c>
      <c r="Q277" s="33">
        <v>1026</v>
      </c>
      <c r="R277" s="33">
        <v>1025</v>
      </c>
      <c r="S277" s="33">
        <v>2</v>
      </c>
      <c r="T277" s="111"/>
      <c r="U277" s="536">
        <v>1.2</v>
      </c>
      <c r="V277" s="135">
        <v>8.1</v>
      </c>
      <c r="W277" s="536">
        <v>10</v>
      </c>
      <c r="X277" s="281" t="s">
        <v>154</v>
      </c>
      <c r="Z277" s="536">
        <v>0</v>
      </c>
      <c r="AA277" s="10" t="s">
        <v>459</v>
      </c>
      <c r="AB277" s="25" t="s">
        <v>459</v>
      </c>
      <c r="AC277" s="1089" t="s">
        <v>459</v>
      </c>
      <c r="AD277" s="19" t="s">
        <v>459</v>
      </c>
      <c r="AE277" s="593" t="s">
        <v>459</v>
      </c>
      <c r="AG277" s="10">
        <v>10.6</v>
      </c>
      <c r="AH277" s="10">
        <v>16.100000000000001</v>
      </c>
      <c r="AI277" s="26">
        <v>12.5</v>
      </c>
      <c r="AJ277" s="10">
        <v>5.5000000000000018</v>
      </c>
      <c r="AL277" s="103" t="s">
        <v>635</v>
      </c>
      <c r="AO277" s="1454"/>
      <c r="AP277" s="130">
        <v>10.3</v>
      </c>
      <c r="AQ277" s="131">
        <v>0</v>
      </c>
      <c r="AR277" s="576"/>
      <c r="AS277" s="26">
        <v>2.2929999999999975</v>
      </c>
      <c r="AT277" s="26">
        <v>10.565666666666676</v>
      </c>
      <c r="AU277" s="26">
        <v>6.4293333333333367</v>
      </c>
      <c r="AV277" s="27">
        <v>8.2726666666666784</v>
      </c>
      <c r="AW277" s="64">
        <v>2.2929999999999975</v>
      </c>
      <c r="AX277" s="26">
        <v>10.565666666666676</v>
      </c>
      <c r="AY277" s="26">
        <v>6.4293333333333367</v>
      </c>
      <c r="AZ277" s="27">
        <v>8.2726666666666784</v>
      </c>
      <c r="BA277" s="351"/>
      <c r="BB277" s="640">
        <v>0</v>
      </c>
      <c r="BC277" s="26">
        <v>409.60000000000036</v>
      </c>
      <c r="BD277" s="132">
        <v>0.81072659941259162</v>
      </c>
      <c r="BE277" s="30">
        <v>1294.2099999999996</v>
      </c>
      <c r="BF277" s="616">
        <v>1.0333679330328394</v>
      </c>
      <c r="BG277" s="1265">
        <v>1</v>
      </c>
      <c r="BH277" s="1455">
        <v>0</v>
      </c>
      <c r="BI277" s="1265">
        <v>1013.25</v>
      </c>
      <c r="BJ277" s="135">
        <f>'2011'!$CA$80</f>
        <v>3.9679999999999995</v>
      </c>
      <c r="BK277" s="1">
        <f t="shared" si="24"/>
        <v>0</v>
      </c>
      <c r="BL277" s="1709">
        <v>0.29791666666666666</v>
      </c>
      <c r="BM277" s="1709">
        <v>0.62083333333333335</v>
      </c>
      <c r="BN277" s="1709">
        <v>0.68194444444444446</v>
      </c>
      <c r="BO277" s="1709">
        <v>0.3527777777777778</v>
      </c>
      <c r="BP277" s="1709">
        <v>0.54722222222222217</v>
      </c>
      <c r="BQ277" s="1447">
        <f>Daily!CP277</f>
        <v>10.007000000000003</v>
      </c>
      <c r="BR277" s="1447">
        <f>Daily!CQ277</f>
        <v>16.534333333333326</v>
      </c>
      <c r="BS277" s="1447">
        <f>Daily!CR277</f>
        <v>13.270666666666664</v>
      </c>
      <c r="BT277" s="1421">
        <f>Daily!CS277</f>
        <v>6.5273333333333223</v>
      </c>
      <c r="BU277" s="1277">
        <f>$BU$276+('2011'!$BX$80/DGD!$E$307*DGD!E277)</f>
        <v>505.22580645161293</v>
      </c>
      <c r="BV277" s="1277">
        <f>$BV$276+('2011'!$CF$80/DGD!$E$307*DGD!E277)</f>
        <v>1252.4193548387098</v>
      </c>
      <c r="BW277" s="32">
        <f t="shared" si="21"/>
        <v>11.094888888888889</v>
      </c>
      <c r="BX277" s="32">
        <f t="shared" si="22"/>
        <v>15.446444444444438</v>
      </c>
    </row>
    <row r="278" spans="4:76" ht="12.75" customHeight="1" x14ac:dyDescent="0.2">
      <c r="D278" s="1889"/>
      <c r="E278" s="34">
        <f t="shared" ref="E278:E306" si="25">SUM(E277+1)</f>
        <v>2</v>
      </c>
      <c r="F278" s="32">
        <v>11.8</v>
      </c>
      <c r="G278" s="32">
        <v>26.6</v>
      </c>
      <c r="H278" s="32">
        <v>19.399999999999999</v>
      </c>
      <c r="I278" s="32">
        <v>14.8</v>
      </c>
      <c r="J278" s="352"/>
      <c r="K278" s="33">
        <v>36</v>
      </c>
      <c r="L278" s="33">
        <v>93</v>
      </c>
      <c r="M278" s="33">
        <v>63</v>
      </c>
      <c r="N278" s="33">
        <v>57</v>
      </c>
      <c r="O278" s="111"/>
      <c r="P278" s="33">
        <v>1022</v>
      </c>
      <c r="Q278" s="33">
        <v>1025</v>
      </c>
      <c r="R278" s="33">
        <v>1023.5</v>
      </c>
      <c r="S278" s="33">
        <v>3</v>
      </c>
      <c r="T278" s="111"/>
      <c r="U278" s="536">
        <v>3</v>
      </c>
      <c r="V278" s="135">
        <v>11.5</v>
      </c>
      <c r="W278" s="536">
        <v>16.100000000000001</v>
      </c>
      <c r="X278" s="281" t="s">
        <v>154</v>
      </c>
      <c r="Z278" s="536">
        <v>0</v>
      </c>
      <c r="AA278" s="10" t="s">
        <v>459</v>
      </c>
      <c r="AB278" s="25" t="s">
        <v>459</v>
      </c>
      <c r="AC278" s="1089" t="s">
        <v>459</v>
      </c>
      <c r="AD278" s="19" t="s">
        <v>459</v>
      </c>
      <c r="AE278" s="593" t="s">
        <v>459</v>
      </c>
      <c r="AG278" s="10">
        <v>9.6</v>
      </c>
      <c r="AH278" s="10">
        <v>16.399999999999999</v>
      </c>
      <c r="AI278" s="26">
        <v>11.3</v>
      </c>
      <c r="AJ278" s="10">
        <v>6.7999999999999989</v>
      </c>
      <c r="AL278" s="103" t="s">
        <v>468</v>
      </c>
      <c r="AO278" s="1454"/>
      <c r="AP278" s="130">
        <v>10.4</v>
      </c>
      <c r="AQ278" s="131">
        <v>0</v>
      </c>
      <c r="AR278" s="576"/>
      <c r="AS278" s="26">
        <v>1.8639999999999972</v>
      </c>
      <c r="AT278" s="26">
        <v>10.185333333333343</v>
      </c>
      <c r="AU278" s="26">
        <v>6.0246666666666702</v>
      </c>
      <c r="AV278" s="27">
        <v>8.3213333333333459</v>
      </c>
      <c r="AW278" s="64">
        <v>1.8639999999999972</v>
      </c>
      <c r="AX278" s="26">
        <v>10.185333333333343</v>
      </c>
      <c r="AY278" s="26">
        <v>6.0246666666666702</v>
      </c>
      <c r="AZ278" s="27">
        <v>8.3213333333333459</v>
      </c>
      <c r="BA278" s="351"/>
      <c r="BB278" s="640">
        <v>0</v>
      </c>
      <c r="BC278" s="26">
        <v>409.60000000000036</v>
      </c>
      <c r="BD278" s="132">
        <v>0.80717055495518475</v>
      </c>
      <c r="BE278" s="30">
        <v>1304.6099999999997</v>
      </c>
      <c r="BF278" s="616">
        <v>1.0388356322724819</v>
      </c>
      <c r="BG278" s="1265">
        <v>1</v>
      </c>
      <c r="BH278" s="1455">
        <v>0</v>
      </c>
      <c r="BI278" s="1265">
        <v>1013.25</v>
      </c>
      <c r="BJ278" s="135">
        <f>'2011'!$CA$80</f>
        <v>3.9679999999999995</v>
      </c>
      <c r="BK278" s="1">
        <f t="shared" si="24"/>
        <v>0</v>
      </c>
      <c r="BL278" s="1709">
        <v>0.29791666666666666</v>
      </c>
      <c r="BM278" s="1709">
        <v>0.62986111111111109</v>
      </c>
      <c r="BN278" s="1709">
        <v>0.68472222222222223</v>
      </c>
      <c r="BO278" s="1709">
        <v>0.35347222222222219</v>
      </c>
      <c r="BP278" s="1708">
        <v>0.59027777777777779</v>
      </c>
      <c r="BQ278" s="1447">
        <f>Daily!CP278</f>
        <v>9.9360000000000035</v>
      </c>
      <c r="BR278" s="1447">
        <f>Daily!CQ278</f>
        <v>16.414666666666658</v>
      </c>
      <c r="BS278" s="1447">
        <f>Daily!CR278</f>
        <v>13.175333333333331</v>
      </c>
      <c r="BT278" s="1421">
        <f>Daily!CS278</f>
        <v>6.4786666666666548</v>
      </c>
      <c r="BU278" s="1277">
        <f>$BU$276+('2011'!$BX$80/DGD!$E$307*DGD!E278)</f>
        <v>507.45161290322579</v>
      </c>
      <c r="BV278" s="1277">
        <f>$BV$276+('2011'!$CF$80/DGD!$E$307*DGD!E278)</f>
        <v>1255.8387096774193</v>
      </c>
      <c r="BW278" s="32">
        <f t="shared" si="21"/>
        <v>11.01577777777778</v>
      </c>
      <c r="BX278" s="32">
        <f t="shared" si="22"/>
        <v>15.334888888888882</v>
      </c>
    </row>
    <row r="279" spans="4:76" ht="12.75" customHeight="1" x14ac:dyDescent="0.2">
      <c r="D279" s="1889"/>
      <c r="E279" s="34">
        <f t="shared" si="25"/>
        <v>3</v>
      </c>
      <c r="F279" s="32">
        <v>16.2</v>
      </c>
      <c r="G279" s="32">
        <v>25.3</v>
      </c>
      <c r="H279" s="32">
        <v>19.899999999999999</v>
      </c>
      <c r="I279" s="32">
        <v>9.1</v>
      </c>
      <c r="J279" s="352"/>
      <c r="K279" s="33">
        <v>35</v>
      </c>
      <c r="L279" s="33">
        <v>78</v>
      </c>
      <c r="M279" s="33">
        <v>59</v>
      </c>
      <c r="N279" s="33">
        <v>43</v>
      </c>
      <c r="O279" s="111"/>
      <c r="P279" s="33">
        <v>1016</v>
      </c>
      <c r="Q279" s="33">
        <v>1022</v>
      </c>
      <c r="R279" s="33">
        <v>1019</v>
      </c>
      <c r="S279" s="33">
        <v>6</v>
      </c>
      <c r="T279" s="111"/>
      <c r="U279" s="536">
        <v>6.3</v>
      </c>
      <c r="V279" s="135">
        <v>15.9</v>
      </c>
      <c r="W279" s="536">
        <v>25.1</v>
      </c>
      <c r="X279" s="281" t="s">
        <v>154</v>
      </c>
      <c r="Z279" s="536">
        <v>0</v>
      </c>
      <c r="AA279" s="10" t="s">
        <v>459</v>
      </c>
      <c r="AB279" s="25" t="s">
        <v>459</v>
      </c>
      <c r="AC279" s="1089" t="s">
        <v>459</v>
      </c>
      <c r="AD279" s="19" t="s">
        <v>459</v>
      </c>
      <c r="AE279" s="593" t="s">
        <v>459</v>
      </c>
      <c r="AG279" s="10">
        <v>8.1</v>
      </c>
      <c r="AH279" s="10">
        <v>13.8</v>
      </c>
      <c r="AI279" s="26">
        <v>11.2</v>
      </c>
      <c r="AJ279" s="10">
        <v>5.7000000000000011</v>
      </c>
      <c r="AL279" s="103" t="s">
        <v>737</v>
      </c>
      <c r="AO279" s="1454"/>
      <c r="AP279" s="130">
        <v>8.5</v>
      </c>
      <c r="AQ279" s="131">
        <v>0</v>
      </c>
      <c r="AR279" s="576"/>
      <c r="AS279" s="26">
        <v>6.3349999999999991</v>
      </c>
      <c r="AT279" s="26">
        <v>9.004999999999999</v>
      </c>
      <c r="AU279" s="26">
        <v>7.669999999999999</v>
      </c>
      <c r="AV279" s="27">
        <v>2.67</v>
      </c>
      <c r="AW279" s="64">
        <v>6.3349999999999991</v>
      </c>
      <c r="AX279" s="26">
        <v>9.004999999999999</v>
      </c>
      <c r="AY279" s="26">
        <v>7.669999999999999</v>
      </c>
      <c r="AZ279" s="27">
        <v>2.6699999999999982</v>
      </c>
      <c r="BA279" s="351"/>
      <c r="BB279" s="640">
        <v>0</v>
      </c>
      <c r="BC279" s="26">
        <v>409.60000000000036</v>
      </c>
      <c r="BD279" s="132">
        <v>0.80364556962025391</v>
      </c>
      <c r="BE279" s="30">
        <v>1313.1099999999997</v>
      </c>
      <c r="BF279" s="616">
        <v>1.0427648128698412</v>
      </c>
      <c r="BG279" s="1265">
        <v>1</v>
      </c>
      <c r="BH279" s="1277">
        <v>0</v>
      </c>
      <c r="BI279" s="1265">
        <v>1013.25</v>
      </c>
      <c r="BJ279" s="135">
        <f>'2011'!$CA$80</f>
        <v>3.9679999999999995</v>
      </c>
      <c r="BK279" s="1">
        <f t="shared" si="24"/>
        <v>0</v>
      </c>
      <c r="BL279" s="1709">
        <v>0.31527777777777777</v>
      </c>
      <c r="BM279" s="1709">
        <v>0.63680555555555551</v>
      </c>
      <c r="BN279" s="1709">
        <v>0.6645833333333333</v>
      </c>
      <c r="BO279" s="1709" t="e">
        <v>#N/A</v>
      </c>
      <c r="BP279" s="1708">
        <v>0.63888888888888895</v>
      </c>
      <c r="BQ279" s="1447">
        <f>Daily!CP279</f>
        <v>9.8650000000000002</v>
      </c>
      <c r="BR279" s="1447">
        <f>Daily!CQ279</f>
        <v>16.295000000000002</v>
      </c>
      <c r="BS279" s="1447">
        <f>Daily!CR279</f>
        <v>13.080000000000002</v>
      </c>
      <c r="BT279" s="1421">
        <f>Daily!CS279</f>
        <v>6.4300000000000015</v>
      </c>
      <c r="BU279" s="1277">
        <f>$BU$276+('2011'!$BX$80/DGD!$E$307*DGD!E279)</f>
        <v>509.67741935483872</v>
      </c>
      <c r="BV279" s="1277">
        <f>$BV$276+('2011'!$CF$80/DGD!$E$307*DGD!E279)</f>
        <v>1259.258064516129</v>
      </c>
      <c r="BW279" s="32">
        <f t="shared" si="21"/>
        <v>10.936666666666667</v>
      </c>
      <c r="BX279" s="32">
        <f t="shared" si="22"/>
        <v>15.223333333333336</v>
      </c>
    </row>
    <row r="280" spans="4:76" ht="12.75" customHeight="1" x14ac:dyDescent="0.2">
      <c r="D280" s="1889"/>
      <c r="E280" s="34">
        <f t="shared" si="25"/>
        <v>4</v>
      </c>
      <c r="F280" s="32">
        <v>15.8</v>
      </c>
      <c r="G280" s="32">
        <v>18.7</v>
      </c>
      <c r="H280" s="32">
        <v>17.2</v>
      </c>
      <c r="I280" s="32">
        <v>2.9</v>
      </c>
      <c r="J280" s="352"/>
      <c r="K280" s="33">
        <v>65</v>
      </c>
      <c r="L280" s="33">
        <v>81</v>
      </c>
      <c r="M280" s="33">
        <v>75</v>
      </c>
      <c r="N280" s="33">
        <v>16</v>
      </c>
      <c r="O280" s="111"/>
      <c r="P280" s="33">
        <v>1018</v>
      </c>
      <c r="Q280" s="33">
        <v>1021</v>
      </c>
      <c r="R280" s="33">
        <v>1019.5</v>
      </c>
      <c r="S280" s="33">
        <v>3</v>
      </c>
      <c r="T280" s="111"/>
      <c r="U280" s="536">
        <v>6.4</v>
      </c>
      <c r="V280" s="135">
        <v>13.2</v>
      </c>
      <c r="W280" s="536">
        <v>19.399999999999999</v>
      </c>
      <c r="X280" s="281" t="s">
        <v>181</v>
      </c>
      <c r="Z280" s="536">
        <v>0</v>
      </c>
      <c r="AA280" s="10" t="s">
        <v>459</v>
      </c>
      <c r="AB280" s="25" t="s">
        <v>459</v>
      </c>
      <c r="AC280" s="1089" t="s">
        <v>459</v>
      </c>
      <c r="AD280" s="19" t="s">
        <v>459</v>
      </c>
      <c r="AE280" s="593" t="s">
        <v>459</v>
      </c>
      <c r="AG280" s="10">
        <v>11.7</v>
      </c>
      <c r="AH280" s="10">
        <v>14</v>
      </c>
      <c r="AI280" s="26">
        <v>12.7</v>
      </c>
      <c r="AJ280" s="10">
        <v>2.3000000000000007</v>
      </c>
      <c r="AL280" s="103" t="s">
        <v>738</v>
      </c>
      <c r="AO280" s="1454"/>
      <c r="AP280" s="130">
        <v>1</v>
      </c>
      <c r="AQ280" s="131">
        <v>0</v>
      </c>
      <c r="AR280" s="576"/>
      <c r="AS280" s="26">
        <v>6.0059999999999967</v>
      </c>
      <c r="AT280" s="26">
        <v>2.5246666666666755</v>
      </c>
      <c r="AU280" s="26">
        <v>4.2653333333333361</v>
      </c>
      <c r="AV280" s="27">
        <v>-3.4813333333333212</v>
      </c>
      <c r="AW280" s="64">
        <v>6.0059999999999967</v>
      </c>
      <c r="AX280" s="26">
        <v>2.5246666666666755</v>
      </c>
      <c r="AY280" s="26">
        <v>4.2653333333333361</v>
      </c>
      <c r="AZ280" s="27">
        <v>-3.4813333333333198</v>
      </c>
      <c r="BA280" s="351"/>
      <c r="BB280" s="640">
        <v>0</v>
      </c>
      <c r="BC280" s="26">
        <v>409.60000000000036</v>
      </c>
      <c r="BD280" s="132">
        <v>0.80015123826328138</v>
      </c>
      <c r="BE280" s="30">
        <v>1314.1099999999997</v>
      </c>
      <c r="BF280" s="616">
        <v>1.0407329535293663</v>
      </c>
      <c r="BG280" s="1265">
        <v>1</v>
      </c>
      <c r="BH280" s="1277">
        <v>0</v>
      </c>
      <c r="BI280" s="1265">
        <v>1013.25</v>
      </c>
      <c r="BJ280" s="135">
        <f>'2011'!$CA$80</f>
        <v>3.9679999999999995</v>
      </c>
      <c r="BK280" s="1">
        <f t="shared" si="24"/>
        <v>0</v>
      </c>
      <c r="BL280" s="1709">
        <v>0.31736111111111115</v>
      </c>
      <c r="BM280" s="1709">
        <v>0.66736111111111107</v>
      </c>
      <c r="BN280" s="1709">
        <v>0.64722222222222225</v>
      </c>
      <c r="BO280" s="1709" t="e">
        <v>#N/A</v>
      </c>
      <c r="BP280" s="1708">
        <v>0.62847222222222221</v>
      </c>
      <c r="BQ280" s="1447">
        <f>Daily!CP280</f>
        <v>9.794000000000004</v>
      </c>
      <c r="BR280" s="1447">
        <f>Daily!CQ280</f>
        <v>16.175333333333324</v>
      </c>
      <c r="BS280" s="1447">
        <f>Daily!CR280</f>
        <v>12.984666666666664</v>
      </c>
      <c r="BT280" s="1421">
        <f>Daily!CS280</f>
        <v>6.3813333333333198</v>
      </c>
      <c r="BU280" s="1277">
        <f>$BU$276+('2011'!$BX$80/DGD!$E$307*DGD!E280)</f>
        <v>511.90322580645159</v>
      </c>
      <c r="BV280" s="1277">
        <f>$BV$276+('2011'!$CF$80/DGD!$E$307*DGD!E280)</f>
        <v>1262.6774193548388</v>
      </c>
      <c r="BW280" s="32">
        <f t="shared" si="21"/>
        <v>10.857555555555557</v>
      </c>
      <c r="BX280" s="32">
        <f t="shared" si="22"/>
        <v>15.111777777777771</v>
      </c>
    </row>
    <row r="281" spans="4:76" ht="12.75" customHeight="1" x14ac:dyDescent="0.2">
      <c r="D281" s="1889"/>
      <c r="E281" s="34">
        <f t="shared" si="25"/>
        <v>5</v>
      </c>
      <c r="F281" s="32">
        <v>15.8</v>
      </c>
      <c r="G281" s="32">
        <v>19.100000000000001</v>
      </c>
      <c r="H281" s="32">
        <v>17.3</v>
      </c>
      <c r="I281" s="32">
        <v>3.3</v>
      </c>
      <c r="J281" s="352"/>
      <c r="K281" s="33">
        <v>65</v>
      </c>
      <c r="L281" s="33">
        <v>89</v>
      </c>
      <c r="M281" s="33">
        <v>78</v>
      </c>
      <c r="N281" s="33">
        <v>24</v>
      </c>
      <c r="O281" s="111"/>
      <c r="P281" s="33">
        <v>1010</v>
      </c>
      <c r="Q281" s="33">
        <v>1020</v>
      </c>
      <c r="R281" s="33">
        <v>1015</v>
      </c>
      <c r="S281" s="33">
        <v>10</v>
      </c>
      <c r="T281" s="111"/>
      <c r="U281" s="536">
        <v>8.3000000000000007</v>
      </c>
      <c r="V281" s="135">
        <v>19.399999999999999</v>
      </c>
      <c r="W281" s="536">
        <v>27.7</v>
      </c>
      <c r="X281" s="281" t="s">
        <v>154</v>
      </c>
      <c r="Z281" s="536">
        <v>0.1</v>
      </c>
      <c r="AA281" s="10" t="s">
        <v>459</v>
      </c>
      <c r="AB281" s="25" t="s">
        <v>459</v>
      </c>
      <c r="AC281" s="1089">
        <v>6.4516129032258064E-3</v>
      </c>
      <c r="AD281" s="19" t="s">
        <v>459</v>
      </c>
      <c r="AE281" s="593" t="s">
        <v>459</v>
      </c>
      <c r="AG281" s="10">
        <v>12.4</v>
      </c>
      <c r="AH281" s="10">
        <v>15</v>
      </c>
      <c r="AI281" s="26">
        <v>13.4</v>
      </c>
      <c r="AJ281" s="10">
        <v>2.5999999999999996</v>
      </c>
      <c r="AL281" s="103" t="s">
        <v>739</v>
      </c>
      <c r="AO281" s="1454"/>
      <c r="AP281" s="130">
        <v>1</v>
      </c>
      <c r="AQ281" s="131">
        <v>0.2</v>
      </c>
      <c r="AR281" s="576"/>
      <c r="AS281" s="26">
        <v>6.0769999999999964</v>
      </c>
      <c r="AT281" s="26">
        <v>3.0443333333333449</v>
      </c>
      <c r="AU281" s="26">
        <v>4.5606666666666706</v>
      </c>
      <c r="AV281" s="27">
        <v>-3.0326666666666515</v>
      </c>
      <c r="AW281" s="64">
        <v>6.0769999999999964</v>
      </c>
      <c r="AX281" s="26">
        <v>3.0443333333333449</v>
      </c>
      <c r="AY281" s="26">
        <v>4.5606666666666706</v>
      </c>
      <c r="AZ281" s="27">
        <v>-3.0326666666666524</v>
      </c>
      <c r="BA281" s="351"/>
      <c r="BB281" s="640">
        <v>4.4927536231884065E-2</v>
      </c>
      <c r="BC281" s="26">
        <v>409.70000000000039</v>
      </c>
      <c r="BD281" s="132">
        <v>0.79688166645752367</v>
      </c>
      <c r="BE281" s="30">
        <v>1315.1099999999997</v>
      </c>
      <c r="BF281" s="616">
        <v>1.0387120690973017</v>
      </c>
      <c r="BG281" s="1265">
        <v>1</v>
      </c>
      <c r="BH281" s="1277">
        <v>0</v>
      </c>
      <c r="BI281" s="1265">
        <v>1013.25</v>
      </c>
      <c r="BJ281" s="135">
        <f>'2011'!$CA$80</f>
        <v>3.9679999999999995</v>
      </c>
      <c r="BK281" s="1">
        <f t="shared" si="24"/>
        <v>1</v>
      </c>
      <c r="BL281" s="1709">
        <v>6.6666666666666666E-2</v>
      </c>
      <c r="BM281" s="1709">
        <v>0.54513888888888895</v>
      </c>
      <c r="BN281" s="1709">
        <v>0.54236111111111118</v>
      </c>
      <c r="BO281" s="1709">
        <v>0.29652777777777778</v>
      </c>
      <c r="BP281" s="1708">
        <v>0.8305555555555556</v>
      </c>
      <c r="BQ281" s="1447">
        <f>Daily!CP281</f>
        <v>9.7230000000000043</v>
      </c>
      <c r="BR281" s="1447">
        <f>Daily!CQ281</f>
        <v>16.055666666666657</v>
      </c>
      <c r="BS281" s="1447">
        <f>Daily!CR281</f>
        <v>12.88933333333333</v>
      </c>
      <c r="BT281" s="1421">
        <f>Daily!CS281</f>
        <v>6.3326666666666522</v>
      </c>
      <c r="BU281" s="1277">
        <f>$BU$276+('2011'!$BX$80/DGD!$E$307*DGD!E281)</f>
        <v>514.12903225806451</v>
      </c>
      <c r="BV281" s="1277">
        <f>$BV$276+('2011'!$CF$80/DGD!$E$307*DGD!E281)</f>
        <v>1266.0967741935483</v>
      </c>
      <c r="BW281" s="32">
        <f t="shared" si="21"/>
        <v>10.778444444444446</v>
      </c>
      <c r="BX281" s="32">
        <f t="shared" si="22"/>
        <v>15.000222222222213</v>
      </c>
    </row>
    <row r="282" spans="4:76" ht="12.75" customHeight="1" x14ac:dyDescent="0.2">
      <c r="D282" s="1889"/>
      <c r="E282" s="34">
        <f t="shared" si="25"/>
        <v>6</v>
      </c>
      <c r="F282" s="32">
        <v>10.7</v>
      </c>
      <c r="G282" s="32">
        <v>17.3</v>
      </c>
      <c r="H282" s="32">
        <v>13.4</v>
      </c>
      <c r="I282" s="32">
        <v>6.6</v>
      </c>
      <c r="J282" s="352"/>
      <c r="K282" s="33">
        <v>43</v>
      </c>
      <c r="L282" s="33">
        <v>92</v>
      </c>
      <c r="M282" s="33">
        <v>65</v>
      </c>
      <c r="N282" s="33">
        <v>49</v>
      </c>
      <c r="O282" s="111"/>
      <c r="P282" s="33">
        <v>1007</v>
      </c>
      <c r="Q282" s="33">
        <v>1011</v>
      </c>
      <c r="R282" s="33">
        <v>1009</v>
      </c>
      <c r="S282" s="33">
        <v>4</v>
      </c>
      <c r="T282" s="111"/>
      <c r="U282" s="536">
        <v>8.8000000000000007</v>
      </c>
      <c r="V282" s="135">
        <v>18.5</v>
      </c>
      <c r="W282" s="536">
        <v>28.6</v>
      </c>
      <c r="X282" s="281" t="s">
        <v>181</v>
      </c>
      <c r="Z282" s="536">
        <v>3.6</v>
      </c>
      <c r="AA282" s="10">
        <v>1.7</v>
      </c>
      <c r="AB282" s="25">
        <v>1.4</v>
      </c>
      <c r="AC282" s="1089">
        <v>0.23225806451612901</v>
      </c>
      <c r="AD282" s="19">
        <v>1.8</v>
      </c>
      <c r="AE282" s="593">
        <v>20</v>
      </c>
      <c r="AG282" s="10">
        <v>2.1</v>
      </c>
      <c r="AH282" s="10">
        <v>15.4</v>
      </c>
      <c r="AI282" s="26">
        <v>6.7</v>
      </c>
      <c r="AJ282" s="10">
        <v>13.3</v>
      </c>
      <c r="AL282" s="103" t="s">
        <v>740</v>
      </c>
      <c r="AO282" s="1454"/>
      <c r="AP282" s="130">
        <v>7</v>
      </c>
      <c r="AQ282" s="131">
        <v>2</v>
      </c>
      <c r="AR282" s="576"/>
      <c r="AS282" s="26">
        <v>1.0479999999999947</v>
      </c>
      <c r="AT282" s="26">
        <v>1.3640000000000114</v>
      </c>
      <c r="AU282" s="26">
        <v>1.2060000000000031</v>
      </c>
      <c r="AV282" s="27">
        <v>0.31600000000001671</v>
      </c>
      <c r="AW282" s="64">
        <v>1.0479999999999947</v>
      </c>
      <c r="AX282" s="26">
        <v>1.3640000000000114</v>
      </c>
      <c r="AY282" s="26">
        <v>1.2060000000000031</v>
      </c>
      <c r="AZ282" s="27">
        <v>0.31600000000001494</v>
      </c>
      <c r="BA282" s="351"/>
      <c r="BB282" s="640">
        <v>1.6173913043478263</v>
      </c>
      <c r="BC282" s="26">
        <v>413.30000000000041</v>
      </c>
      <c r="BD282" s="132">
        <v>0.80041856687699209</v>
      </c>
      <c r="BE282" s="30">
        <v>1322.1099999999997</v>
      </c>
      <c r="BF282" s="616">
        <v>1.0414282810316349</v>
      </c>
      <c r="BG282" s="1265">
        <v>1</v>
      </c>
      <c r="BH282" s="1277">
        <v>0</v>
      </c>
      <c r="BI282" s="1265">
        <v>1013.25</v>
      </c>
      <c r="BJ282" s="135">
        <f>'2011'!$CA$80</f>
        <v>3.9679999999999995</v>
      </c>
      <c r="BK282" s="1">
        <f t="shared" si="24"/>
        <v>2</v>
      </c>
      <c r="BL282" s="1709">
        <v>0.34722222222222227</v>
      </c>
      <c r="BM282" s="1709">
        <v>0.64583333333333337</v>
      </c>
      <c r="BN282" s="1709">
        <v>0.65208333333333335</v>
      </c>
      <c r="BO282" s="1709">
        <v>0.11874999999999999</v>
      </c>
      <c r="BP282" s="1708">
        <v>0.16805555555555554</v>
      </c>
      <c r="BQ282" s="1447">
        <f>Daily!CP282</f>
        <v>9.6520000000000046</v>
      </c>
      <c r="BR282" s="1447">
        <f>Daily!CQ282</f>
        <v>15.935999999999989</v>
      </c>
      <c r="BS282" s="1447">
        <f>Daily!CR282</f>
        <v>12.793999999999997</v>
      </c>
      <c r="BT282" s="1421">
        <f>Daily!CS282</f>
        <v>6.2839999999999847</v>
      </c>
      <c r="BU282" s="1277">
        <f>$BU$276+('2011'!$BX$80/DGD!$E$307*DGD!E282)</f>
        <v>516.35483870967744</v>
      </c>
      <c r="BV282" s="1277">
        <f>$BV$276+('2011'!$CF$80/DGD!$E$307*DGD!E282)</f>
        <v>1269.516129032258</v>
      </c>
      <c r="BW282" s="32">
        <f t="shared" si="21"/>
        <v>10.699333333333335</v>
      </c>
      <c r="BX282" s="32">
        <f t="shared" si="22"/>
        <v>14.888666666666659</v>
      </c>
    </row>
    <row r="283" spans="4:76" ht="12.75" customHeight="1" x14ac:dyDescent="0.2">
      <c r="D283" s="1889"/>
      <c r="E283" s="34">
        <f t="shared" si="25"/>
        <v>7</v>
      </c>
      <c r="F283" s="32">
        <v>9.1</v>
      </c>
      <c r="G283" s="32">
        <v>15.1</v>
      </c>
      <c r="H283" s="32">
        <v>11.7</v>
      </c>
      <c r="I283" s="32">
        <v>6</v>
      </c>
      <c r="J283" s="352"/>
      <c r="K283" s="33">
        <v>53</v>
      </c>
      <c r="L283" s="33">
        <v>78</v>
      </c>
      <c r="M283" s="33">
        <v>69</v>
      </c>
      <c r="N283" s="33">
        <v>25</v>
      </c>
      <c r="O283" s="111"/>
      <c r="P283" s="33">
        <v>1011</v>
      </c>
      <c r="Q283" s="33">
        <v>1022</v>
      </c>
      <c r="R283" s="33">
        <v>1016.5</v>
      </c>
      <c r="S283" s="33">
        <v>11</v>
      </c>
      <c r="T283" s="111"/>
      <c r="U283" s="536">
        <v>5.9</v>
      </c>
      <c r="V283" s="135">
        <v>14.5</v>
      </c>
      <c r="W283" s="536">
        <v>19.899999999999999</v>
      </c>
      <c r="X283" s="281" t="s">
        <v>181</v>
      </c>
      <c r="Z283" s="536">
        <v>0.1</v>
      </c>
      <c r="AA283" s="10" t="s">
        <v>459</v>
      </c>
      <c r="AB283" s="25" t="s">
        <v>459</v>
      </c>
      <c r="AC283" s="1089">
        <v>6.4516129032258064E-3</v>
      </c>
      <c r="AD283" s="19" t="s">
        <v>459</v>
      </c>
      <c r="AE283" s="593" t="s">
        <v>459</v>
      </c>
      <c r="AG283" s="10">
        <v>4</v>
      </c>
      <c r="AH283" s="10">
        <v>8.4</v>
      </c>
      <c r="AI283" s="26">
        <v>6.1</v>
      </c>
      <c r="AJ283" s="10">
        <v>4.4000000000000004</v>
      </c>
      <c r="AL283" s="103" t="s">
        <v>741</v>
      </c>
      <c r="AO283" s="1454"/>
      <c r="AP283" s="130">
        <v>2.5</v>
      </c>
      <c r="AQ283" s="131">
        <v>0.4</v>
      </c>
      <c r="AR283" s="576"/>
      <c r="AS283" s="26">
        <v>-0.4810000000000052</v>
      </c>
      <c r="AT283" s="26">
        <v>-0.71633333333332239</v>
      </c>
      <c r="AU283" s="26">
        <v>-0.59866666666666379</v>
      </c>
      <c r="AV283" s="27">
        <v>-0.23533333333331719</v>
      </c>
      <c r="AW283" s="64">
        <v>-0.4810000000000052</v>
      </c>
      <c r="AX283" s="26">
        <v>-0.71633333333332239</v>
      </c>
      <c r="AY283" s="26">
        <v>-0.59866666666666379</v>
      </c>
      <c r="AZ283" s="27">
        <v>-0.23533333333331719</v>
      </c>
      <c r="BA283" s="351"/>
      <c r="BB283" s="640">
        <v>4.4927536231884065E-2</v>
      </c>
      <c r="BC283" s="26">
        <v>413.40000000000043</v>
      </c>
      <c r="BD283" s="132">
        <v>0.79717591440656954</v>
      </c>
      <c r="BE283" s="30">
        <v>1324.6099999999997</v>
      </c>
      <c r="BF283" s="616">
        <v>1.0405947644509765</v>
      </c>
      <c r="BG283" s="1265">
        <v>1</v>
      </c>
      <c r="BH283" s="1277">
        <v>0</v>
      </c>
      <c r="BI283" s="1265">
        <v>1013.25</v>
      </c>
      <c r="BJ283" s="135">
        <f>'2011'!$CA$80</f>
        <v>3.9679999999999995</v>
      </c>
      <c r="BK283" s="1">
        <f t="shared" si="24"/>
        <v>1</v>
      </c>
      <c r="BL283" s="1709">
        <v>0.25069444444444444</v>
      </c>
      <c r="BM283" s="1709">
        <v>0.65416666666666667</v>
      </c>
      <c r="BN283" s="1709">
        <v>0.70694444444444438</v>
      </c>
      <c r="BO283" s="1709" t="e">
        <v>#N/A</v>
      </c>
      <c r="BP283" s="1708">
        <v>0.64930555555555558</v>
      </c>
      <c r="BQ283" s="1447">
        <f>Daily!CP283</f>
        <v>9.5810000000000048</v>
      </c>
      <c r="BR283" s="1447">
        <f>Daily!CQ283</f>
        <v>15.816333333333322</v>
      </c>
      <c r="BS283" s="1447">
        <f>Daily!CR283</f>
        <v>12.698666666666664</v>
      </c>
      <c r="BT283" s="1421">
        <f>Daily!CS283</f>
        <v>6.2353333333333172</v>
      </c>
      <c r="BU283" s="1277">
        <f>$BU$276+('2011'!$BX$80/DGD!$E$307*DGD!E283)</f>
        <v>518.58064516129036</v>
      </c>
      <c r="BV283" s="1277">
        <f>$BV$276+('2011'!$CF$80/DGD!$E$307*DGD!E283)</f>
        <v>1272.9354838709678</v>
      </c>
      <c r="BW283" s="32">
        <f t="shared" si="21"/>
        <v>10.620222222222225</v>
      </c>
      <c r="BX283" s="32">
        <f t="shared" si="22"/>
        <v>14.777111111111104</v>
      </c>
    </row>
    <row r="284" spans="4:76" ht="12.75" customHeight="1" x14ac:dyDescent="0.2">
      <c r="D284" s="1889"/>
      <c r="E284" s="34">
        <f t="shared" si="25"/>
        <v>8</v>
      </c>
      <c r="F284" s="32">
        <v>9.6</v>
      </c>
      <c r="G284" s="32">
        <v>14.9</v>
      </c>
      <c r="H284" s="32">
        <v>12.1</v>
      </c>
      <c r="I284" s="32">
        <v>5.3</v>
      </c>
      <c r="J284" s="352"/>
      <c r="K284" s="33">
        <v>69</v>
      </c>
      <c r="L284" s="33">
        <v>83</v>
      </c>
      <c r="M284" s="33">
        <v>75</v>
      </c>
      <c r="N284" s="33">
        <v>14</v>
      </c>
      <c r="O284" s="111"/>
      <c r="P284" s="33">
        <v>1020</v>
      </c>
      <c r="Q284" s="33">
        <v>1023</v>
      </c>
      <c r="R284" s="33">
        <v>1021.5</v>
      </c>
      <c r="S284" s="33">
        <v>3</v>
      </c>
      <c r="T284" s="111"/>
      <c r="U284" s="536">
        <v>5.3</v>
      </c>
      <c r="V284" s="135">
        <v>10.9</v>
      </c>
      <c r="W284" s="536">
        <v>16.8</v>
      </c>
      <c r="X284" s="281" t="s">
        <v>181</v>
      </c>
      <c r="Z284" s="536">
        <v>0.1</v>
      </c>
      <c r="AA284" s="10" t="s">
        <v>459</v>
      </c>
      <c r="AB284" s="25" t="s">
        <v>459</v>
      </c>
      <c r="AC284" s="1089">
        <v>6.4516129032258064E-3</v>
      </c>
      <c r="AD284" s="19" t="s">
        <v>459</v>
      </c>
      <c r="AE284" s="593" t="s">
        <v>459</v>
      </c>
      <c r="AG284" s="10">
        <v>6.1</v>
      </c>
      <c r="AH284" s="10">
        <v>11.9</v>
      </c>
      <c r="AI284" s="26">
        <v>7.9</v>
      </c>
      <c r="AJ284" s="10">
        <v>5.8000000000000007</v>
      </c>
      <c r="AL284" s="103" t="s">
        <v>464</v>
      </c>
      <c r="AO284" s="1454"/>
      <c r="AP284" s="130">
        <v>0.1</v>
      </c>
      <c r="AQ284" s="131">
        <v>0.5</v>
      </c>
      <c r="AR284" s="576"/>
      <c r="AS284" s="26">
        <v>8.9999999999999858E-2</v>
      </c>
      <c r="AT284" s="26">
        <v>-0.79666666666665442</v>
      </c>
      <c r="AU284" s="26">
        <v>-0.35333333333332728</v>
      </c>
      <c r="AV284" s="27">
        <v>-0.88666666666665428</v>
      </c>
      <c r="AW284" s="64">
        <v>8.9999999999999858E-2</v>
      </c>
      <c r="AX284" s="26">
        <v>-0.79666666666665442</v>
      </c>
      <c r="AY284" s="26">
        <v>-0.35333333333332728</v>
      </c>
      <c r="AZ284" s="27">
        <v>-0.88666666666665517</v>
      </c>
      <c r="BA284" s="351"/>
      <c r="BB284" s="640">
        <v>4.4927536231884065E-2</v>
      </c>
      <c r="BC284" s="26">
        <v>413.50000000000045</v>
      </c>
      <c r="BD284" s="132">
        <v>0.79396097863115611</v>
      </c>
      <c r="BE284" s="30">
        <v>1324.7099999999996</v>
      </c>
      <c r="BF284" s="616">
        <v>1.0378853590112971</v>
      </c>
      <c r="BG284" s="1265">
        <v>1</v>
      </c>
      <c r="BH284" s="1277">
        <v>0</v>
      </c>
      <c r="BI284" s="1265">
        <v>1013.25</v>
      </c>
      <c r="BJ284" s="135">
        <f>'2011'!$CA$80</f>
        <v>3.9679999999999995</v>
      </c>
      <c r="BK284" s="1">
        <f t="shared" si="24"/>
        <v>1</v>
      </c>
      <c r="BL284" s="1709">
        <v>6.805555555555555E-2</v>
      </c>
      <c r="BM284" s="1709" t="e">
        <v>#N/A</v>
      </c>
      <c r="BN284" s="1709">
        <v>0.53472222222222221</v>
      </c>
      <c r="BO284" s="1709" t="e">
        <v>#N/A</v>
      </c>
      <c r="BP284" s="1708">
        <v>0.39583333333333331</v>
      </c>
      <c r="BQ284" s="1447">
        <f>Daily!CP284</f>
        <v>9.51</v>
      </c>
      <c r="BR284" s="1447">
        <f>Daily!CQ284</f>
        <v>15.696666666666655</v>
      </c>
      <c r="BS284" s="1447">
        <f>Daily!CR284</f>
        <v>12.603333333333328</v>
      </c>
      <c r="BT284" s="1421">
        <f>Daily!CS284</f>
        <v>6.186666666666655</v>
      </c>
      <c r="BU284" s="1277">
        <f>$BU$276+('2011'!$BX$80/DGD!$E$307*DGD!E284)</f>
        <v>520.80645161290317</v>
      </c>
      <c r="BV284" s="1277">
        <f>$BV$276+('2011'!$CF$80/DGD!$E$307*DGD!E284)</f>
        <v>1276.3548387096773</v>
      </c>
      <c r="BW284" s="32">
        <f t="shared" si="21"/>
        <v>10.54111111111111</v>
      </c>
      <c r="BX284" s="32">
        <f t="shared" si="22"/>
        <v>14.665555555555546</v>
      </c>
    </row>
    <row r="285" spans="4:76" ht="12.75" customHeight="1" x14ac:dyDescent="0.2">
      <c r="D285" s="1889"/>
      <c r="E285" s="34">
        <f t="shared" si="25"/>
        <v>9</v>
      </c>
      <c r="F285" s="32">
        <v>14.4</v>
      </c>
      <c r="G285" s="32">
        <v>19.7</v>
      </c>
      <c r="H285" s="32">
        <v>16.8</v>
      </c>
      <c r="I285" s="32">
        <v>5.3</v>
      </c>
      <c r="J285" s="352"/>
      <c r="K285" s="33">
        <v>72</v>
      </c>
      <c r="L285" s="33">
        <v>94</v>
      </c>
      <c r="M285" s="33">
        <v>84</v>
      </c>
      <c r="N285" s="33">
        <v>22</v>
      </c>
      <c r="O285" s="111"/>
      <c r="P285" s="33">
        <v>1016</v>
      </c>
      <c r="Q285" s="33">
        <v>1020</v>
      </c>
      <c r="R285" s="33">
        <v>1018</v>
      </c>
      <c r="S285" s="33">
        <v>4</v>
      </c>
      <c r="T285" s="111"/>
      <c r="U285" s="536">
        <v>7.2</v>
      </c>
      <c r="V285" s="135">
        <v>15.6</v>
      </c>
      <c r="W285" s="536">
        <v>22.5</v>
      </c>
      <c r="X285" s="281" t="s">
        <v>181</v>
      </c>
      <c r="Z285" s="536">
        <v>1.9</v>
      </c>
      <c r="AA285" s="10">
        <v>0.9</v>
      </c>
      <c r="AB285" s="25">
        <v>0.5</v>
      </c>
      <c r="AC285" s="1089">
        <v>0.1225806451612903</v>
      </c>
      <c r="AD285" s="19">
        <v>0.38</v>
      </c>
      <c r="AE285" s="593">
        <v>2.5</v>
      </c>
      <c r="AG285" s="10">
        <v>11.6</v>
      </c>
      <c r="AH285" s="10">
        <v>15.2</v>
      </c>
      <c r="AI285" s="26">
        <v>13.9</v>
      </c>
      <c r="AJ285" s="10">
        <v>3.5999999999999996</v>
      </c>
      <c r="AL285" s="103" t="s">
        <v>718</v>
      </c>
      <c r="AO285" s="1454"/>
      <c r="AP285" s="130">
        <v>2</v>
      </c>
      <c r="AQ285" s="131">
        <v>5</v>
      </c>
      <c r="AR285" s="576"/>
      <c r="AS285" s="26">
        <v>4.960999999999995</v>
      </c>
      <c r="AT285" s="26">
        <v>4.1230000000000118</v>
      </c>
      <c r="AU285" s="26">
        <v>4.5420000000000034</v>
      </c>
      <c r="AV285" s="27">
        <v>-0.8379999999999832</v>
      </c>
      <c r="AW285" s="64">
        <v>4.960999999999995</v>
      </c>
      <c r="AX285" s="26">
        <v>4.1230000000000118</v>
      </c>
      <c r="AY285" s="26">
        <v>4.5420000000000034</v>
      </c>
      <c r="AZ285" s="27">
        <v>-0.83799999999998231</v>
      </c>
      <c r="BA285" s="351"/>
      <c r="BB285" s="640">
        <v>0.8536231884057971</v>
      </c>
      <c r="BC285" s="26">
        <v>415.40000000000043</v>
      </c>
      <c r="BD285" s="132">
        <v>0.79421487603305874</v>
      </c>
      <c r="BE285" s="30">
        <v>1326.7099999999996</v>
      </c>
      <c r="BF285" s="616">
        <v>1.0366750686865118</v>
      </c>
      <c r="BG285" s="1265">
        <v>1</v>
      </c>
      <c r="BH285" s="1277">
        <v>0</v>
      </c>
      <c r="BI285" s="1265">
        <v>1013.25</v>
      </c>
      <c r="BJ285" s="135">
        <f>'2011'!$CA$80</f>
        <v>3.9679999999999995</v>
      </c>
      <c r="BK285" s="1">
        <f t="shared" si="24"/>
        <v>2</v>
      </c>
      <c r="BL285" s="1709">
        <v>0.1451388888888889</v>
      </c>
      <c r="BM285" s="1709">
        <v>0.68125000000000002</v>
      </c>
      <c r="BN285" s="1709">
        <v>0.69861111111111107</v>
      </c>
      <c r="BO285" s="1709">
        <v>0.3527777777777778</v>
      </c>
      <c r="BP285" s="1708">
        <v>0.62083333333333335</v>
      </c>
      <c r="BQ285" s="1447">
        <f>Daily!CP285</f>
        <v>9.4390000000000054</v>
      </c>
      <c r="BR285" s="1447">
        <f>Daily!CQ285</f>
        <v>15.576999999999988</v>
      </c>
      <c r="BS285" s="1447">
        <f>Daily!CR285</f>
        <v>12.507999999999996</v>
      </c>
      <c r="BT285" s="1421">
        <f>Daily!CS285</f>
        <v>6.1379999999999821</v>
      </c>
      <c r="BU285" s="1277">
        <f>$BU$276+('2011'!$BX$80/DGD!$E$307*DGD!E285)</f>
        <v>523.0322580645161</v>
      </c>
      <c r="BV285" s="1277">
        <f>$BV$276+('2011'!$CF$80/DGD!$E$307*DGD!E285)</f>
        <v>1279.7741935483871</v>
      </c>
      <c r="BW285" s="32">
        <f t="shared" si="21"/>
        <v>10.462000000000002</v>
      </c>
      <c r="BX285" s="32">
        <f t="shared" si="22"/>
        <v>14.55399999999999</v>
      </c>
    </row>
    <row r="286" spans="4:76" ht="12.75" customHeight="1" x14ac:dyDescent="0.2">
      <c r="D286" s="1889"/>
      <c r="E286" s="34">
        <f t="shared" si="25"/>
        <v>10</v>
      </c>
      <c r="F286" s="32">
        <v>15.8</v>
      </c>
      <c r="G286" s="32">
        <v>19.5</v>
      </c>
      <c r="H286" s="32">
        <v>17.2</v>
      </c>
      <c r="I286" s="32">
        <v>3.7</v>
      </c>
      <c r="J286" s="352"/>
      <c r="K286" s="33">
        <v>62</v>
      </c>
      <c r="L286" s="33">
        <v>84</v>
      </c>
      <c r="M286" s="33">
        <v>75</v>
      </c>
      <c r="N286" s="33">
        <v>22</v>
      </c>
      <c r="O286" s="111"/>
      <c r="P286" s="33">
        <v>1016</v>
      </c>
      <c r="Q286" s="33">
        <v>1019</v>
      </c>
      <c r="R286" s="33">
        <v>1017.5</v>
      </c>
      <c r="S286" s="33">
        <v>3</v>
      </c>
      <c r="T286" s="111"/>
      <c r="U286" s="536">
        <v>10.8</v>
      </c>
      <c r="V286" s="135">
        <v>21.5</v>
      </c>
      <c r="W286" s="536">
        <v>37.700000000000003</v>
      </c>
      <c r="X286" s="281" t="s">
        <v>154</v>
      </c>
      <c r="Z286" s="536">
        <v>0</v>
      </c>
      <c r="AA286" s="10" t="s">
        <v>459</v>
      </c>
      <c r="AB286" s="25" t="s">
        <v>459</v>
      </c>
      <c r="AC286" s="1089" t="s">
        <v>459</v>
      </c>
      <c r="AD286" s="19" t="s">
        <v>459</v>
      </c>
      <c r="AE286" s="593" t="s">
        <v>459</v>
      </c>
      <c r="AG286" s="10">
        <v>11.7</v>
      </c>
      <c r="AH286" s="10">
        <v>14.2</v>
      </c>
      <c r="AI286" s="26">
        <v>12.7</v>
      </c>
      <c r="AJ286" s="10">
        <v>2.5</v>
      </c>
      <c r="AL286" s="103" t="s">
        <v>742</v>
      </c>
      <c r="AO286" s="1454"/>
      <c r="AP286" s="130">
        <v>3.5</v>
      </c>
      <c r="AQ286" s="131">
        <v>0</v>
      </c>
      <c r="AR286" s="576"/>
      <c r="AS286" s="26">
        <v>6.4319999999999951</v>
      </c>
      <c r="AT286" s="26">
        <v>4.0426666666666797</v>
      </c>
      <c r="AU286" s="26">
        <v>5.2373333333333374</v>
      </c>
      <c r="AV286" s="27">
        <v>-2.3893333333333153</v>
      </c>
      <c r="AW286" s="64">
        <v>6.4319999999999951</v>
      </c>
      <c r="AX286" s="26">
        <v>4.0426666666666797</v>
      </c>
      <c r="AY286" s="26">
        <v>5.2373333333333374</v>
      </c>
      <c r="AZ286" s="27">
        <v>-2.3893333333333144</v>
      </c>
      <c r="BA286" s="351"/>
      <c r="BB286" s="640">
        <v>0</v>
      </c>
      <c r="BC286" s="26">
        <v>415.40000000000043</v>
      </c>
      <c r="BD286" s="132">
        <v>0.7908493520849974</v>
      </c>
      <c r="BE286" s="30">
        <v>1330.2099999999996</v>
      </c>
      <c r="BF286" s="616">
        <v>1.036640187033359</v>
      </c>
      <c r="BG286" s="1265">
        <v>1</v>
      </c>
      <c r="BH286" s="1277">
        <v>0</v>
      </c>
      <c r="BI286" s="1265">
        <v>1013.25</v>
      </c>
      <c r="BJ286" s="135">
        <f>'2011'!$CA$80</f>
        <v>3.9679999999999995</v>
      </c>
      <c r="BK286" s="1">
        <f t="shared" si="24"/>
        <v>0</v>
      </c>
      <c r="BL286" s="1709">
        <v>0.3125</v>
      </c>
      <c r="BM286" s="1709">
        <v>0.60555555555555551</v>
      </c>
      <c r="BN286" s="1709">
        <v>0.62361111111111112</v>
      </c>
      <c r="BO286" s="1709">
        <v>6.458333333333334E-2</v>
      </c>
      <c r="BP286" s="1708">
        <v>0.61875000000000002</v>
      </c>
      <c r="BQ286" s="1447">
        <f>Daily!CP286</f>
        <v>9.3680000000000057</v>
      </c>
      <c r="BR286" s="1447">
        <f>Daily!CQ286</f>
        <v>15.45733333333332</v>
      </c>
      <c r="BS286" s="1447">
        <f>Daily!CR286</f>
        <v>12.412666666666663</v>
      </c>
      <c r="BT286" s="1421">
        <f>Daily!CS286</f>
        <v>6.0893333333333146</v>
      </c>
      <c r="BU286" s="1277">
        <f>$BU$276+('2011'!$BX$80/DGD!$E$307*DGD!E286)</f>
        <v>525.25806451612902</v>
      </c>
      <c r="BV286" s="1277">
        <f>$BV$276+('2011'!$CF$80/DGD!$E$307*DGD!E286)</f>
        <v>1283.1935483870968</v>
      </c>
      <c r="BW286" s="32">
        <f t="shared" si="21"/>
        <v>10.382888888888891</v>
      </c>
      <c r="BX286" s="32">
        <f t="shared" si="22"/>
        <v>14.442444444444435</v>
      </c>
    </row>
    <row r="287" spans="4:76" ht="12.75" customHeight="1" x14ac:dyDescent="0.2">
      <c r="D287" s="1889"/>
      <c r="E287" s="34">
        <f t="shared" si="25"/>
        <v>11</v>
      </c>
      <c r="F287" s="32">
        <v>15.3</v>
      </c>
      <c r="G287" s="32">
        <v>18.399999999999999</v>
      </c>
      <c r="H287" s="32">
        <v>16.8</v>
      </c>
      <c r="I287" s="32">
        <v>3.1</v>
      </c>
      <c r="J287" s="352"/>
      <c r="K287" s="33">
        <v>71</v>
      </c>
      <c r="L287" s="33">
        <v>83</v>
      </c>
      <c r="M287" s="33">
        <v>76</v>
      </c>
      <c r="N287" s="33">
        <v>12</v>
      </c>
      <c r="O287" s="111"/>
      <c r="P287" s="33">
        <v>1017</v>
      </c>
      <c r="Q287" s="33">
        <v>1021</v>
      </c>
      <c r="R287" s="33">
        <v>1019</v>
      </c>
      <c r="S287" s="33">
        <v>4</v>
      </c>
      <c r="T287" s="111"/>
      <c r="U287" s="536">
        <v>8.1</v>
      </c>
      <c r="V287" s="135">
        <v>16.8</v>
      </c>
      <c r="W287" s="536">
        <v>23.7</v>
      </c>
      <c r="X287" s="281" t="s">
        <v>181</v>
      </c>
      <c r="Z287" s="536">
        <v>0</v>
      </c>
      <c r="AA287" s="10" t="s">
        <v>459</v>
      </c>
      <c r="AB287" s="25" t="s">
        <v>459</v>
      </c>
      <c r="AC287" s="1089" t="s">
        <v>459</v>
      </c>
      <c r="AD287" s="19" t="s">
        <v>459</v>
      </c>
      <c r="AE287" s="593" t="s">
        <v>459</v>
      </c>
      <c r="AG287" s="10">
        <v>11.4</v>
      </c>
      <c r="AH287" s="10">
        <v>13.4</v>
      </c>
      <c r="AI287" s="26">
        <v>12.5</v>
      </c>
      <c r="AJ287" s="10">
        <v>2</v>
      </c>
      <c r="AL287" s="103" t="s">
        <v>743</v>
      </c>
      <c r="AO287" s="1454"/>
      <c r="AP287" s="130">
        <v>1.5</v>
      </c>
      <c r="AQ287" s="131">
        <v>0</v>
      </c>
      <c r="AR287" s="576"/>
      <c r="AS287" s="26">
        <v>6.0029999999999948</v>
      </c>
      <c r="AT287" s="26">
        <v>3.0623333333333456</v>
      </c>
      <c r="AU287" s="26">
        <v>4.5326666666666702</v>
      </c>
      <c r="AV287" s="27">
        <v>-2.9406666666666492</v>
      </c>
      <c r="AW287" s="64">
        <v>6.0029999999999948</v>
      </c>
      <c r="AX287" s="26">
        <v>3.0623333333333456</v>
      </c>
      <c r="AY287" s="26">
        <v>4.5326666666666702</v>
      </c>
      <c r="AZ287" s="27">
        <v>-2.940666666666647</v>
      </c>
      <c r="BA287" s="351"/>
      <c r="BB287" s="640">
        <v>0</v>
      </c>
      <c r="BC287" s="26">
        <v>415.40000000000043</v>
      </c>
      <c r="BD287" s="132">
        <v>0.78751223091976597</v>
      </c>
      <c r="BE287" s="30">
        <v>1331.7099999999996</v>
      </c>
      <c r="BF287" s="616">
        <v>1.035051021687351</v>
      </c>
      <c r="BG287" s="1265">
        <v>1</v>
      </c>
      <c r="BH287" s="1277">
        <v>0</v>
      </c>
      <c r="BI287" s="1265">
        <v>1013.25</v>
      </c>
      <c r="BJ287" s="135">
        <f>'2011'!$CA$80</f>
        <v>3.9679999999999995</v>
      </c>
      <c r="BK287" s="1">
        <f t="shared" si="24"/>
        <v>0</v>
      </c>
      <c r="BL287" s="1709">
        <v>0.21875</v>
      </c>
      <c r="BM287" s="1709">
        <v>0.67708333333333337</v>
      </c>
      <c r="BN287" s="1709">
        <v>0.6645833333333333</v>
      </c>
      <c r="BO287" s="1709" t="e">
        <v>#N/A</v>
      </c>
      <c r="BP287" s="1708">
        <v>8.8888888888888892E-2</v>
      </c>
      <c r="BQ287" s="1447">
        <f>Daily!CP287</f>
        <v>9.2970000000000059</v>
      </c>
      <c r="BR287" s="1447">
        <f>Daily!CQ287</f>
        <v>15.337666666666653</v>
      </c>
      <c r="BS287" s="1447">
        <f>Daily!CR287</f>
        <v>12.31733333333333</v>
      </c>
      <c r="BT287" s="1421">
        <f>Daily!CS287</f>
        <v>6.0406666666666471</v>
      </c>
      <c r="BU287" s="1277">
        <f>$BU$276+('2011'!$BX$80/DGD!$E$307*DGD!E287)</f>
        <v>527.48387096774195</v>
      </c>
      <c r="BV287" s="1277">
        <f>$BV$276+('2011'!$CF$80/DGD!$E$307*DGD!E287)</f>
        <v>1286.6129032258063</v>
      </c>
      <c r="BW287" s="32">
        <f t="shared" si="21"/>
        <v>10.303777777777782</v>
      </c>
      <c r="BX287" s="32">
        <f t="shared" si="22"/>
        <v>14.330888888888879</v>
      </c>
    </row>
    <row r="288" spans="4:76" ht="12.75" customHeight="1" x14ac:dyDescent="0.2">
      <c r="D288" s="1889"/>
      <c r="E288" s="34">
        <f t="shared" si="25"/>
        <v>12</v>
      </c>
      <c r="F288" s="32">
        <v>14.7</v>
      </c>
      <c r="G288" s="32">
        <v>18.8</v>
      </c>
      <c r="H288" s="32">
        <v>16.3</v>
      </c>
      <c r="I288" s="32">
        <v>4.0999999999999996</v>
      </c>
      <c r="J288" s="352"/>
      <c r="K288" s="33">
        <v>69</v>
      </c>
      <c r="L288" s="33">
        <v>87</v>
      </c>
      <c r="M288" s="33">
        <v>79</v>
      </c>
      <c r="N288" s="33">
        <v>18</v>
      </c>
      <c r="O288" s="111"/>
      <c r="P288" s="33">
        <v>1019</v>
      </c>
      <c r="Q288" s="33">
        <v>1024</v>
      </c>
      <c r="R288" s="33">
        <v>1021.5</v>
      </c>
      <c r="S288" s="33">
        <v>5</v>
      </c>
      <c r="T288" s="111"/>
      <c r="U288" s="536">
        <v>4.9000000000000004</v>
      </c>
      <c r="V288" s="135">
        <v>10.7</v>
      </c>
      <c r="W288" s="536">
        <v>14.7</v>
      </c>
      <c r="X288" s="281" t="s">
        <v>181</v>
      </c>
      <c r="Z288" s="536">
        <v>0</v>
      </c>
      <c r="AA288" s="10" t="s">
        <v>459</v>
      </c>
      <c r="AB288" s="25" t="s">
        <v>459</v>
      </c>
      <c r="AC288" s="1089" t="s">
        <v>459</v>
      </c>
      <c r="AD288" s="19" t="s">
        <v>459</v>
      </c>
      <c r="AE288" s="593" t="s">
        <v>459</v>
      </c>
      <c r="AG288" s="10">
        <v>11.5</v>
      </c>
      <c r="AH288" s="10">
        <v>14.3</v>
      </c>
      <c r="AI288" s="26">
        <v>12.7</v>
      </c>
      <c r="AJ288" s="10">
        <v>2.8000000000000007</v>
      </c>
      <c r="AL288" s="103" t="s">
        <v>744</v>
      </c>
      <c r="AO288" s="1454"/>
      <c r="AP288" s="130">
        <v>1</v>
      </c>
      <c r="AQ288" s="131">
        <v>0</v>
      </c>
      <c r="AR288" s="576"/>
      <c r="AS288" s="26">
        <v>5.4739999999999931</v>
      </c>
      <c r="AT288" s="26">
        <v>3.5820000000000149</v>
      </c>
      <c r="AU288" s="26">
        <v>4.528000000000004</v>
      </c>
      <c r="AV288" s="27">
        <v>-1.8919999999999781</v>
      </c>
      <c r="AW288" s="64">
        <v>5.4739999999999931</v>
      </c>
      <c r="AX288" s="26">
        <v>3.5820000000000149</v>
      </c>
      <c r="AY288" s="26">
        <v>4.528000000000004</v>
      </c>
      <c r="AZ288" s="27">
        <v>-1.8919999999999799</v>
      </c>
      <c r="BA288" s="351"/>
      <c r="BB288" s="640">
        <v>0</v>
      </c>
      <c r="BC288" s="26">
        <v>415.40000000000043</v>
      </c>
      <c r="BD288" s="132">
        <v>0.78420315449729083</v>
      </c>
      <c r="BE288" s="30">
        <v>1332.7099999999996</v>
      </c>
      <c r="BF288" s="616">
        <v>1.0330826936060611</v>
      </c>
      <c r="BG288" s="1265">
        <v>1</v>
      </c>
      <c r="BH288" s="1277">
        <v>0</v>
      </c>
      <c r="BI288" s="1265">
        <v>1013.25</v>
      </c>
      <c r="BJ288" s="135">
        <f>'2011'!$CA$80</f>
        <v>3.9679999999999995</v>
      </c>
      <c r="BK288" s="1">
        <f t="shared" si="24"/>
        <v>0</v>
      </c>
      <c r="BL288" s="1709">
        <v>0.34722222222222227</v>
      </c>
      <c r="BM288" s="1709">
        <v>0.6791666666666667</v>
      </c>
      <c r="BN288" s="1709">
        <v>0.68888888888888899</v>
      </c>
      <c r="BO288" s="1709">
        <v>0.96875</v>
      </c>
      <c r="BP288" s="1708">
        <v>0.13541666666666666</v>
      </c>
      <c r="BQ288" s="1447">
        <f>Daily!CP288</f>
        <v>9.2260000000000062</v>
      </c>
      <c r="BR288" s="1447">
        <f>Daily!CQ288</f>
        <v>15.217999999999986</v>
      </c>
      <c r="BS288" s="1447">
        <f>Daily!CR288</f>
        <v>12.221999999999996</v>
      </c>
      <c r="BT288" s="1421">
        <f>Daily!CS288</f>
        <v>5.9919999999999796</v>
      </c>
      <c r="BU288" s="1277">
        <f>$BU$276+('2011'!$BX$80/DGD!$E$307*DGD!E288)</f>
        <v>529.70967741935488</v>
      </c>
      <c r="BV288" s="1277">
        <f>$BV$276+('2011'!$CF$80/DGD!$E$307*DGD!E288)</f>
        <v>1290.0322580645161</v>
      </c>
      <c r="BW288" s="32">
        <f t="shared" si="21"/>
        <v>10.224666666666669</v>
      </c>
      <c r="BX288" s="32">
        <f t="shared" si="22"/>
        <v>14.219333333333322</v>
      </c>
    </row>
    <row r="289" spans="4:76" ht="12.75" customHeight="1" x14ac:dyDescent="0.2">
      <c r="D289" s="1889"/>
      <c r="E289" s="34">
        <f t="shared" si="25"/>
        <v>13</v>
      </c>
      <c r="F289" s="32">
        <v>11.1</v>
      </c>
      <c r="G289" s="32">
        <v>15.9</v>
      </c>
      <c r="H289" s="32">
        <v>14.3</v>
      </c>
      <c r="I289" s="32">
        <v>4.8</v>
      </c>
      <c r="J289" s="352"/>
      <c r="K289" s="33">
        <v>74</v>
      </c>
      <c r="L289" s="33">
        <v>91</v>
      </c>
      <c r="M289" s="33">
        <v>84</v>
      </c>
      <c r="N289" s="33">
        <v>17</v>
      </c>
      <c r="O289" s="111"/>
      <c r="P289" s="33">
        <v>1025</v>
      </c>
      <c r="Q289" s="33">
        <v>1032</v>
      </c>
      <c r="R289" s="33">
        <v>1028.5</v>
      </c>
      <c r="S289" s="33">
        <v>7</v>
      </c>
      <c r="T289" s="111"/>
      <c r="U289" s="536">
        <v>3.2</v>
      </c>
      <c r="V289" s="135">
        <v>8.1</v>
      </c>
      <c r="W289" s="536">
        <v>11.2</v>
      </c>
      <c r="X289" s="281" t="s">
        <v>180</v>
      </c>
      <c r="Z289" s="536">
        <v>0</v>
      </c>
      <c r="AA289" s="10" t="s">
        <v>459</v>
      </c>
      <c r="AB289" s="25" t="s">
        <v>459</v>
      </c>
      <c r="AC289" s="1089" t="s">
        <v>459</v>
      </c>
      <c r="AD289" s="19" t="s">
        <v>459</v>
      </c>
      <c r="AE289" s="593" t="s">
        <v>459</v>
      </c>
      <c r="AG289" s="10">
        <v>7.5</v>
      </c>
      <c r="AH289" s="10">
        <v>13.6</v>
      </c>
      <c r="AI289" s="26">
        <v>11.7</v>
      </c>
      <c r="AJ289" s="10">
        <v>6.1</v>
      </c>
      <c r="AL289" s="103" t="s">
        <v>473</v>
      </c>
      <c r="AO289" s="1454"/>
      <c r="AP289" s="130">
        <v>0.5</v>
      </c>
      <c r="AQ289" s="131">
        <v>0</v>
      </c>
      <c r="AR289" s="576"/>
      <c r="AS289" s="26">
        <v>1.9449999999999932</v>
      </c>
      <c r="AT289" s="26">
        <v>0.80166666666668185</v>
      </c>
      <c r="AU289" s="26">
        <v>1.3733333333333375</v>
      </c>
      <c r="AV289" s="27">
        <v>-1.1433333333333113</v>
      </c>
      <c r="AW289" s="64">
        <v>1.9449999999999932</v>
      </c>
      <c r="AX289" s="26">
        <v>0.80166666666668185</v>
      </c>
      <c r="AY289" s="26">
        <v>1.3733333333333375</v>
      </c>
      <c r="AZ289" s="27">
        <v>-1.1433333333333122</v>
      </c>
      <c r="BA289" s="351"/>
      <c r="BB289" s="640">
        <v>0</v>
      </c>
      <c r="BC289" s="26">
        <v>415.40000000000043</v>
      </c>
      <c r="BD289" s="132">
        <v>0.78092177077016467</v>
      </c>
      <c r="BE289" s="30">
        <v>1333.2099999999996</v>
      </c>
      <c r="BF289" s="616">
        <v>1.0307382098411348</v>
      </c>
      <c r="BG289" s="1265">
        <v>1</v>
      </c>
      <c r="BH289" s="1277">
        <v>0</v>
      </c>
      <c r="BI289" s="1265">
        <v>1013.25</v>
      </c>
      <c r="BJ289" s="135">
        <f>'2011'!$CA$80</f>
        <v>3.9679999999999995</v>
      </c>
      <c r="BK289" s="1">
        <f t="shared" si="24"/>
        <v>0</v>
      </c>
      <c r="BL289" s="1709">
        <v>0.34027777777777773</v>
      </c>
      <c r="BM289" s="1709">
        <v>0.67708333333333337</v>
      </c>
      <c r="BN289" s="1709">
        <v>0.77986111111111101</v>
      </c>
      <c r="BO289" s="1709">
        <v>0.3527777777777778</v>
      </c>
      <c r="BP289" s="1708">
        <v>0.60277777777777775</v>
      </c>
      <c r="BQ289" s="1447">
        <f>Daily!CP289</f>
        <v>9.1550000000000065</v>
      </c>
      <c r="BR289" s="1447">
        <f>Daily!CQ289</f>
        <v>15.098333333333319</v>
      </c>
      <c r="BS289" s="1447">
        <f>Daily!CR289</f>
        <v>12.126666666666662</v>
      </c>
      <c r="BT289" s="1421">
        <f>Daily!CS289</f>
        <v>5.943333333333312</v>
      </c>
      <c r="BU289" s="1277">
        <f>$BU$276+('2011'!$BX$80/DGD!$E$307*DGD!E289)</f>
        <v>531.93548387096769</v>
      </c>
      <c r="BV289" s="1277">
        <f>$BV$276+('2011'!$CF$80/DGD!$E$307*DGD!E289)</f>
        <v>1293.4516129032259</v>
      </c>
      <c r="BW289" s="32">
        <f t="shared" si="21"/>
        <v>10.145555555555557</v>
      </c>
      <c r="BX289" s="32">
        <f t="shared" si="22"/>
        <v>14.107777777777766</v>
      </c>
    </row>
    <row r="290" spans="4:76" ht="12.75" customHeight="1" x14ac:dyDescent="0.2">
      <c r="D290" s="1889"/>
      <c r="E290" s="34">
        <f t="shared" si="25"/>
        <v>14</v>
      </c>
      <c r="F290" s="32">
        <v>7.5</v>
      </c>
      <c r="G290" s="32">
        <v>15.1</v>
      </c>
      <c r="H290" s="32">
        <v>11.7</v>
      </c>
      <c r="I290" s="32">
        <v>7.6</v>
      </c>
      <c r="J290" s="352"/>
      <c r="K290" s="33">
        <v>47</v>
      </c>
      <c r="L290" s="33">
        <v>86</v>
      </c>
      <c r="M290" s="33">
        <v>67</v>
      </c>
      <c r="N290" s="33">
        <v>39</v>
      </c>
      <c r="O290" s="111"/>
      <c r="P290" s="33">
        <v>1028</v>
      </c>
      <c r="Q290" s="33">
        <v>1033</v>
      </c>
      <c r="R290" s="33">
        <v>1030.5</v>
      </c>
      <c r="S290" s="33">
        <v>5</v>
      </c>
      <c r="T290" s="111"/>
      <c r="U290" s="536">
        <v>3.2</v>
      </c>
      <c r="V290" s="135">
        <v>10.199999999999999</v>
      </c>
      <c r="W290" s="536">
        <v>16.100000000000001</v>
      </c>
      <c r="X290" s="281" t="s">
        <v>183</v>
      </c>
      <c r="Z290" s="536">
        <v>0</v>
      </c>
      <c r="AA290" s="10" t="s">
        <v>459</v>
      </c>
      <c r="AB290" s="25" t="s">
        <v>459</v>
      </c>
      <c r="AC290" s="1089" t="s">
        <v>459</v>
      </c>
      <c r="AD290" s="19" t="s">
        <v>459</v>
      </c>
      <c r="AE290" s="593" t="s">
        <v>459</v>
      </c>
      <c r="AG290" s="10">
        <v>3.1</v>
      </c>
      <c r="AH290" s="10">
        <v>8.4</v>
      </c>
      <c r="AI290" s="26">
        <v>5.4</v>
      </c>
      <c r="AJ290" s="10">
        <v>5.3000000000000007</v>
      </c>
      <c r="AL290" s="103" t="s">
        <v>537</v>
      </c>
      <c r="AO290" s="1454"/>
      <c r="AP290" s="130">
        <v>9</v>
      </c>
      <c r="AQ290" s="131">
        <v>0</v>
      </c>
      <c r="AR290" s="576"/>
      <c r="AS290" s="26">
        <v>-1.5840000000000067</v>
      </c>
      <c r="AT290" s="26">
        <v>0.12133333333334839</v>
      </c>
      <c r="AU290" s="26">
        <v>-0.73133333333332917</v>
      </c>
      <c r="AV290" s="27">
        <v>1.7053333333333551</v>
      </c>
      <c r="AW290" s="64">
        <v>-1.5840000000000067</v>
      </c>
      <c r="AX290" s="26">
        <v>0.12133333333334839</v>
      </c>
      <c r="AY290" s="26">
        <v>-0.73133333333332917</v>
      </c>
      <c r="AZ290" s="27">
        <v>1.7053333333333551</v>
      </c>
      <c r="BA290" s="351"/>
      <c r="BB290" s="640">
        <v>0</v>
      </c>
      <c r="BC290" s="26">
        <v>415.40000000000043</v>
      </c>
      <c r="BD290" s="132">
        <v>0.7776677335587906</v>
      </c>
      <c r="BE290" s="30">
        <v>1342.2099999999996</v>
      </c>
      <c r="BF290" s="616">
        <v>1.0349603263438047</v>
      </c>
      <c r="BG290" s="1265">
        <v>1</v>
      </c>
      <c r="BH290" s="1277">
        <v>0</v>
      </c>
      <c r="BI290" s="1265">
        <v>1013.25</v>
      </c>
      <c r="BJ290" s="135">
        <f>'2011'!$CA$80</f>
        <v>3.9679999999999995</v>
      </c>
      <c r="BK290" s="1">
        <f t="shared" si="24"/>
        <v>0</v>
      </c>
      <c r="BL290" s="1709">
        <v>0.22916666666666666</v>
      </c>
      <c r="BM290" s="1709">
        <v>0.62638888888888888</v>
      </c>
      <c r="BN290" s="1709">
        <v>0.65277777777777779</v>
      </c>
      <c r="BO290" s="1709">
        <v>0.25416666666666665</v>
      </c>
      <c r="BP290" s="1708">
        <v>0.4284722222222222</v>
      </c>
      <c r="BQ290" s="1447">
        <f>Daily!CP290</f>
        <v>9.0840000000000067</v>
      </c>
      <c r="BR290" s="1447">
        <f>Daily!CQ290</f>
        <v>14.978666666666651</v>
      </c>
      <c r="BS290" s="1447">
        <f>Daily!CR290</f>
        <v>12.031333333333329</v>
      </c>
      <c r="BT290" s="1421">
        <f>Daily!CS290</f>
        <v>5.8946666666666445</v>
      </c>
      <c r="BU290" s="1277">
        <f>$BU$276+('2011'!$BX$80/DGD!$E$307*DGD!E290)</f>
        <v>534.16129032258061</v>
      </c>
      <c r="BV290" s="1277">
        <f>$BV$276+('2011'!$CF$80/DGD!$E$307*DGD!E290)</f>
        <v>1296.8709677419356</v>
      </c>
      <c r="BW290" s="32">
        <f t="shared" si="21"/>
        <v>10.066444444444448</v>
      </c>
      <c r="BX290" s="32">
        <f t="shared" si="22"/>
        <v>13.99622222222221</v>
      </c>
    </row>
    <row r="291" spans="4:76" ht="12.75" customHeight="1" x14ac:dyDescent="0.2">
      <c r="D291" s="1889"/>
      <c r="E291" s="34">
        <f t="shared" si="25"/>
        <v>15</v>
      </c>
      <c r="F291" s="32">
        <v>5.6</v>
      </c>
      <c r="G291" s="32">
        <v>16</v>
      </c>
      <c r="H291" s="32">
        <v>10.199999999999999</v>
      </c>
      <c r="I291" s="32">
        <v>10.4</v>
      </c>
      <c r="J291" s="352"/>
      <c r="K291" s="33">
        <v>49</v>
      </c>
      <c r="L291" s="33">
        <v>92</v>
      </c>
      <c r="M291" s="33">
        <v>72</v>
      </c>
      <c r="N291" s="33">
        <v>43</v>
      </c>
      <c r="O291" s="111"/>
      <c r="P291" s="33">
        <v>1023</v>
      </c>
      <c r="Q291" s="33">
        <v>1028</v>
      </c>
      <c r="R291" s="33">
        <v>1025.5</v>
      </c>
      <c r="S291" s="33">
        <v>5</v>
      </c>
      <c r="T291" s="111"/>
      <c r="U291" s="536">
        <v>1.6</v>
      </c>
      <c r="V291" s="135">
        <v>6.9</v>
      </c>
      <c r="W291" s="536">
        <v>10.199999999999999</v>
      </c>
      <c r="X291" s="281" t="s">
        <v>183</v>
      </c>
      <c r="Z291" s="536">
        <v>0</v>
      </c>
      <c r="AA291" s="10" t="s">
        <v>459</v>
      </c>
      <c r="AB291" s="25" t="s">
        <v>459</v>
      </c>
      <c r="AC291" s="1089" t="s">
        <v>459</v>
      </c>
      <c r="AD291" s="19" t="s">
        <v>459</v>
      </c>
      <c r="AE291" s="593" t="s">
        <v>459</v>
      </c>
      <c r="AG291" s="10">
        <v>2.9</v>
      </c>
      <c r="AH291" s="10">
        <v>8.4</v>
      </c>
      <c r="AI291" s="26">
        <v>5</v>
      </c>
      <c r="AJ291" s="10">
        <v>5.5</v>
      </c>
      <c r="AL291" s="103" t="s">
        <v>468</v>
      </c>
      <c r="AO291" s="1454"/>
      <c r="AP291" s="130">
        <v>9.6</v>
      </c>
      <c r="AQ291" s="131">
        <v>0</v>
      </c>
      <c r="AR291" s="576"/>
      <c r="AS291" s="26">
        <v>-3.4130000000000074</v>
      </c>
      <c r="AT291" s="26">
        <v>1.141000000000016</v>
      </c>
      <c r="AU291" s="26">
        <v>-1.1359999999999957</v>
      </c>
      <c r="AV291" s="27">
        <v>4.5540000000000234</v>
      </c>
      <c r="AW291" s="64">
        <v>-3.4130000000000074</v>
      </c>
      <c r="AX291" s="26">
        <v>1.141000000000016</v>
      </c>
      <c r="AY291" s="26">
        <v>-1.1359999999999957</v>
      </c>
      <c r="AZ291" s="27">
        <v>4.5540000000000234</v>
      </c>
      <c r="BA291" s="351"/>
      <c r="BB291" s="640">
        <v>0</v>
      </c>
      <c r="BC291" s="26">
        <v>415.40000000000043</v>
      </c>
      <c r="BD291" s="132">
        <v>0.77444070242963758</v>
      </c>
      <c r="BE291" s="30">
        <v>1351.8099999999995</v>
      </c>
      <c r="BF291" s="616">
        <v>1.0396216725793244</v>
      </c>
      <c r="BG291" s="1265">
        <v>1</v>
      </c>
      <c r="BH291" s="1277">
        <v>0</v>
      </c>
      <c r="BI291" s="1265">
        <v>1013.25</v>
      </c>
      <c r="BJ291" s="135">
        <f>'2011'!$CA$80</f>
        <v>3.9679999999999995</v>
      </c>
      <c r="BK291" s="1">
        <f t="shared" si="24"/>
        <v>0</v>
      </c>
      <c r="BL291" s="1709">
        <v>0.32291666666666669</v>
      </c>
      <c r="BM291" s="1709">
        <v>0.67013888888888884</v>
      </c>
      <c r="BN291" s="1709">
        <v>0.68333333333333324</v>
      </c>
      <c r="BO291" s="1709">
        <v>0.35972222222222222</v>
      </c>
      <c r="BP291" s="1708">
        <v>0.46527777777777773</v>
      </c>
      <c r="BQ291" s="1447">
        <f>Daily!CP291</f>
        <v>9.013000000000007</v>
      </c>
      <c r="BR291" s="1447">
        <f>Daily!CQ291</f>
        <v>14.858999999999984</v>
      </c>
      <c r="BS291" s="1447">
        <f>Daily!CR291</f>
        <v>11.935999999999996</v>
      </c>
      <c r="BT291" s="1421">
        <f>Daily!CS291</f>
        <v>5.845999999999977</v>
      </c>
      <c r="BU291" s="1277">
        <f>$BU$276+('2011'!$BX$80/DGD!$E$307*DGD!E291)</f>
        <v>536.38709677419354</v>
      </c>
      <c r="BV291" s="1277">
        <f>$BV$276+('2011'!$CF$80/DGD!$E$307*DGD!E291)</f>
        <v>1300.2903225806451</v>
      </c>
      <c r="BW291" s="32">
        <f t="shared" si="21"/>
        <v>9.9873333333333374</v>
      </c>
      <c r="BX291" s="32">
        <f t="shared" si="22"/>
        <v>13.884666666666655</v>
      </c>
    </row>
    <row r="292" spans="4:76" ht="12.75" customHeight="1" x14ac:dyDescent="0.2">
      <c r="D292" s="1889"/>
      <c r="E292" s="34">
        <f t="shared" si="25"/>
        <v>16</v>
      </c>
      <c r="F292" s="32">
        <v>3.3</v>
      </c>
      <c r="G292" s="32">
        <v>15.9</v>
      </c>
      <c r="H292" s="32">
        <v>9.9</v>
      </c>
      <c r="I292" s="32">
        <v>12.6</v>
      </c>
      <c r="J292" s="352"/>
      <c r="K292" s="33">
        <v>73</v>
      </c>
      <c r="L292" s="33">
        <v>96</v>
      </c>
      <c r="M292" s="33">
        <v>83</v>
      </c>
      <c r="N292" s="33">
        <v>23</v>
      </c>
      <c r="O292" s="111"/>
      <c r="P292" s="33">
        <v>1022</v>
      </c>
      <c r="Q292" s="33">
        <v>1024</v>
      </c>
      <c r="R292" s="33">
        <v>1023</v>
      </c>
      <c r="S292" s="33">
        <v>2</v>
      </c>
      <c r="T292" s="111"/>
      <c r="U292" s="536">
        <v>2.1</v>
      </c>
      <c r="V292" s="135">
        <v>6.7</v>
      </c>
      <c r="W292" s="536">
        <v>9.8000000000000007</v>
      </c>
      <c r="X292" s="281" t="s">
        <v>154</v>
      </c>
      <c r="Z292" s="536">
        <v>0</v>
      </c>
      <c r="AA292" s="10" t="s">
        <v>459</v>
      </c>
      <c r="AB292" s="25" t="s">
        <v>459</v>
      </c>
      <c r="AC292" s="1089" t="s">
        <v>459</v>
      </c>
      <c r="AD292" s="19" t="s">
        <v>459</v>
      </c>
      <c r="AE292" s="593" t="s">
        <v>459</v>
      </c>
      <c r="AG292" s="10">
        <v>2.1</v>
      </c>
      <c r="AH292" s="10">
        <v>11.1</v>
      </c>
      <c r="AI292" s="26">
        <v>7.1</v>
      </c>
      <c r="AJ292" s="10">
        <v>9</v>
      </c>
      <c r="AL292" s="103" t="s">
        <v>745</v>
      </c>
      <c r="AO292" s="1454"/>
      <c r="AP292" s="130">
        <v>5</v>
      </c>
      <c r="AQ292" s="131">
        <v>0</v>
      </c>
      <c r="AR292" s="576"/>
      <c r="AS292" s="26">
        <v>-5.6420000000000075</v>
      </c>
      <c r="AT292" s="26">
        <v>1.1606666666666836</v>
      </c>
      <c r="AU292" s="26">
        <v>-2.2406666666666619</v>
      </c>
      <c r="AV292" s="27">
        <v>6.8026666666666911</v>
      </c>
      <c r="AW292" s="64">
        <v>-5.6420000000000075</v>
      </c>
      <c r="AX292" s="26">
        <v>1.1606666666666836</v>
      </c>
      <c r="AY292" s="26">
        <v>-2.2406666666666619</v>
      </c>
      <c r="AZ292" s="27">
        <v>6.8026666666666902</v>
      </c>
      <c r="BA292" s="351"/>
      <c r="BB292" s="640">
        <v>0</v>
      </c>
      <c r="BC292" s="26">
        <v>415.40000000000043</v>
      </c>
      <c r="BD292" s="132">
        <v>0.77124034257651153</v>
      </c>
      <c r="BE292" s="30">
        <v>1356.8099999999995</v>
      </c>
      <c r="BF292" s="616">
        <v>1.0407301744401827</v>
      </c>
      <c r="BG292" s="1265">
        <v>1</v>
      </c>
      <c r="BH292" s="1277">
        <v>0</v>
      </c>
      <c r="BI292" s="1265">
        <v>1013.25</v>
      </c>
      <c r="BJ292" s="135">
        <f>'2011'!$CA$80</f>
        <v>3.9679999999999995</v>
      </c>
      <c r="BK292" s="1">
        <f t="shared" si="24"/>
        <v>0</v>
      </c>
      <c r="BL292" s="1709">
        <v>0.3</v>
      </c>
      <c r="BM292" s="1709">
        <v>0.7090277777777777</v>
      </c>
      <c r="BN292" s="1709">
        <v>0.67569444444444438</v>
      </c>
      <c r="BO292" s="1709">
        <v>0.37847222222222227</v>
      </c>
      <c r="BP292" s="1708">
        <v>0.5805555555555556</v>
      </c>
      <c r="BQ292" s="1447">
        <f>Daily!CP292</f>
        <v>8.9420000000000073</v>
      </c>
      <c r="BR292" s="1447">
        <f>Daily!CQ292</f>
        <v>14.739333333333317</v>
      </c>
      <c r="BS292" s="1447">
        <f>Daily!CR292</f>
        <v>11.840666666666662</v>
      </c>
      <c r="BT292" s="1421">
        <f>Daily!CS292</f>
        <v>5.7973333333333095</v>
      </c>
      <c r="BU292" s="1277">
        <f>$BU$276+('2011'!$BX$80/DGD!$E$307*DGD!E292)</f>
        <v>538.61290322580646</v>
      </c>
      <c r="BV292" s="1277">
        <f>$BV$276+('2011'!$CF$80/DGD!$E$307*DGD!E292)</f>
        <v>1303.7096774193549</v>
      </c>
      <c r="BW292" s="32">
        <f t="shared" si="21"/>
        <v>9.9082222222222249</v>
      </c>
      <c r="BX292" s="32">
        <f t="shared" si="22"/>
        <v>13.773111111111099</v>
      </c>
    </row>
    <row r="293" spans="4:76" ht="12.75" customHeight="1" x14ac:dyDescent="0.2">
      <c r="D293" s="1889"/>
      <c r="E293" s="34">
        <f t="shared" si="25"/>
        <v>17</v>
      </c>
      <c r="F293" s="32">
        <v>8</v>
      </c>
      <c r="G293" s="32">
        <v>16.3</v>
      </c>
      <c r="H293" s="32">
        <v>12.8</v>
      </c>
      <c r="I293" s="32">
        <v>8.3000000000000007</v>
      </c>
      <c r="J293" s="352"/>
      <c r="K293" s="33">
        <v>64</v>
      </c>
      <c r="L293" s="33">
        <v>94</v>
      </c>
      <c r="M293" s="33">
        <v>78</v>
      </c>
      <c r="N293" s="33">
        <v>30</v>
      </c>
      <c r="O293" s="111"/>
      <c r="P293" s="33">
        <v>1009</v>
      </c>
      <c r="Q293" s="33">
        <v>1022</v>
      </c>
      <c r="R293" s="33">
        <v>1015.5</v>
      </c>
      <c r="S293" s="33">
        <v>13</v>
      </c>
      <c r="T293" s="111"/>
      <c r="U293" s="536">
        <v>7</v>
      </c>
      <c r="V293" s="135">
        <v>17.8</v>
      </c>
      <c r="W293" s="536">
        <v>29.7</v>
      </c>
      <c r="X293" s="281" t="s">
        <v>154</v>
      </c>
      <c r="Z293" s="536">
        <v>0</v>
      </c>
      <c r="AA293" s="10" t="s">
        <v>459</v>
      </c>
      <c r="AB293" s="25" t="s">
        <v>459</v>
      </c>
      <c r="AC293" s="1089" t="s">
        <v>459</v>
      </c>
      <c r="AD293" s="19" t="s">
        <v>459</v>
      </c>
      <c r="AE293" s="593" t="s">
        <v>459</v>
      </c>
      <c r="AG293" s="10">
        <v>6.9</v>
      </c>
      <c r="AH293" s="10">
        <v>10.8</v>
      </c>
      <c r="AI293" s="26">
        <v>8.8000000000000007</v>
      </c>
      <c r="AJ293" s="10">
        <v>3.9000000000000004</v>
      </c>
      <c r="AL293" s="103" t="s">
        <v>746</v>
      </c>
      <c r="AO293" s="1454"/>
      <c r="AP293" s="130">
        <v>4</v>
      </c>
      <c r="AQ293" s="131">
        <v>0</v>
      </c>
      <c r="AR293" s="576"/>
      <c r="AS293" s="26">
        <v>-0.87100000000000755</v>
      </c>
      <c r="AT293" s="26">
        <v>1.6803333333333512</v>
      </c>
      <c r="AU293" s="26">
        <v>0.40466666666667184</v>
      </c>
      <c r="AV293" s="27">
        <v>2.5513333333333588</v>
      </c>
      <c r="AW293" s="64">
        <v>-0.87100000000000755</v>
      </c>
      <c r="AX293" s="26">
        <v>1.6803333333333512</v>
      </c>
      <c r="AY293" s="26">
        <v>0.40466666666667184</v>
      </c>
      <c r="AZ293" s="27">
        <v>2.5513333333333588</v>
      </c>
      <c r="BA293" s="351"/>
      <c r="BB293" s="640">
        <v>0</v>
      </c>
      <c r="BC293" s="26">
        <v>415.40000000000043</v>
      </c>
      <c r="BD293" s="132">
        <v>0.76806632470476044</v>
      </c>
      <c r="BE293" s="30">
        <v>1360.8099999999995</v>
      </c>
      <c r="BF293" s="616">
        <v>1.0410678413662047</v>
      </c>
      <c r="BG293" s="1265">
        <v>1</v>
      </c>
      <c r="BH293" s="1277">
        <v>0</v>
      </c>
      <c r="BI293" s="1265">
        <v>1013.25</v>
      </c>
      <c r="BJ293" s="135">
        <f>'2011'!$CA$80</f>
        <v>3.9679999999999995</v>
      </c>
      <c r="BK293" s="1">
        <f t="shared" si="24"/>
        <v>0</v>
      </c>
      <c r="BL293" s="1709">
        <v>0.31874999999999998</v>
      </c>
      <c r="BM293" s="1709">
        <v>0.55555555555555558</v>
      </c>
      <c r="BN293" s="1709">
        <v>0.64583333333333337</v>
      </c>
      <c r="BO293" s="1709">
        <v>0.35347222222222219</v>
      </c>
      <c r="BP293" s="1708">
        <v>0.67083333333333339</v>
      </c>
      <c r="BQ293" s="1447">
        <f>Daily!CP293</f>
        <v>8.8710000000000075</v>
      </c>
      <c r="BR293" s="1447">
        <f>Daily!CQ293</f>
        <v>14.619666666666649</v>
      </c>
      <c r="BS293" s="1447">
        <f>Daily!CR293</f>
        <v>11.745333333333328</v>
      </c>
      <c r="BT293" s="1421">
        <f>Daily!CS293</f>
        <v>5.7486666666666419</v>
      </c>
      <c r="BU293" s="1277">
        <f>$BU$276+('2011'!$BX$80/DGD!$E$307*DGD!E293)</f>
        <v>540.83870967741939</v>
      </c>
      <c r="BV293" s="1277">
        <f>$BV$276+('2011'!$CF$80/DGD!$E$307*DGD!E293)</f>
        <v>1307.1290322580646</v>
      </c>
      <c r="BW293" s="32">
        <f t="shared" si="21"/>
        <v>9.8291111111111142</v>
      </c>
      <c r="BX293" s="32">
        <f t="shared" si="22"/>
        <v>13.661555555555541</v>
      </c>
    </row>
    <row r="294" spans="4:76" ht="12.75" customHeight="1" x14ac:dyDescent="0.2">
      <c r="D294" s="1889"/>
      <c r="E294" s="34">
        <f t="shared" si="25"/>
        <v>18</v>
      </c>
      <c r="F294" s="32">
        <v>8</v>
      </c>
      <c r="G294" s="32">
        <v>14.5</v>
      </c>
      <c r="H294" s="32">
        <v>10.5</v>
      </c>
      <c r="I294" s="32">
        <v>6.5</v>
      </c>
      <c r="J294" s="352"/>
      <c r="K294" s="33">
        <v>42</v>
      </c>
      <c r="L294" s="33">
        <v>87</v>
      </c>
      <c r="M294" s="33">
        <v>66</v>
      </c>
      <c r="N294" s="33">
        <v>45</v>
      </c>
      <c r="O294" s="111"/>
      <c r="P294" s="33">
        <v>1006</v>
      </c>
      <c r="Q294" s="33">
        <v>1012</v>
      </c>
      <c r="R294" s="33">
        <v>1009</v>
      </c>
      <c r="S294" s="33">
        <v>6</v>
      </c>
      <c r="T294" s="111"/>
      <c r="U294" s="536">
        <v>7.2</v>
      </c>
      <c r="V294" s="135">
        <v>15.4</v>
      </c>
      <c r="W294" s="536">
        <v>26.1</v>
      </c>
      <c r="X294" s="281" t="s">
        <v>181</v>
      </c>
      <c r="Z294" s="536">
        <v>3.3</v>
      </c>
      <c r="AA294" s="10">
        <v>2.7</v>
      </c>
      <c r="AB294" s="25">
        <v>1.7</v>
      </c>
      <c r="AC294" s="1089">
        <v>0.21290322580645157</v>
      </c>
      <c r="AD294" s="19">
        <v>2.1999999999999997</v>
      </c>
      <c r="AE294" s="593">
        <v>50</v>
      </c>
      <c r="AG294" s="10">
        <v>-0.5</v>
      </c>
      <c r="AH294" s="10">
        <v>11</v>
      </c>
      <c r="AI294" s="26">
        <v>4</v>
      </c>
      <c r="AJ294" s="10">
        <v>11.5</v>
      </c>
      <c r="AL294" s="103" t="s">
        <v>747</v>
      </c>
      <c r="AO294" s="1454"/>
      <c r="AP294" s="130">
        <v>8</v>
      </c>
      <c r="AQ294" s="131">
        <v>1.5</v>
      </c>
      <c r="AR294" s="576"/>
      <c r="AS294" s="26">
        <v>-0.80000000000000071</v>
      </c>
      <c r="AT294" s="26">
        <v>0</v>
      </c>
      <c r="AU294" s="26">
        <v>-0.40000000000000036</v>
      </c>
      <c r="AV294" s="27">
        <v>0.80000000000000071</v>
      </c>
      <c r="AW294" s="64">
        <v>-0.80000000000000071</v>
      </c>
      <c r="AX294" s="26">
        <v>0</v>
      </c>
      <c r="AY294" s="26">
        <v>-0.40000000000000036</v>
      </c>
      <c r="AZ294" s="27">
        <v>0.80000000000000071</v>
      </c>
      <c r="BA294" s="351"/>
      <c r="BB294" s="640">
        <v>1.482608695652174</v>
      </c>
      <c r="BC294" s="26">
        <v>418.70000000000044</v>
      </c>
      <c r="BD294" s="132">
        <v>0.77099495099495186</v>
      </c>
      <c r="BE294" s="30">
        <v>1368.8099999999995</v>
      </c>
      <c r="BF294" s="616">
        <v>1.0444559037093555</v>
      </c>
      <c r="BG294" s="1265">
        <v>1</v>
      </c>
      <c r="BH294" s="1277">
        <v>0</v>
      </c>
      <c r="BI294" s="1265">
        <v>1013.25</v>
      </c>
      <c r="BJ294" s="135">
        <f>'2011'!$CA$80</f>
        <v>3.9679999999999995</v>
      </c>
      <c r="BK294" s="1">
        <f t="shared" si="24"/>
        <v>2</v>
      </c>
      <c r="BL294" s="1709">
        <v>0.22222222222222221</v>
      </c>
      <c r="BM294" s="1709">
        <v>0.53472222222222221</v>
      </c>
      <c r="BN294" s="1709">
        <v>0.64513888888888882</v>
      </c>
      <c r="BO294" s="1709">
        <v>0.28888888888888892</v>
      </c>
      <c r="BP294" s="1708">
        <v>0.51180555555555551</v>
      </c>
      <c r="BQ294" s="1447">
        <f>Daily!CP294</f>
        <v>8.8000000000000007</v>
      </c>
      <c r="BR294" s="1447">
        <f>Daily!CQ294</f>
        <v>14.5</v>
      </c>
      <c r="BS294" s="1447">
        <f>Daily!CR294</f>
        <v>11.65</v>
      </c>
      <c r="BT294" s="1421">
        <f>Daily!CS294</f>
        <v>5.6999999999999993</v>
      </c>
      <c r="BU294" s="1277">
        <f>$BU$276+('2011'!$BX$80/DGD!$E$307*DGD!E294)</f>
        <v>543.0645161290322</v>
      </c>
      <c r="BV294" s="1277">
        <f>$BV$276+('2011'!$CF$80/DGD!$E$307*DGD!E294)</f>
        <v>1310.5483870967741</v>
      </c>
      <c r="BW294" s="32">
        <f t="shared" si="21"/>
        <v>9.75</v>
      </c>
      <c r="BX294" s="32">
        <f t="shared" si="22"/>
        <v>13.55</v>
      </c>
    </row>
    <row r="295" spans="4:76" ht="12.75" customHeight="1" x14ac:dyDescent="0.2">
      <c r="D295" s="1889"/>
      <c r="E295" s="34">
        <f t="shared" si="25"/>
        <v>19</v>
      </c>
      <c r="F295" s="32">
        <v>4.8</v>
      </c>
      <c r="G295" s="32">
        <v>11.7</v>
      </c>
      <c r="H295" s="32">
        <v>7.8</v>
      </c>
      <c r="I295" s="32">
        <v>6.9</v>
      </c>
      <c r="J295" s="352"/>
      <c r="K295" s="33">
        <v>45</v>
      </c>
      <c r="L295" s="33">
        <v>85</v>
      </c>
      <c r="M295" s="33">
        <v>70</v>
      </c>
      <c r="N295" s="33">
        <v>40</v>
      </c>
      <c r="O295" s="111"/>
      <c r="P295" s="33">
        <v>1012</v>
      </c>
      <c r="Q295" s="33">
        <v>1024</v>
      </c>
      <c r="R295" s="33">
        <v>1018</v>
      </c>
      <c r="S295" s="33">
        <v>12</v>
      </c>
      <c r="T295" s="111"/>
      <c r="U295" s="536">
        <v>4.5999999999999996</v>
      </c>
      <c r="V295" s="135">
        <v>12.3</v>
      </c>
      <c r="W295" s="536">
        <v>17</v>
      </c>
      <c r="X295" s="281" t="s">
        <v>181</v>
      </c>
      <c r="Z295" s="536">
        <v>0</v>
      </c>
      <c r="AA295" s="10" t="s">
        <v>459</v>
      </c>
      <c r="AB295" s="25" t="s">
        <v>459</v>
      </c>
      <c r="AC295" s="1089" t="s">
        <v>459</v>
      </c>
      <c r="AD295" s="19" t="s">
        <v>459</v>
      </c>
      <c r="AE295" s="593" t="s">
        <v>459</v>
      </c>
      <c r="AG295" s="10">
        <v>-0.2</v>
      </c>
      <c r="AH295" s="10">
        <v>5</v>
      </c>
      <c r="AI295" s="26">
        <v>2.5</v>
      </c>
      <c r="AJ295" s="10">
        <v>5.2</v>
      </c>
      <c r="AL295" s="103" t="s">
        <v>478</v>
      </c>
      <c r="AO295" s="1454"/>
      <c r="AP295" s="130">
        <v>7</v>
      </c>
      <c r="AQ295" s="131">
        <v>0</v>
      </c>
      <c r="AR295" s="576"/>
      <c r="AS295" s="26">
        <v>-3.8640000000000017</v>
      </c>
      <c r="AT295" s="26">
        <v>-2.6384615384615397</v>
      </c>
      <c r="AU295" s="26">
        <v>-3.2512307692307707</v>
      </c>
      <c r="AV295" s="27">
        <v>1.2255384615384619</v>
      </c>
      <c r="AW295" s="64">
        <v>-3.8640000000000017</v>
      </c>
      <c r="AX295" s="26">
        <v>-2.6384615384615397</v>
      </c>
      <c r="AY295" s="26">
        <v>-3.2512307692307707</v>
      </c>
      <c r="AZ295" s="27">
        <v>1.2255384615384628</v>
      </c>
      <c r="BA295" s="351"/>
      <c r="BB295" s="640">
        <v>0</v>
      </c>
      <c r="BC295" s="26">
        <v>418.70000000000044</v>
      </c>
      <c r="BD295" s="132">
        <v>0.76784784666351247</v>
      </c>
      <c r="BE295" s="30">
        <v>1375.8099999999995</v>
      </c>
      <c r="BF295" s="616">
        <v>1.0470652787666017</v>
      </c>
      <c r="BG295" s="1265">
        <v>1</v>
      </c>
      <c r="BH295" s="1277">
        <v>0</v>
      </c>
      <c r="BI295" s="1265">
        <v>1013.25</v>
      </c>
      <c r="BJ295" s="135">
        <f>'2011'!$CA$80</f>
        <v>3.9679999999999995</v>
      </c>
      <c r="BK295" s="1">
        <f t="shared" si="24"/>
        <v>0</v>
      </c>
      <c r="BL295" s="1709">
        <v>0.32222222222222224</v>
      </c>
      <c r="BM295" s="1709">
        <v>0.64861111111111114</v>
      </c>
      <c r="BN295" s="1709">
        <v>0.62083333333333335</v>
      </c>
      <c r="BO295" s="1709">
        <v>0.34236111111111112</v>
      </c>
      <c r="BP295" s="1708">
        <v>0.67013888888888884</v>
      </c>
      <c r="BQ295" s="1447">
        <f>Daily!CP295</f>
        <v>8.6640000000000015</v>
      </c>
      <c r="BR295" s="1447">
        <f>Daily!CQ295</f>
        <v>14.338461538461539</v>
      </c>
      <c r="BS295" s="1447">
        <f>Daily!CR295</f>
        <v>11.501230769230769</v>
      </c>
      <c r="BT295" s="1421">
        <f>Daily!CS295</f>
        <v>5.6744615384615376</v>
      </c>
      <c r="BU295" s="1277">
        <f>$BU$276+('2011'!$BX$80/DGD!$E$307*DGD!E295)</f>
        <v>545.29032258064512</v>
      </c>
      <c r="BV295" s="1277">
        <f>$BV$276+('2011'!$CF$80/DGD!$E$307*DGD!E295)</f>
        <v>1313.9677419354839</v>
      </c>
      <c r="BW295" s="32">
        <f t="shared" si="21"/>
        <v>9.6097435897435908</v>
      </c>
      <c r="BX295" s="32">
        <f t="shared" si="22"/>
        <v>13.392717948717948</v>
      </c>
    </row>
    <row r="296" spans="4:76" ht="12.75" customHeight="1" x14ac:dyDescent="0.2">
      <c r="D296" s="1889"/>
      <c r="E296" s="34">
        <f t="shared" si="25"/>
        <v>20</v>
      </c>
      <c r="F296" s="32">
        <v>3.3</v>
      </c>
      <c r="G296" s="32">
        <v>11.4</v>
      </c>
      <c r="H296" s="32">
        <v>6.9</v>
      </c>
      <c r="I296" s="32">
        <v>8.1</v>
      </c>
      <c r="J296" s="352"/>
      <c r="K296" s="33">
        <v>50</v>
      </c>
      <c r="L296" s="33">
        <v>84</v>
      </c>
      <c r="M296" s="33">
        <v>70</v>
      </c>
      <c r="N296" s="33">
        <v>34</v>
      </c>
      <c r="O296" s="111"/>
      <c r="P296" s="33">
        <v>1024</v>
      </c>
      <c r="Q296" s="33">
        <v>1028</v>
      </c>
      <c r="R296" s="33">
        <v>1026</v>
      </c>
      <c r="S296" s="33">
        <v>4</v>
      </c>
      <c r="T296" s="111"/>
      <c r="U296" s="536">
        <v>3.6</v>
      </c>
      <c r="V296" s="135">
        <v>9.4</v>
      </c>
      <c r="W296" s="536">
        <v>12.1</v>
      </c>
      <c r="X296" s="281" t="s">
        <v>181</v>
      </c>
      <c r="Z296" s="536">
        <v>0</v>
      </c>
      <c r="AA296" s="10" t="s">
        <v>459</v>
      </c>
      <c r="AB296" s="25" t="s">
        <v>459</v>
      </c>
      <c r="AC296" s="1089" t="s">
        <v>459</v>
      </c>
      <c r="AD296" s="19" t="s">
        <v>459</v>
      </c>
      <c r="AE296" s="593" t="s">
        <v>459</v>
      </c>
      <c r="AG296" s="10">
        <v>0.6</v>
      </c>
      <c r="AH296" s="10">
        <v>4.2</v>
      </c>
      <c r="AI296" s="26">
        <v>1.7</v>
      </c>
      <c r="AJ296" s="10">
        <v>3.6</v>
      </c>
      <c r="AL296" s="103" t="s">
        <v>609</v>
      </c>
      <c r="AO296" s="1454"/>
      <c r="AP296" s="130">
        <v>7.5</v>
      </c>
      <c r="AQ296" s="131">
        <v>0</v>
      </c>
      <c r="AR296" s="576"/>
      <c r="AS296" s="26">
        <v>-5.2280000000000024</v>
      </c>
      <c r="AT296" s="26">
        <v>-2.7769230769230777</v>
      </c>
      <c r="AU296" s="26">
        <v>-4.0024615384615405</v>
      </c>
      <c r="AV296" s="27">
        <v>2.4510769230769247</v>
      </c>
      <c r="AW296" s="64">
        <v>-5.2280000000000024</v>
      </c>
      <c r="AX296" s="26">
        <v>-2.7769230769230777</v>
      </c>
      <c r="AY296" s="26">
        <v>-4.0024615384615405</v>
      </c>
      <c r="AZ296" s="27">
        <v>2.4510769230769238</v>
      </c>
      <c r="BA296" s="351"/>
      <c r="BB296" s="640">
        <v>0</v>
      </c>
      <c r="BC296" s="26">
        <v>418.70000000000044</v>
      </c>
      <c r="BD296" s="132">
        <v>0.76472633005361534</v>
      </c>
      <c r="BE296" s="30">
        <v>1383.3099999999995</v>
      </c>
      <c r="BF296" s="616">
        <v>1.0500406474203576</v>
      </c>
      <c r="BG296" s="1265">
        <v>1</v>
      </c>
      <c r="BH296" s="1277">
        <v>0</v>
      </c>
      <c r="BI296" s="1265">
        <v>1013.25</v>
      </c>
      <c r="BJ296" s="135">
        <f>'2011'!$CA$80</f>
        <v>3.9679999999999995</v>
      </c>
      <c r="BK296" s="1">
        <f t="shared" si="24"/>
        <v>0</v>
      </c>
      <c r="BL296" s="1709">
        <v>0.2673611111111111</v>
      </c>
      <c r="BM296" s="1709">
        <v>0.62013888888888891</v>
      </c>
      <c r="BN296" s="1709">
        <v>0.63611111111111118</v>
      </c>
      <c r="BO296" s="1709">
        <v>0.28194444444444444</v>
      </c>
      <c r="BP296" s="1708">
        <v>0.52569444444444446</v>
      </c>
      <c r="BQ296" s="1447">
        <f>Daily!CP296</f>
        <v>8.5280000000000022</v>
      </c>
      <c r="BR296" s="1447">
        <f>Daily!CQ296</f>
        <v>14.176923076923078</v>
      </c>
      <c r="BS296" s="1447">
        <f>Daily!CR296</f>
        <v>11.35246153846154</v>
      </c>
      <c r="BT296" s="1421">
        <f>Daily!CS296</f>
        <v>5.6489230769230758</v>
      </c>
      <c r="BU296" s="1277">
        <f>$BU$276+('2011'!$BX$80/DGD!$E$307*DGD!E296)</f>
        <v>547.51612903225805</v>
      </c>
      <c r="BV296" s="1277">
        <f>$BV$276+('2011'!$CF$80/DGD!$E$307*DGD!E296)</f>
        <v>1317.3870967741937</v>
      </c>
      <c r="BW296" s="32">
        <f t="shared" si="21"/>
        <v>9.4694871794871815</v>
      </c>
      <c r="BX296" s="32">
        <f t="shared" si="22"/>
        <v>13.235435897435899</v>
      </c>
    </row>
    <row r="297" spans="4:76" ht="12.75" customHeight="1" x14ac:dyDescent="0.2">
      <c r="D297" s="1889"/>
      <c r="E297" s="34">
        <f t="shared" si="25"/>
        <v>21</v>
      </c>
      <c r="F297" s="32">
        <v>5.6</v>
      </c>
      <c r="G297" s="32">
        <v>14.7</v>
      </c>
      <c r="H297" s="32">
        <v>10.4</v>
      </c>
      <c r="I297" s="32">
        <v>9.1</v>
      </c>
      <c r="J297" s="352"/>
      <c r="K297" s="33">
        <v>53</v>
      </c>
      <c r="L297" s="33">
        <v>79</v>
      </c>
      <c r="M297" s="33">
        <v>69</v>
      </c>
      <c r="N297" s="33">
        <v>26</v>
      </c>
      <c r="O297" s="111"/>
      <c r="P297" s="33">
        <v>1022</v>
      </c>
      <c r="Q297" s="33">
        <v>1027</v>
      </c>
      <c r="R297" s="33">
        <v>1024.5</v>
      </c>
      <c r="S297" s="33">
        <v>5</v>
      </c>
      <c r="T297" s="111"/>
      <c r="U297" s="536">
        <v>4.8</v>
      </c>
      <c r="V297" s="135">
        <v>12.5</v>
      </c>
      <c r="W297" s="536">
        <v>18.100000000000001</v>
      </c>
      <c r="X297" s="103" t="s">
        <v>154</v>
      </c>
      <c r="Y297" s="351"/>
      <c r="Z297" s="536">
        <v>0</v>
      </c>
      <c r="AA297" s="26" t="s">
        <v>459</v>
      </c>
      <c r="AB297" s="25" t="s">
        <v>459</v>
      </c>
      <c r="AC297" s="1321" t="s">
        <v>459</v>
      </c>
      <c r="AD297" s="536" t="s">
        <v>459</v>
      </c>
      <c r="AE297" s="511" t="s">
        <v>459</v>
      </c>
      <c r="AF297" s="351"/>
      <c r="AG297" s="26">
        <v>1.9</v>
      </c>
      <c r="AH297" s="26">
        <v>7</v>
      </c>
      <c r="AI297" s="26">
        <v>4.9000000000000004</v>
      </c>
      <c r="AJ297" s="26">
        <v>5.0999999999999996</v>
      </c>
      <c r="AK297" s="351"/>
      <c r="AL297" s="103" t="s">
        <v>748</v>
      </c>
      <c r="AO297" s="1454"/>
      <c r="AP297" s="130">
        <v>6</v>
      </c>
      <c r="AQ297" s="131">
        <v>0</v>
      </c>
      <c r="AR297" s="576"/>
      <c r="AS297" s="26">
        <v>-2.7920000000000034</v>
      </c>
      <c r="AT297" s="26">
        <v>0.68461538461538218</v>
      </c>
      <c r="AU297" s="26">
        <v>-1.0536923076923106</v>
      </c>
      <c r="AV297" s="27">
        <v>3.4766153846153856</v>
      </c>
      <c r="AW297" s="64">
        <v>-2.7920000000000034</v>
      </c>
      <c r="AX297" s="26">
        <v>0.68461538461538218</v>
      </c>
      <c r="AY297" s="26">
        <v>-1.0536923076923106</v>
      </c>
      <c r="AZ297" s="27">
        <v>3.4766153846153856</v>
      </c>
      <c r="BA297" s="351"/>
      <c r="BB297" s="640">
        <v>0</v>
      </c>
      <c r="BC297" s="26">
        <v>418.70000000000044</v>
      </c>
      <c r="BD297" s="132">
        <v>0.76163009036498142</v>
      </c>
      <c r="BE297" s="30">
        <v>1389.3099999999995</v>
      </c>
      <c r="BF297" s="616">
        <v>1.0518649407742089</v>
      </c>
      <c r="BG297" s="1265">
        <v>1</v>
      </c>
      <c r="BH297" s="1277">
        <v>0</v>
      </c>
      <c r="BI297" s="1265">
        <v>1013.25</v>
      </c>
      <c r="BJ297" s="135">
        <f>'2011'!$CA$80</f>
        <v>3.9679999999999995</v>
      </c>
      <c r="BK297" s="1">
        <f t="shared" si="24"/>
        <v>0</v>
      </c>
      <c r="BL297" s="1709" t="e">
        <v>#N/A</v>
      </c>
      <c r="BM297" s="1709">
        <v>0.61527777777777781</v>
      </c>
      <c r="BN297" s="1709">
        <v>0.63055555555555554</v>
      </c>
      <c r="BO297" s="1709">
        <v>0.18333333333333335</v>
      </c>
      <c r="BP297" s="1708">
        <v>0.80347222222222225</v>
      </c>
      <c r="BQ297" s="1447">
        <f>Daily!CP297</f>
        <v>8.392000000000003</v>
      </c>
      <c r="BR297" s="1447">
        <f>Daily!CQ297</f>
        <v>14.015384615384617</v>
      </c>
      <c r="BS297" s="1447">
        <f>Daily!CR297</f>
        <v>11.203692307692311</v>
      </c>
      <c r="BT297" s="1421">
        <f>Daily!CS297</f>
        <v>5.6233846153846141</v>
      </c>
      <c r="BU297" s="1277">
        <f>$BU$276+('2011'!$BX$80/DGD!$E$307*DGD!E297)</f>
        <v>549.74193548387098</v>
      </c>
      <c r="BV297" s="1277">
        <f>$BV$276+('2011'!$CF$80/DGD!$E$307*DGD!E297)</f>
        <v>1320.8064516129032</v>
      </c>
      <c r="BW297" s="32">
        <f t="shared" si="21"/>
        <v>9.3292307692307723</v>
      </c>
      <c r="BX297" s="32">
        <f t="shared" si="22"/>
        <v>13.07815384615385</v>
      </c>
    </row>
    <row r="298" spans="4:76" ht="12.75" customHeight="1" x14ac:dyDescent="0.2">
      <c r="D298" s="1889"/>
      <c r="E298" s="34">
        <f t="shared" si="25"/>
        <v>22</v>
      </c>
      <c r="F298" s="32">
        <v>7.9</v>
      </c>
      <c r="G298" s="32">
        <v>13.7</v>
      </c>
      <c r="H298" s="32">
        <v>11</v>
      </c>
      <c r="I298" s="32">
        <v>5.8</v>
      </c>
      <c r="J298" s="352"/>
      <c r="K298" s="33">
        <v>47</v>
      </c>
      <c r="L298" s="33">
        <v>77</v>
      </c>
      <c r="M298" s="33">
        <v>64</v>
      </c>
      <c r="N298" s="33">
        <v>30</v>
      </c>
      <c r="O298" s="111"/>
      <c r="P298" s="33">
        <v>1010</v>
      </c>
      <c r="Q298" s="33">
        <v>1021</v>
      </c>
      <c r="R298" s="33">
        <v>1015.5</v>
      </c>
      <c r="S298" s="33">
        <v>11</v>
      </c>
      <c r="T298" s="111"/>
      <c r="U298" s="536">
        <v>4.9000000000000004</v>
      </c>
      <c r="V298" s="135">
        <v>13.2</v>
      </c>
      <c r="W298" s="536">
        <v>16.8</v>
      </c>
      <c r="X298" s="103" t="s">
        <v>179</v>
      </c>
      <c r="Y298" s="351"/>
      <c r="Z298" s="536">
        <v>0</v>
      </c>
      <c r="AA298" s="26" t="s">
        <v>459</v>
      </c>
      <c r="AB298" s="25" t="s">
        <v>459</v>
      </c>
      <c r="AC298" s="1321" t="s">
        <v>459</v>
      </c>
      <c r="AD298" s="536" t="s">
        <v>459</v>
      </c>
      <c r="AE298" s="511" t="s">
        <v>459</v>
      </c>
      <c r="AF298" s="351"/>
      <c r="AG298" s="26">
        <v>2.6</v>
      </c>
      <c r="AH298" s="26">
        <v>6.7</v>
      </c>
      <c r="AI298" s="26">
        <v>4.3</v>
      </c>
      <c r="AJ298" s="26">
        <v>4.0999999999999996</v>
      </c>
      <c r="AK298" s="351"/>
      <c r="AL298" s="103" t="s">
        <v>468</v>
      </c>
      <c r="AO298" s="1454"/>
      <c r="AP298" s="130">
        <v>9</v>
      </c>
      <c r="AQ298" s="131">
        <v>0</v>
      </c>
      <c r="AR298" s="576"/>
      <c r="AS298" s="26">
        <v>-0.35600000000000342</v>
      </c>
      <c r="AT298" s="26">
        <v>-0.15384615384615685</v>
      </c>
      <c r="AU298" s="26">
        <v>-0.25492307692308014</v>
      </c>
      <c r="AV298" s="27">
        <v>0.20215384615384657</v>
      </c>
      <c r="AW298" s="64">
        <v>-0.35600000000000342</v>
      </c>
      <c r="AX298" s="26">
        <v>-0.15384615384615685</v>
      </c>
      <c r="AY298" s="26">
        <v>-0.25492307692308014</v>
      </c>
      <c r="AZ298" s="27">
        <v>0.20215384615384746</v>
      </c>
      <c r="BA298" s="351"/>
      <c r="BB298" s="640">
        <v>0</v>
      </c>
      <c r="BC298" s="26">
        <v>418.70000000000044</v>
      </c>
      <c r="BD298" s="132">
        <v>0.75855882181053202</v>
      </c>
      <c r="BE298" s="30">
        <v>1398.3099999999995</v>
      </c>
      <c r="BF298" s="616">
        <v>1.0559452875691209</v>
      </c>
      <c r="BG298" s="1265">
        <v>1</v>
      </c>
      <c r="BH298" s="1277">
        <v>0</v>
      </c>
      <c r="BI298" s="1265">
        <v>1013.25</v>
      </c>
      <c r="BJ298" s="541">
        <f>'2011'!$CA$80</f>
        <v>3.9679999999999995</v>
      </c>
      <c r="BK298" s="1">
        <f t="shared" si="24"/>
        <v>0</v>
      </c>
      <c r="BL298" s="1709">
        <v>0.32777777777777778</v>
      </c>
      <c r="BM298" s="1709">
        <v>0.59027777777777779</v>
      </c>
      <c r="BN298" s="1709">
        <v>0.58958333333333335</v>
      </c>
      <c r="BO298" s="1709" t="e">
        <v>#N/A</v>
      </c>
      <c r="BP298" s="1709">
        <v>0.68958333333333333</v>
      </c>
      <c r="BQ298" s="1447">
        <f>Daily!CP298</f>
        <v>8.2560000000000038</v>
      </c>
      <c r="BR298" s="1447">
        <f>Daily!CQ298</f>
        <v>13.853846153846156</v>
      </c>
      <c r="BS298" s="1447">
        <f>Daily!CR298</f>
        <v>11.05492307692308</v>
      </c>
      <c r="BT298" s="1421">
        <f>Daily!CS298</f>
        <v>5.5978461538461524</v>
      </c>
      <c r="BU298" s="1277">
        <f>$BU$276+('2011'!$BX$80/DGD!$E$307*DGD!E298)</f>
        <v>551.9677419354839</v>
      </c>
      <c r="BV298" s="1277">
        <f>$BV$276+('2011'!$CF$80/DGD!$E$307*DGD!E298)</f>
        <v>1324.2258064516129</v>
      </c>
      <c r="BW298" s="32">
        <f t="shared" si="21"/>
        <v>9.1889743589743631</v>
      </c>
      <c r="BX298" s="32">
        <f t="shared" si="22"/>
        <v>12.920871794871797</v>
      </c>
    </row>
    <row r="299" spans="4:76" ht="12.75" customHeight="1" x14ac:dyDescent="0.2">
      <c r="D299" s="1889"/>
      <c r="E299" s="34">
        <f t="shared" si="25"/>
        <v>23</v>
      </c>
      <c r="F299" s="32">
        <v>9.4</v>
      </c>
      <c r="G299" s="32">
        <v>18.7</v>
      </c>
      <c r="H299" s="32">
        <v>14</v>
      </c>
      <c r="I299" s="32">
        <v>9.3000000000000007</v>
      </c>
      <c r="J299" s="352"/>
      <c r="K299" s="33">
        <v>48</v>
      </c>
      <c r="L299" s="33">
        <v>93</v>
      </c>
      <c r="M299" s="33">
        <v>72</v>
      </c>
      <c r="N299" s="33">
        <v>45</v>
      </c>
      <c r="O299" s="111"/>
      <c r="P299" s="33">
        <v>1003</v>
      </c>
      <c r="Q299" s="33">
        <v>1010</v>
      </c>
      <c r="R299" s="33">
        <v>1006.5</v>
      </c>
      <c r="S299" s="33">
        <v>7</v>
      </c>
      <c r="T299" s="111"/>
      <c r="U299" s="536">
        <v>5.7</v>
      </c>
      <c r="V299" s="135">
        <v>16.3</v>
      </c>
      <c r="W299" s="536">
        <v>23.5</v>
      </c>
      <c r="X299" s="103" t="s">
        <v>185</v>
      </c>
      <c r="Y299" s="351"/>
      <c r="Z299" s="536">
        <v>0</v>
      </c>
      <c r="AA299" s="26" t="s">
        <v>459</v>
      </c>
      <c r="AB299" s="25" t="s">
        <v>459</v>
      </c>
      <c r="AC299" s="1321" t="s">
        <v>459</v>
      </c>
      <c r="AD299" s="536" t="s">
        <v>459</v>
      </c>
      <c r="AE299" s="511" t="s">
        <v>459</v>
      </c>
      <c r="AF299" s="351"/>
      <c r="AG299" s="26">
        <v>6.3</v>
      </c>
      <c r="AH299" s="26">
        <v>12.6</v>
      </c>
      <c r="AI299" s="26">
        <v>8.8000000000000007</v>
      </c>
      <c r="AJ299" s="26">
        <v>6.3</v>
      </c>
      <c r="AK299" s="351"/>
      <c r="AL299" s="103" t="s">
        <v>749</v>
      </c>
      <c r="AO299" s="1454"/>
      <c r="AP299" s="130">
        <v>7.5</v>
      </c>
      <c r="AQ299" s="131">
        <v>0</v>
      </c>
      <c r="AR299" s="576"/>
      <c r="AS299" s="26">
        <v>1.2800000000000011</v>
      </c>
      <c r="AT299" s="26">
        <v>5.0076923076923041</v>
      </c>
      <c r="AU299" s="26">
        <v>3.1438461538461526</v>
      </c>
      <c r="AV299" s="27">
        <v>3.727692307692303</v>
      </c>
      <c r="AW299" s="64">
        <v>1.2800000000000011</v>
      </c>
      <c r="AX299" s="26">
        <v>5.0076923076923041</v>
      </c>
      <c r="AY299" s="26">
        <v>3.1438461538461526</v>
      </c>
      <c r="AZ299" s="27">
        <v>3.7276923076923048</v>
      </c>
      <c r="BA299" s="351"/>
      <c r="BB299" s="640">
        <v>0</v>
      </c>
      <c r="BC299" s="26">
        <v>418.70000000000044</v>
      </c>
      <c r="BD299" s="132">
        <v>0.75551222351571667</v>
      </c>
      <c r="BE299" s="30">
        <v>1405.8099999999995</v>
      </c>
      <c r="BF299" s="616">
        <v>1.0588747965109211</v>
      </c>
      <c r="BG299" s="1265">
        <v>1</v>
      </c>
      <c r="BH299" s="1277">
        <v>0</v>
      </c>
      <c r="BI299" s="1265">
        <v>1013.25</v>
      </c>
      <c r="BJ299" s="135">
        <f>'2011'!$CA$80</f>
        <v>3.9679999999999995</v>
      </c>
      <c r="BK299" s="1">
        <f t="shared" si="24"/>
        <v>0</v>
      </c>
      <c r="BL299" s="1709">
        <v>6.1111111111111116E-2</v>
      </c>
      <c r="BM299" s="1709">
        <v>0.5708333333333333</v>
      </c>
      <c r="BN299" s="1709">
        <v>0.64722222222222225</v>
      </c>
      <c r="BO299" s="1709">
        <v>0.33611111111111108</v>
      </c>
      <c r="BP299" s="1708">
        <v>0.53125</v>
      </c>
      <c r="BQ299" s="1447">
        <f>Daily!CP299</f>
        <v>8.1199999999999992</v>
      </c>
      <c r="BR299" s="1447">
        <f>Daily!CQ299</f>
        <v>13.692307692307695</v>
      </c>
      <c r="BS299" s="1447">
        <f>Daily!CR299</f>
        <v>10.906153846153847</v>
      </c>
      <c r="BT299" s="1421">
        <f>Daily!CS299</f>
        <v>5.572307692307696</v>
      </c>
      <c r="BU299" s="1277">
        <f>$BU$276+('2011'!$BX$80/DGD!$E$307*DGD!E299)</f>
        <v>554.19354838709683</v>
      </c>
      <c r="BV299" s="1277">
        <f>$BV$276+('2011'!$CF$80/DGD!$E$307*DGD!E299)</f>
        <v>1327.6451612903227</v>
      </c>
      <c r="BW299" s="32">
        <f t="shared" si="21"/>
        <v>9.0487179487179485</v>
      </c>
      <c r="BX299" s="32">
        <f t="shared" si="22"/>
        <v>12.763589743589746</v>
      </c>
    </row>
    <row r="300" spans="4:76" ht="12.75" customHeight="1" x14ac:dyDescent="0.2">
      <c r="D300" s="1889"/>
      <c r="E300" s="34">
        <f t="shared" si="25"/>
        <v>24</v>
      </c>
      <c r="F300" s="32">
        <v>11.2</v>
      </c>
      <c r="G300" s="32">
        <v>16.5</v>
      </c>
      <c r="H300" s="32">
        <v>13.7</v>
      </c>
      <c r="I300" s="32">
        <v>5.3</v>
      </c>
      <c r="J300" s="352"/>
      <c r="K300" s="33">
        <v>57</v>
      </c>
      <c r="L300" s="33">
        <v>87</v>
      </c>
      <c r="M300" s="33">
        <v>72</v>
      </c>
      <c r="N300" s="33">
        <v>30</v>
      </c>
      <c r="O300" s="111"/>
      <c r="P300" s="33">
        <v>993</v>
      </c>
      <c r="Q300" s="33">
        <v>1002</v>
      </c>
      <c r="R300" s="33">
        <v>997.5</v>
      </c>
      <c r="S300" s="33">
        <v>9</v>
      </c>
      <c r="T300" s="111"/>
      <c r="U300" s="536">
        <v>6.5</v>
      </c>
      <c r="V300" s="135">
        <v>12.5</v>
      </c>
      <c r="W300" s="536">
        <v>21</v>
      </c>
      <c r="X300" s="103" t="s">
        <v>185</v>
      </c>
      <c r="Y300" s="351"/>
      <c r="Z300" s="536">
        <v>0.8</v>
      </c>
      <c r="AA300" s="26">
        <v>0.8</v>
      </c>
      <c r="AB300" s="25">
        <v>0.5</v>
      </c>
      <c r="AC300" s="1321">
        <v>5.1612903225806452E-2</v>
      </c>
      <c r="AD300" s="536">
        <v>0.53333333333333333</v>
      </c>
      <c r="AE300" s="511">
        <v>1.8</v>
      </c>
      <c r="AF300" s="351"/>
      <c r="AG300" s="26">
        <v>7.6</v>
      </c>
      <c r="AH300" s="26">
        <v>11.6</v>
      </c>
      <c r="AI300" s="26">
        <v>8.6999999999999993</v>
      </c>
      <c r="AJ300" s="26">
        <v>4</v>
      </c>
      <c r="AK300" s="351"/>
      <c r="AL300" s="103" t="s">
        <v>750</v>
      </c>
      <c r="AO300" s="1454"/>
      <c r="AP300" s="130">
        <v>5</v>
      </c>
      <c r="AQ300" s="131">
        <v>1.5</v>
      </c>
      <c r="AR300" s="576"/>
      <c r="AS300" s="26">
        <v>3.2159999999999949</v>
      </c>
      <c r="AT300" s="26">
        <v>2.9692307692307658</v>
      </c>
      <c r="AU300" s="26">
        <v>3.0926153846153803</v>
      </c>
      <c r="AV300" s="27">
        <v>-0.24676923076922908</v>
      </c>
      <c r="AW300" s="64">
        <v>3.2159999999999949</v>
      </c>
      <c r="AX300" s="26">
        <v>2.9692307692307658</v>
      </c>
      <c r="AY300" s="26">
        <v>3.0926153846153803</v>
      </c>
      <c r="AZ300" s="27">
        <v>-0.24676923076922996</v>
      </c>
      <c r="BA300" s="351"/>
      <c r="BB300" s="640">
        <v>0.35942028985507252</v>
      </c>
      <c r="BC300" s="26">
        <v>419.50000000000045</v>
      </c>
      <c r="BD300" s="132">
        <v>0.7539277639283446</v>
      </c>
      <c r="BE300" s="30">
        <v>1410.8099999999995</v>
      </c>
      <c r="BF300" s="616">
        <v>1.059911058333131</v>
      </c>
      <c r="BG300" s="1265">
        <v>1</v>
      </c>
      <c r="BH300" s="1277">
        <v>0</v>
      </c>
      <c r="BI300" s="1265">
        <v>1013.25</v>
      </c>
      <c r="BJ300" s="135">
        <f>'2011'!$CA$80</f>
        <v>3.9679999999999995</v>
      </c>
      <c r="BK300" s="1">
        <f t="shared" si="24"/>
        <v>1</v>
      </c>
      <c r="BL300" s="1709">
        <v>0.33333333333333331</v>
      </c>
      <c r="BM300" s="1709">
        <v>0.6020833333333333</v>
      </c>
      <c r="BN300" s="1709">
        <v>0.63749999999999996</v>
      </c>
      <c r="BO300" s="1709" t="e">
        <v>#N/A</v>
      </c>
      <c r="BP300" s="1708">
        <v>0.54652777777777783</v>
      </c>
      <c r="BQ300" s="1447">
        <f>Daily!CP300</f>
        <v>7.9840000000000044</v>
      </c>
      <c r="BR300" s="1447">
        <f>Daily!CQ300</f>
        <v>13.530769230769234</v>
      </c>
      <c r="BS300" s="1447">
        <f>Daily!CR300</f>
        <v>10.75738461538462</v>
      </c>
      <c r="BT300" s="1421">
        <f>Daily!CS300</f>
        <v>5.5467692307692298</v>
      </c>
      <c r="BU300" s="1277">
        <f>$BU$276+('2011'!$BX$80/DGD!$E$307*DGD!E300)</f>
        <v>556.41935483870964</v>
      </c>
      <c r="BV300" s="1277">
        <f>$BV$276+('2011'!$CF$80/DGD!$E$307*DGD!E300)</f>
        <v>1331.0645161290322</v>
      </c>
      <c r="BW300" s="32">
        <f t="shared" si="21"/>
        <v>8.9084615384615429</v>
      </c>
      <c r="BX300" s="32">
        <f t="shared" si="22"/>
        <v>12.606307692307697</v>
      </c>
    </row>
    <row r="301" spans="4:76" ht="12.75" customHeight="1" x14ac:dyDescent="0.2">
      <c r="D301" s="1889"/>
      <c r="E301" s="34">
        <f t="shared" si="25"/>
        <v>25</v>
      </c>
      <c r="F301" s="32">
        <v>10.5</v>
      </c>
      <c r="G301" s="32">
        <v>16.3</v>
      </c>
      <c r="H301" s="32">
        <v>13.5</v>
      </c>
      <c r="I301" s="32">
        <v>5.8</v>
      </c>
      <c r="J301" s="352"/>
      <c r="K301" s="33">
        <v>56</v>
      </c>
      <c r="L301" s="33">
        <v>90</v>
      </c>
      <c r="M301" s="33">
        <v>78</v>
      </c>
      <c r="N301" s="33">
        <v>34</v>
      </c>
      <c r="O301" s="111"/>
      <c r="P301" s="33">
        <v>992</v>
      </c>
      <c r="Q301" s="33">
        <v>1000</v>
      </c>
      <c r="R301" s="33">
        <v>996</v>
      </c>
      <c r="S301" s="33">
        <v>8</v>
      </c>
      <c r="T301" s="111"/>
      <c r="U301" s="536">
        <v>5.2</v>
      </c>
      <c r="V301" s="135">
        <v>11.4</v>
      </c>
      <c r="W301" s="536">
        <v>17.5</v>
      </c>
      <c r="X301" s="103" t="s">
        <v>179</v>
      </c>
      <c r="Y301" s="351"/>
      <c r="Z301" s="536">
        <v>1.7</v>
      </c>
      <c r="AA301" s="26">
        <v>1.7</v>
      </c>
      <c r="AB301" s="25">
        <v>1.4</v>
      </c>
      <c r="AC301" s="1321">
        <v>0.1096774193548387</v>
      </c>
      <c r="AD301" s="536">
        <v>3.4</v>
      </c>
      <c r="AE301" s="511">
        <v>20</v>
      </c>
      <c r="AF301" s="351"/>
      <c r="AG301" s="26">
        <v>7.2</v>
      </c>
      <c r="AH301" s="26">
        <v>12.5</v>
      </c>
      <c r="AI301" s="26">
        <v>9.6</v>
      </c>
      <c r="AJ301" s="26">
        <v>5.3</v>
      </c>
      <c r="AK301" s="351"/>
      <c r="AL301" s="103" t="s">
        <v>547</v>
      </c>
      <c r="AO301" s="1454"/>
      <c r="AP301" s="130">
        <v>4</v>
      </c>
      <c r="AQ301" s="131">
        <v>0.5</v>
      </c>
      <c r="AR301" s="576"/>
      <c r="AS301" s="26">
        <v>2.6519999999999957</v>
      </c>
      <c r="AT301" s="26">
        <v>2.9307692307692275</v>
      </c>
      <c r="AU301" s="26">
        <v>2.7913846153846116</v>
      </c>
      <c r="AV301" s="27">
        <v>0.27876923076923177</v>
      </c>
      <c r="AW301" s="64">
        <v>2.6519999999999957</v>
      </c>
      <c r="AX301" s="26">
        <v>2.9307692307692275</v>
      </c>
      <c r="AY301" s="26">
        <v>2.7913846153846116</v>
      </c>
      <c r="AZ301" s="27">
        <v>0.27876923076923088</v>
      </c>
      <c r="BA301" s="351"/>
      <c r="BB301" s="640">
        <v>0.76376811594202898</v>
      </c>
      <c r="BC301" s="26">
        <v>421.20000000000044</v>
      </c>
      <c r="BD301" s="132">
        <v>0.75396697078184627</v>
      </c>
      <c r="BE301" s="30">
        <v>1414.8099999999995</v>
      </c>
      <c r="BF301" s="616">
        <v>1.0601926563368702</v>
      </c>
      <c r="BG301" s="1265">
        <v>1</v>
      </c>
      <c r="BH301" s="1277">
        <v>0</v>
      </c>
      <c r="BI301" s="1265">
        <v>1013.25</v>
      </c>
      <c r="BJ301" s="135">
        <f>'2011'!$CA$80</f>
        <v>3.9679999999999995</v>
      </c>
      <c r="BK301" s="1">
        <f t="shared" si="24"/>
        <v>2</v>
      </c>
      <c r="BL301" s="1709">
        <v>0.34027777777777773</v>
      </c>
      <c r="BM301" s="1709">
        <v>0.57013888888888886</v>
      </c>
      <c r="BN301" s="1709">
        <v>0.59652777777777777</v>
      </c>
      <c r="BO301" s="1709">
        <v>9.930555555555555E-2</v>
      </c>
      <c r="BP301" s="1708">
        <v>0.61111111111111105</v>
      </c>
      <c r="BQ301" s="1447">
        <f>Daily!CP301</f>
        <v>7.8480000000000043</v>
      </c>
      <c r="BR301" s="1447">
        <f>Daily!CQ301</f>
        <v>13.369230769230773</v>
      </c>
      <c r="BS301" s="1447">
        <f>Daily!CR301</f>
        <v>10.608615384615389</v>
      </c>
      <c r="BT301" s="1421">
        <f>Daily!CS301</f>
        <v>5.5212307692307689</v>
      </c>
      <c r="BU301" s="1277">
        <f>$BU$276+('2011'!$BX$80/DGD!$E$307*DGD!E301)</f>
        <v>558.64516129032256</v>
      </c>
      <c r="BV301" s="1277">
        <f>$BV$276+('2011'!$CF$80/DGD!$E$307*DGD!E301)</f>
        <v>1334.483870967742</v>
      </c>
      <c r="BW301" s="32">
        <f t="shared" si="21"/>
        <v>8.7682051282051319</v>
      </c>
      <c r="BX301" s="32">
        <f t="shared" si="22"/>
        <v>12.449025641025646</v>
      </c>
    </row>
    <row r="302" spans="4:76" ht="12.75" customHeight="1" x14ac:dyDescent="0.2">
      <c r="D302" s="1889"/>
      <c r="E302" s="34">
        <f t="shared" si="25"/>
        <v>26</v>
      </c>
      <c r="F302" s="32">
        <v>8.8000000000000007</v>
      </c>
      <c r="G302" s="32">
        <v>11.8</v>
      </c>
      <c r="H302" s="32">
        <v>10.1</v>
      </c>
      <c r="I302" s="32">
        <v>3</v>
      </c>
      <c r="J302" s="352"/>
      <c r="K302" s="33">
        <v>72</v>
      </c>
      <c r="L302" s="33">
        <v>90</v>
      </c>
      <c r="M302" s="33">
        <v>83</v>
      </c>
      <c r="N302" s="33">
        <v>18</v>
      </c>
      <c r="O302" s="111"/>
      <c r="P302" s="33">
        <v>1000</v>
      </c>
      <c r="Q302" s="33">
        <v>1008</v>
      </c>
      <c r="R302" s="33">
        <v>1004</v>
      </c>
      <c r="S302" s="33">
        <v>8</v>
      </c>
      <c r="T302" s="111"/>
      <c r="U302" s="536">
        <v>4.2</v>
      </c>
      <c r="V302" s="135">
        <v>13.7</v>
      </c>
      <c r="W302" s="536">
        <v>19.2</v>
      </c>
      <c r="X302" s="103" t="s">
        <v>179</v>
      </c>
      <c r="Y302" s="351"/>
      <c r="Z302" s="536">
        <v>3.1</v>
      </c>
      <c r="AA302" s="26">
        <v>1.1000000000000001</v>
      </c>
      <c r="AB302" s="25">
        <v>0.6</v>
      </c>
      <c r="AC302" s="1321">
        <v>0.19999999999999998</v>
      </c>
      <c r="AD302" s="536">
        <v>0.77500000000000002</v>
      </c>
      <c r="AE302" s="511">
        <v>4.4000000000000004</v>
      </c>
      <c r="AF302" s="351"/>
      <c r="AG302" s="26">
        <v>-0.2</v>
      </c>
      <c r="AH302" s="26">
        <v>10.199999999999999</v>
      </c>
      <c r="AI302" s="26">
        <v>7.3</v>
      </c>
      <c r="AJ302" s="26">
        <v>10.399999999999999</v>
      </c>
      <c r="AK302" s="351"/>
      <c r="AL302" s="103" t="s">
        <v>751</v>
      </c>
      <c r="AO302" s="1454"/>
      <c r="AP302" s="130">
        <v>3</v>
      </c>
      <c r="AQ302" s="131">
        <v>4</v>
      </c>
      <c r="AR302" s="576"/>
      <c r="AS302" s="26">
        <v>1.0879999999999965</v>
      </c>
      <c r="AT302" s="26">
        <v>-1.4076923076923116</v>
      </c>
      <c r="AU302" s="26">
        <v>-0.15984615384615752</v>
      </c>
      <c r="AV302" s="27">
        <v>-2.4956923076923081</v>
      </c>
      <c r="AW302" s="64">
        <v>1.0879999999999965</v>
      </c>
      <c r="AX302" s="26">
        <v>-1.4076923076923116</v>
      </c>
      <c r="AY302" s="26">
        <v>-0.15984615384615752</v>
      </c>
      <c r="AZ302" s="27">
        <v>-2.4956923076923081</v>
      </c>
      <c r="BA302" s="351"/>
      <c r="BB302" s="640">
        <v>1.3927536231884059</v>
      </c>
      <c r="BC302" s="26">
        <v>424.30000000000047</v>
      </c>
      <c r="BD302" s="132">
        <v>0.75650198424110049</v>
      </c>
      <c r="BE302" s="30">
        <v>1417.8099999999995</v>
      </c>
      <c r="BF302" s="616">
        <v>1.0597253767329713</v>
      </c>
      <c r="BG302" s="1265">
        <v>1</v>
      </c>
      <c r="BH302" s="1277">
        <v>0</v>
      </c>
      <c r="BI302" s="1265">
        <v>1013.25</v>
      </c>
      <c r="BJ302" s="135">
        <f>'2011'!$CA$80</f>
        <v>3.9679999999999995</v>
      </c>
      <c r="BK302" s="1">
        <f t="shared" si="24"/>
        <v>2</v>
      </c>
      <c r="BL302" s="1709">
        <v>0.30486111111111108</v>
      </c>
      <c r="BM302" s="1709">
        <v>0.6875</v>
      </c>
      <c r="BN302" s="1709">
        <v>0.73611111111111116</v>
      </c>
      <c r="BO302" s="1709" t="e">
        <v>#N/A</v>
      </c>
      <c r="BP302" s="1708">
        <v>0.58958333333333335</v>
      </c>
      <c r="BQ302" s="1447">
        <f>Daily!CP302</f>
        <v>7.7120000000000042</v>
      </c>
      <c r="BR302" s="1447">
        <f>Daily!CQ302</f>
        <v>13.207692307692312</v>
      </c>
      <c r="BS302" s="1447">
        <f>Daily!CR302</f>
        <v>10.459846153846158</v>
      </c>
      <c r="BT302" s="1421">
        <f>Daily!CS302</f>
        <v>5.4956923076923081</v>
      </c>
      <c r="BU302" s="1277">
        <f>$BU$276+('2011'!$BX$80/DGD!$E$307*DGD!E302)</f>
        <v>560.87096774193549</v>
      </c>
      <c r="BV302" s="1277">
        <f>$BV$276+('2011'!$CF$80/DGD!$E$307*DGD!E302)</f>
        <v>1337.9032258064517</v>
      </c>
      <c r="BW302" s="32">
        <f t="shared" si="21"/>
        <v>8.6279487179487226</v>
      </c>
      <c r="BX302" s="32">
        <f t="shared" si="22"/>
        <v>12.291743589743593</v>
      </c>
    </row>
    <row r="303" spans="4:76" ht="12.75" customHeight="1" x14ac:dyDescent="0.2">
      <c r="D303" s="1889"/>
      <c r="E303" s="34">
        <f t="shared" si="25"/>
        <v>27</v>
      </c>
      <c r="F303" s="32">
        <v>11.1</v>
      </c>
      <c r="G303" s="32">
        <v>13.7</v>
      </c>
      <c r="H303" s="32">
        <v>12.3</v>
      </c>
      <c r="I303" s="32">
        <v>2.6</v>
      </c>
      <c r="J303" s="352"/>
      <c r="K303" s="33">
        <v>81</v>
      </c>
      <c r="L303" s="33">
        <v>92</v>
      </c>
      <c r="M303" s="33">
        <v>87</v>
      </c>
      <c r="N303" s="33">
        <v>11</v>
      </c>
      <c r="O303" s="111"/>
      <c r="P303" s="33">
        <v>1006</v>
      </c>
      <c r="Q303" s="33">
        <v>1012</v>
      </c>
      <c r="R303" s="33">
        <v>1009</v>
      </c>
      <c r="S303" s="33">
        <v>6</v>
      </c>
      <c r="T303" s="111"/>
      <c r="U303" s="536">
        <v>2.8</v>
      </c>
      <c r="V303" s="135">
        <v>9.1999999999999993</v>
      </c>
      <c r="W303" s="536">
        <v>12.3</v>
      </c>
      <c r="X303" s="103" t="s">
        <v>185</v>
      </c>
      <c r="Y303" s="351"/>
      <c r="Z303" s="536">
        <v>0.8</v>
      </c>
      <c r="AA303" s="26">
        <v>0.5</v>
      </c>
      <c r="AB303" s="25">
        <v>0.5</v>
      </c>
      <c r="AC303" s="1321">
        <v>5.1612903225806452E-2</v>
      </c>
      <c r="AD303" s="536">
        <v>0.26666666666666666</v>
      </c>
      <c r="AE303" s="511">
        <v>4.2</v>
      </c>
      <c r="AF303" s="351"/>
      <c r="AG303" s="26">
        <v>9.1</v>
      </c>
      <c r="AH303" s="26">
        <v>12</v>
      </c>
      <c r="AI303" s="26">
        <v>10.199999999999999</v>
      </c>
      <c r="AJ303" s="26">
        <v>2.9000000000000004</v>
      </c>
      <c r="AK303" s="351"/>
      <c r="AL303" s="103" t="s">
        <v>530</v>
      </c>
      <c r="AO303" s="1454"/>
      <c r="AP303" s="130">
        <v>0</v>
      </c>
      <c r="AQ303" s="131">
        <v>3</v>
      </c>
      <c r="AR303" s="576"/>
      <c r="AS303" s="26">
        <v>3.5239999999999956</v>
      </c>
      <c r="AT303" s="26">
        <v>0.65384615384614797</v>
      </c>
      <c r="AU303" s="26">
        <v>2.0889230769230718</v>
      </c>
      <c r="AV303" s="27">
        <v>-2.8701538461538476</v>
      </c>
      <c r="AW303" s="64">
        <v>3.5239999999999956</v>
      </c>
      <c r="AX303" s="26">
        <v>0.65384615384614797</v>
      </c>
      <c r="AY303" s="26">
        <v>2.0889230769230718</v>
      </c>
      <c r="AZ303" s="27">
        <v>-2.8701538461538472</v>
      </c>
      <c r="BA303" s="351"/>
      <c r="BB303" s="640">
        <v>0.35942028985507252</v>
      </c>
      <c r="BC303" s="26">
        <v>425.10000000000048</v>
      </c>
      <c r="BD303" s="132">
        <v>0.75493240146654528</v>
      </c>
      <c r="BE303" s="30">
        <v>1417.8099999999995</v>
      </c>
      <c r="BF303" s="616">
        <v>1.0570238810995403</v>
      </c>
      <c r="BG303" s="1265">
        <v>1</v>
      </c>
      <c r="BH303" s="1277">
        <v>0</v>
      </c>
      <c r="BI303" s="1265">
        <v>1013.25</v>
      </c>
      <c r="BJ303" s="135">
        <f>'2011'!$CA$80</f>
        <v>3.9679999999999995</v>
      </c>
      <c r="BK303" s="1">
        <f t="shared" si="24"/>
        <v>1</v>
      </c>
      <c r="BL303" s="1709" t="e">
        <v>#N/A</v>
      </c>
      <c r="BM303" s="1709">
        <v>0.59375</v>
      </c>
      <c r="BN303" s="1709">
        <v>0.51041666666666663</v>
      </c>
      <c r="BO303" s="1709" t="e">
        <v>#N/A</v>
      </c>
      <c r="BP303" s="1708">
        <v>0.51180555555555551</v>
      </c>
      <c r="BQ303" s="1447">
        <f>Daily!CP303</f>
        <v>7.5760000000000041</v>
      </c>
      <c r="BR303" s="1447">
        <f>Daily!CQ303</f>
        <v>13.046153846153851</v>
      </c>
      <c r="BS303" s="1447">
        <f>Daily!CR303</f>
        <v>10.311076923076929</v>
      </c>
      <c r="BT303" s="1421">
        <f>Daily!CS303</f>
        <v>5.4701538461538473</v>
      </c>
      <c r="BU303" s="1277">
        <f>$BU$276+('2011'!$BX$80/DGD!$E$307*DGD!E303)</f>
        <v>563.09677419354841</v>
      </c>
      <c r="BV303" s="1277">
        <f>$BV$276+('2011'!$CF$80/DGD!$E$307*DGD!E303)</f>
        <v>1341.3225806451612</v>
      </c>
      <c r="BW303" s="32">
        <f t="shared" si="21"/>
        <v>8.4876923076923134</v>
      </c>
      <c r="BX303" s="32">
        <f t="shared" si="22"/>
        <v>12.134461538461544</v>
      </c>
    </row>
    <row r="304" spans="4:76" ht="12.75" customHeight="1" x14ac:dyDescent="0.2">
      <c r="D304" s="1889"/>
      <c r="E304" s="34">
        <f t="shared" si="25"/>
        <v>28</v>
      </c>
      <c r="F304" s="32">
        <v>8.9</v>
      </c>
      <c r="G304" s="32">
        <v>14.6</v>
      </c>
      <c r="H304" s="32">
        <v>12.4</v>
      </c>
      <c r="I304" s="32">
        <v>5.7</v>
      </c>
      <c r="J304" s="352"/>
      <c r="K304" s="33">
        <v>66</v>
      </c>
      <c r="L304" s="33">
        <v>94</v>
      </c>
      <c r="M304" s="33">
        <v>84</v>
      </c>
      <c r="N304" s="33">
        <v>28</v>
      </c>
      <c r="O304" s="111"/>
      <c r="P304" s="33">
        <v>1013</v>
      </c>
      <c r="Q304" s="33">
        <v>1024</v>
      </c>
      <c r="R304" s="33">
        <v>1018.5</v>
      </c>
      <c r="S304" s="33">
        <v>11</v>
      </c>
      <c r="T304" s="111"/>
      <c r="U304" s="536">
        <v>2.4</v>
      </c>
      <c r="V304" s="135">
        <v>7.8</v>
      </c>
      <c r="W304" s="536">
        <v>10.199999999999999</v>
      </c>
      <c r="X304" s="103" t="s">
        <v>180</v>
      </c>
      <c r="Y304" s="351"/>
      <c r="Z304" s="536">
        <v>0</v>
      </c>
      <c r="AA304" s="26" t="s">
        <v>459</v>
      </c>
      <c r="AB304" s="25" t="s">
        <v>459</v>
      </c>
      <c r="AC304" s="1321" t="s">
        <v>459</v>
      </c>
      <c r="AD304" s="536" t="s">
        <v>459</v>
      </c>
      <c r="AE304" s="511" t="s">
        <v>459</v>
      </c>
      <c r="AF304" s="351"/>
      <c r="AG304" s="26">
        <v>7.6</v>
      </c>
      <c r="AH304" s="26">
        <v>11.8</v>
      </c>
      <c r="AI304" s="26">
        <v>9.6</v>
      </c>
      <c r="AJ304" s="26">
        <v>4.2000000000000011</v>
      </c>
      <c r="AK304" s="351"/>
      <c r="AL304" s="103" t="s">
        <v>752</v>
      </c>
      <c r="AO304" s="1454"/>
      <c r="AP304" s="130">
        <v>6.5</v>
      </c>
      <c r="AQ304" s="131">
        <v>0</v>
      </c>
      <c r="AR304" s="576"/>
      <c r="AS304" s="26">
        <v>1.46</v>
      </c>
      <c r="AT304" s="26">
        <v>1.7153846153846093</v>
      </c>
      <c r="AU304" s="26">
        <v>1.5876923076923046</v>
      </c>
      <c r="AV304" s="27">
        <v>0.25538461538460933</v>
      </c>
      <c r="AW304" s="64">
        <v>1.46</v>
      </c>
      <c r="AX304" s="26">
        <v>1.7153846153846093</v>
      </c>
      <c r="AY304" s="26">
        <v>1.5876923076923046</v>
      </c>
      <c r="AZ304" s="27">
        <v>0.25538461538461021</v>
      </c>
      <c r="BA304" s="351"/>
      <c r="BB304" s="640">
        <v>0</v>
      </c>
      <c r="BC304" s="26">
        <v>425.10000000000048</v>
      </c>
      <c r="BD304" s="132">
        <v>0.75196005706134184</v>
      </c>
      <c r="BE304" s="30">
        <v>1424.3099999999995</v>
      </c>
      <c r="BF304" s="616">
        <v>1.0591697651546041</v>
      </c>
      <c r="BG304" s="1265">
        <v>1</v>
      </c>
      <c r="BH304" s="1277">
        <v>0</v>
      </c>
      <c r="BI304" s="1265">
        <v>1013.25</v>
      </c>
      <c r="BJ304" s="135">
        <f>'2011'!$CA$80</f>
        <v>3.9679999999999995</v>
      </c>
      <c r="BK304" s="1">
        <f t="shared" si="24"/>
        <v>0</v>
      </c>
      <c r="BL304" s="1709">
        <v>0.3611111111111111</v>
      </c>
      <c r="BM304" s="1709">
        <v>0.62291666666666667</v>
      </c>
      <c r="BN304" s="1709">
        <v>0.62222222222222223</v>
      </c>
      <c r="BO304" s="1709">
        <v>6.5972222222222224E-2</v>
      </c>
      <c r="BP304" s="1708">
        <v>0.42430555555555555</v>
      </c>
      <c r="BQ304" s="1447">
        <f>Daily!CP304</f>
        <v>7.44</v>
      </c>
      <c r="BR304" s="1447">
        <f>Daily!CQ304</f>
        <v>12.88461538461539</v>
      </c>
      <c r="BS304" s="1447">
        <f>Daily!CR304</f>
        <v>10.162307692307696</v>
      </c>
      <c r="BT304" s="1421">
        <f>Daily!CS304</f>
        <v>5.44461538461539</v>
      </c>
      <c r="BU304" s="1277">
        <f>$BU$276+('2011'!$BX$80/DGD!$E$307*DGD!E304)</f>
        <v>565.32258064516122</v>
      </c>
      <c r="BV304" s="1277">
        <f>$BV$276+('2011'!$CF$80/DGD!$E$307*DGD!E304)</f>
        <v>1344.741935483871</v>
      </c>
      <c r="BW304" s="32">
        <f t="shared" si="21"/>
        <v>8.3474358974358989</v>
      </c>
      <c r="BX304" s="32">
        <f t="shared" si="22"/>
        <v>11.977179487179493</v>
      </c>
    </row>
    <row r="305" spans="4:76" ht="12.75" customHeight="1" x14ac:dyDescent="0.2">
      <c r="D305" s="1889"/>
      <c r="E305" s="34">
        <f t="shared" si="25"/>
        <v>29</v>
      </c>
      <c r="F305" s="32">
        <v>12.4</v>
      </c>
      <c r="G305" s="32">
        <v>15.7</v>
      </c>
      <c r="H305" s="32">
        <v>13.7</v>
      </c>
      <c r="I305" s="32">
        <v>3.3</v>
      </c>
      <c r="J305" s="352"/>
      <c r="K305" s="33">
        <v>63</v>
      </c>
      <c r="L305" s="33">
        <v>93</v>
      </c>
      <c r="M305" s="33">
        <v>81</v>
      </c>
      <c r="N305" s="33">
        <v>30</v>
      </c>
      <c r="O305" s="111"/>
      <c r="P305" s="33">
        <v>1018</v>
      </c>
      <c r="Q305" s="33">
        <v>1024</v>
      </c>
      <c r="R305" s="33">
        <v>1021</v>
      </c>
      <c r="S305" s="33">
        <v>6</v>
      </c>
      <c r="T305" s="111"/>
      <c r="U305" s="536">
        <v>5.8</v>
      </c>
      <c r="V305" s="135">
        <v>13.8</v>
      </c>
      <c r="W305" s="536">
        <v>23.9</v>
      </c>
      <c r="X305" s="103" t="s">
        <v>154</v>
      </c>
      <c r="Y305" s="351"/>
      <c r="Z305" s="536">
        <v>0</v>
      </c>
      <c r="AA305" s="26" t="s">
        <v>459</v>
      </c>
      <c r="AB305" s="25" t="s">
        <v>459</v>
      </c>
      <c r="AC305" s="1321" t="s">
        <v>459</v>
      </c>
      <c r="AD305" s="536" t="s">
        <v>459</v>
      </c>
      <c r="AE305" s="511" t="s">
        <v>459</v>
      </c>
      <c r="AF305" s="351"/>
      <c r="AG305" s="26">
        <v>8</v>
      </c>
      <c r="AH305" s="26">
        <v>12.4</v>
      </c>
      <c r="AI305" s="26">
        <v>10.3</v>
      </c>
      <c r="AJ305" s="26">
        <v>4.4000000000000004</v>
      </c>
      <c r="AK305" s="351"/>
      <c r="AL305" s="103" t="s">
        <v>547</v>
      </c>
      <c r="AO305" s="1454"/>
      <c r="AP305" s="130">
        <v>3.5</v>
      </c>
      <c r="AQ305" s="131">
        <v>0</v>
      </c>
      <c r="AR305" s="576"/>
      <c r="AS305" s="26">
        <v>5.0959999999999965</v>
      </c>
      <c r="AT305" s="26">
        <v>2.9769230769230699</v>
      </c>
      <c r="AU305" s="26">
        <v>4.0364615384615332</v>
      </c>
      <c r="AV305" s="27">
        <v>-2.1190769230769266</v>
      </c>
      <c r="AW305" s="64">
        <v>5.0959999999999965</v>
      </c>
      <c r="AX305" s="26">
        <v>2.9769230769230699</v>
      </c>
      <c r="AY305" s="26">
        <v>4.0364615384615332</v>
      </c>
      <c r="AZ305" s="27">
        <v>-2.1190769230769257</v>
      </c>
      <c r="BA305" s="351"/>
      <c r="BB305" s="640">
        <v>0</v>
      </c>
      <c r="BC305" s="26">
        <v>425.10000000000048</v>
      </c>
      <c r="BD305" s="132">
        <v>0.74901102648630302</v>
      </c>
      <c r="BE305" s="30">
        <v>1427.8099999999995</v>
      </c>
      <c r="BF305" s="616">
        <v>1.0590795109228814</v>
      </c>
      <c r="BG305" s="1265">
        <v>1</v>
      </c>
      <c r="BH305" s="1277">
        <v>0</v>
      </c>
      <c r="BI305" s="1265">
        <v>1013.25</v>
      </c>
      <c r="BJ305" s="135">
        <f>'2011'!$CA$80</f>
        <v>3.9679999999999995</v>
      </c>
      <c r="BK305" s="1">
        <f t="shared" si="24"/>
        <v>0</v>
      </c>
      <c r="BL305" s="1709">
        <v>0.36180555555555555</v>
      </c>
      <c r="BM305" s="1709">
        <v>0.64166666666666672</v>
      </c>
      <c r="BN305" s="1709">
        <v>0.56597222222222221</v>
      </c>
      <c r="BO305" s="1709">
        <v>0.27638888888888885</v>
      </c>
      <c r="BP305" s="1708">
        <v>0.7416666666666667</v>
      </c>
      <c r="BQ305" s="1447">
        <f>Daily!CP305</f>
        <v>7.3040000000000038</v>
      </c>
      <c r="BR305" s="1447">
        <f>Daily!CQ305</f>
        <v>12.723076923076929</v>
      </c>
      <c r="BS305" s="1447">
        <f>Daily!CR305</f>
        <v>10.013538461538467</v>
      </c>
      <c r="BT305" s="1421">
        <f>Daily!CS305</f>
        <v>5.4190769230769256</v>
      </c>
      <c r="BU305" s="1277">
        <f>$BU$276+('2011'!$BX$80/DGD!$E$307*DGD!E305)</f>
        <v>567.54838709677415</v>
      </c>
      <c r="BV305" s="1277">
        <f>$BV$276+('2011'!$CF$80/DGD!$E$307*DGD!E305)</f>
        <v>1348.1612903225807</v>
      </c>
      <c r="BW305" s="32">
        <f t="shared" si="21"/>
        <v>8.2071794871794914</v>
      </c>
      <c r="BX305" s="32">
        <f t="shared" si="22"/>
        <v>11.819897435897442</v>
      </c>
    </row>
    <row r="306" spans="4:76" ht="12.75" customHeight="1" x14ac:dyDescent="0.2">
      <c r="D306" s="1889"/>
      <c r="E306" s="34">
        <f t="shared" si="25"/>
        <v>30</v>
      </c>
      <c r="F306" s="32">
        <v>13.8</v>
      </c>
      <c r="G306" s="32">
        <v>16.600000000000001</v>
      </c>
      <c r="H306" s="32">
        <v>15.2</v>
      </c>
      <c r="I306" s="32">
        <v>2.8</v>
      </c>
      <c r="J306" s="352"/>
      <c r="K306" s="33">
        <v>81</v>
      </c>
      <c r="L306" s="33">
        <v>92</v>
      </c>
      <c r="M306" s="33">
        <v>88</v>
      </c>
      <c r="N306" s="33">
        <v>11</v>
      </c>
      <c r="O306" s="111"/>
      <c r="P306" s="33">
        <v>1017</v>
      </c>
      <c r="Q306" s="33">
        <v>1019</v>
      </c>
      <c r="R306" s="33">
        <v>1018</v>
      </c>
      <c r="S306" s="33">
        <v>2</v>
      </c>
      <c r="T306" s="111"/>
      <c r="U306" s="536">
        <v>6.3</v>
      </c>
      <c r="V306" s="135">
        <v>13</v>
      </c>
      <c r="W306" s="536">
        <v>17.600000000000001</v>
      </c>
      <c r="X306" s="103" t="s">
        <v>154</v>
      </c>
      <c r="Y306" s="351"/>
      <c r="Z306" s="536">
        <v>0</v>
      </c>
      <c r="AA306" s="26" t="s">
        <v>459</v>
      </c>
      <c r="AB306" s="25" t="s">
        <v>459</v>
      </c>
      <c r="AC306" s="1321" t="s">
        <v>459</v>
      </c>
      <c r="AD306" s="536" t="s">
        <v>459</v>
      </c>
      <c r="AE306" s="511" t="s">
        <v>459</v>
      </c>
      <c r="AF306" s="351"/>
      <c r="AG306" s="26">
        <v>10.8</v>
      </c>
      <c r="AH306" s="26">
        <v>14.1</v>
      </c>
      <c r="AI306" s="26">
        <v>13.2</v>
      </c>
      <c r="AJ306" s="26">
        <v>3.2999999999999989</v>
      </c>
      <c r="AK306" s="351"/>
      <c r="AL306" s="103" t="s">
        <v>659</v>
      </c>
      <c r="AO306" s="1454"/>
      <c r="AP306" s="130">
        <v>0.5</v>
      </c>
      <c r="AQ306" s="131">
        <v>0</v>
      </c>
      <c r="AR306" s="576"/>
      <c r="AS306" s="26">
        <v>6.631999999999997</v>
      </c>
      <c r="AT306" s="26">
        <v>4.038461538461533</v>
      </c>
      <c r="AU306" s="26">
        <v>5.3352307692307654</v>
      </c>
      <c r="AV306" s="27">
        <v>-2.593538461538464</v>
      </c>
      <c r="AW306" s="64">
        <v>6.631999999999997</v>
      </c>
      <c r="AX306" s="26">
        <v>4.038461538461533</v>
      </c>
      <c r="AY306" s="26">
        <v>5.3352307692307654</v>
      </c>
      <c r="AZ306" s="27">
        <v>-2.5935384615384649</v>
      </c>
      <c r="BA306" s="351"/>
      <c r="BB306" s="640">
        <v>0</v>
      </c>
      <c r="BC306" s="26">
        <v>425.10000000000048</v>
      </c>
      <c r="BD306" s="132">
        <v>0.74608503651701386</v>
      </c>
      <c r="BE306" s="30">
        <v>1428.3099999999995</v>
      </c>
      <c r="BF306" s="616">
        <v>1.0567700899782808</v>
      </c>
      <c r="BG306" s="1265">
        <v>1</v>
      </c>
      <c r="BH306" s="1277">
        <v>0</v>
      </c>
      <c r="BI306" s="1265">
        <v>1013.25</v>
      </c>
      <c r="BJ306" s="135">
        <f>'2011'!$CA$80</f>
        <v>3.9679999999999995</v>
      </c>
      <c r="BK306" s="1">
        <f t="shared" si="24"/>
        <v>0</v>
      </c>
      <c r="BL306" s="1709" t="e">
        <v>#N/A</v>
      </c>
      <c r="BM306" s="1709">
        <v>0.4777777777777778</v>
      </c>
      <c r="BN306" s="1709">
        <v>0.50208333333333333</v>
      </c>
      <c r="BO306" s="1709" t="e">
        <v>#N/A</v>
      </c>
      <c r="BP306" s="1708">
        <v>9.0277777777777787E-3</v>
      </c>
      <c r="BQ306" s="1447">
        <f>Daily!CP306</f>
        <v>7.1680000000000037</v>
      </c>
      <c r="BR306" s="1447">
        <f>Daily!CQ306</f>
        <v>12.561538461538468</v>
      </c>
      <c r="BS306" s="1447">
        <f>Daily!CR306</f>
        <v>9.8647692307692356</v>
      </c>
      <c r="BT306" s="1421">
        <f>Daily!CS306</f>
        <v>5.3935384615384647</v>
      </c>
      <c r="BU306" s="1277">
        <f>$BU$276+('2011'!$BX$80/DGD!$E$307*DGD!E306)</f>
        <v>569.77419354838707</v>
      </c>
      <c r="BV306" s="1277">
        <f>$BV$276+('2011'!$CF$80/DGD!$E$307*DGD!E306)</f>
        <v>1351.5806451612902</v>
      </c>
      <c r="BW306" s="32">
        <f t="shared" si="21"/>
        <v>8.0669230769230804</v>
      </c>
      <c r="BX306" s="32">
        <f t="shared" si="22"/>
        <v>11.662615384615391</v>
      </c>
    </row>
    <row r="307" spans="4:76" ht="12.75" customHeight="1" x14ac:dyDescent="0.2">
      <c r="D307" s="1896"/>
      <c r="E307" s="36">
        <v>31</v>
      </c>
      <c r="F307" s="140">
        <v>13.2</v>
      </c>
      <c r="G307" s="140">
        <v>16.3</v>
      </c>
      <c r="H307" s="140">
        <v>14.9</v>
      </c>
      <c r="I307" s="140">
        <v>3.1</v>
      </c>
      <c r="J307" s="1410"/>
      <c r="K307" s="144">
        <v>71</v>
      </c>
      <c r="L307" s="144">
        <v>92</v>
      </c>
      <c r="M307" s="144">
        <v>84</v>
      </c>
      <c r="N307" s="144">
        <v>21</v>
      </c>
      <c r="O307" s="499"/>
      <c r="P307" s="144">
        <v>1008</v>
      </c>
      <c r="Q307" s="144">
        <v>1018</v>
      </c>
      <c r="R307" s="144">
        <v>1013</v>
      </c>
      <c r="S307" s="144">
        <v>10</v>
      </c>
      <c r="T307" s="499"/>
      <c r="U307" s="663">
        <v>5.7</v>
      </c>
      <c r="V307" s="663">
        <v>13.2</v>
      </c>
      <c r="W307" s="663">
        <v>18.7</v>
      </c>
      <c r="X307" s="520" t="s">
        <v>179</v>
      </c>
      <c r="Y307" s="579"/>
      <c r="Z307" s="663">
        <v>0</v>
      </c>
      <c r="AA307" s="517" t="s">
        <v>459</v>
      </c>
      <c r="AB307" s="164" t="s">
        <v>459</v>
      </c>
      <c r="AC307" s="1322" t="s">
        <v>459</v>
      </c>
      <c r="AD307" s="615" t="s">
        <v>459</v>
      </c>
      <c r="AE307" s="1282" t="s">
        <v>459</v>
      </c>
      <c r="AF307" s="579"/>
      <c r="AG307" s="517">
        <v>10.199999999999999</v>
      </c>
      <c r="AH307" s="517">
        <v>14.1</v>
      </c>
      <c r="AI307" s="129">
        <v>12.2</v>
      </c>
      <c r="AJ307" s="517">
        <v>3.9000000000000004</v>
      </c>
      <c r="AK307" s="579"/>
      <c r="AL307" s="187" t="s">
        <v>464</v>
      </c>
      <c r="AO307" s="1456"/>
      <c r="AP307" s="159">
        <v>0.2</v>
      </c>
      <c r="AQ307" s="186">
        <v>0</v>
      </c>
      <c r="AR307" s="577"/>
      <c r="AS307" s="129">
        <v>6.1679999999999957</v>
      </c>
      <c r="AT307" s="129">
        <v>3.9000000000000004</v>
      </c>
      <c r="AU307" s="129">
        <v>5.033999999999998</v>
      </c>
      <c r="AV307" s="105">
        <v>-2.2679999999999954</v>
      </c>
      <c r="AW307" s="128">
        <v>6.1679999999999957</v>
      </c>
      <c r="AX307" s="129">
        <v>3.9000000000000004</v>
      </c>
      <c r="AY307" s="129">
        <v>5.033999999999998</v>
      </c>
      <c r="AZ307" s="105">
        <v>-2.2679999999999967</v>
      </c>
      <c r="BA307" s="587"/>
      <c r="BB307" s="641">
        <v>0</v>
      </c>
      <c r="BC307" s="129">
        <v>425.10000000000048</v>
      </c>
      <c r="BD307" s="531">
        <v>0.74318181818181905</v>
      </c>
      <c r="BE307" s="138">
        <v>1428.5099999999995</v>
      </c>
      <c r="BF307" s="617">
        <v>1.0542509225092247</v>
      </c>
      <c r="BG307" s="1448">
        <v>1</v>
      </c>
      <c r="BH307" s="1450">
        <v>0</v>
      </c>
      <c r="BI307" s="1449">
        <v>1013.25</v>
      </c>
      <c r="BJ307" s="663">
        <f>'2011'!$CA$80</f>
        <v>3.9679999999999995</v>
      </c>
      <c r="BK307" s="1">
        <f t="shared" si="24"/>
        <v>0</v>
      </c>
      <c r="BL307" s="1711">
        <v>0.25</v>
      </c>
      <c r="BM307" s="1711">
        <v>0.51180555555555551</v>
      </c>
      <c r="BN307" s="1711">
        <v>0.63749999999999996</v>
      </c>
      <c r="BO307" s="1711">
        <v>0.16666666666666666</v>
      </c>
      <c r="BP307" s="1712">
        <v>0.50902777777777775</v>
      </c>
      <c r="BQ307" s="1451">
        <f>Daily!CP307</f>
        <v>7.0320000000000036</v>
      </c>
      <c r="BR307" s="1451">
        <f>Daily!CQ307</f>
        <v>12.4</v>
      </c>
      <c r="BS307" s="1451">
        <f>Daily!CR307</f>
        <v>9.7160000000000011</v>
      </c>
      <c r="BT307" s="1451">
        <f>Daily!CS307</f>
        <v>5.3679999999999968</v>
      </c>
      <c r="BU307" s="1450">
        <f>BU276+'2011'!BX80</f>
        <v>572</v>
      </c>
      <c r="BV307" s="1450">
        <f>BV276+'2011'!CF80</f>
        <v>1355</v>
      </c>
      <c r="BW307" s="32">
        <f t="shared" ref="BW307:BW368" si="26">BS307-BT307/3</f>
        <v>7.9266666666666685</v>
      </c>
      <c r="BX307" s="32">
        <f t="shared" ref="BX307:BX368" si="27">BS307+BT307/3</f>
        <v>11.505333333333333</v>
      </c>
    </row>
    <row r="308" spans="4:76" ht="12.75" customHeight="1" x14ac:dyDescent="0.2">
      <c r="D308" s="1888" t="s">
        <v>10</v>
      </c>
      <c r="E308" s="34">
        <v>1</v>
      </c>
      <c r="F308" s="95">
        <v>9.5</v>
      </c>
      <c r="G308" s="32">
        <v>14.6</v>
      </c>
      <c r="H308" s="32">
        <v>12.9</v>
      </c>
      <c r="I308" s="32">
        <v>5.0999999999999996</v>
      </c>
      <c r="J308" s="352"/>
      <c r="K308" s="33">
        <v>68</v>
      </c>
      <c r="L308" s="33">
        <v>91</v>
      </c>
      <c r="M308" s="33">
        <v>82</v>
      </c>
      <c r="N308" s="33">
        <v>23</v>
      </c>
      <c r="O308" s="111"/>
      <c r="P308" s="33">
        <v>1006</v>
      </c>
      <c r="Q308" s="33">
        <v>1013</v>
      </c>
      <c r="R308" s="33">
        <v>1009.5</v>
      </c>
      <c r="S308" s="33">
        <v>7</v>
      </c>
      <c r="T308" s="111"/>
      <c r="U308" s="536">
        <v>4</v>
      </c>
      <c r="V308" s="135">
        <v>10.199999999999999</v>
      </c>
      <c r="W308" s="536">
        <v>13.2</v>
      </c>
      <c r="X308" s="103" t="s">
        <v>154</v>
      </c>
      <c r="Y308" s="351"/>
      <c r="Z308" s="536">
        <v>1.1000000000000001</v>
      </c>
      <c r="AA308" s="26">
        <v>1.1000000000000001</v>
      </c>
      <c r="AB308" s="25">
        <v>0.8</v>
      </c>
      <c r="AC308" s="1321">
        <v>4.3650793650793648E-2</v>
      </c>
      <c r="AD308" s="536">
        <v>2.2000000000000002</v>
      </c>
      <c r="AE308" s="511">
        <v>5</v>
      </c>
      <c r="AF308" s="351"/>
      <c r="AG308" s="26">
        <v>7.3</v>
      </c>
      <c r="AH308" s="26">
        <v>12.7</v>
      </c>
      <c r="AI308" s="26">
        <v>9.8000000000000007</v>
      </c>
      <c r="AJ308" s="26">
        <v>5.3999999999999995</v>
      </c>
      <c r="AK308" s="351"/>
      <c r="AL308" s="103" t="s">
        <v>755</v>
      </c>
      <c r="AO308" s="1454"/>
      <c r="AP308" s="130">
        <v>3.5</v>
      </c>
      <c r="AQ308" s="131">
        <v>0.5</v>
      </c>
      <c r="AR308" s="576"/>
      <c r="AS308" s="26">
        <v>2.6039999999999965</v>
      </c>
      <c r="AT308" s="26">
        <v>2.4000000000000004</v>
      </c>
      <c r="AU308" s="26">
        <v>2.5019999999999984</v>
      </c>
      <c r="AV308" s="27">
        <v>-0.20399999999999618</v>
      </c>
      <c r="AW308" s="64">
        <v>2.6039999999999965</v>
      </c>
      <c r="AX308" s="26">
        <v>2.4000000000000004</v>
      </c>
      <c r="AY308" s="26">
        <v>2.5019999999999984</v>
      </c>
      <c r="AZ308" s="27">
        <v>-0.20399999999999618</v>
      </c>
      <c r="BA308" s="351"/>
      <c r="BB308" s="640">
        <v>0.515625</v>
      </c>
      <c r="BC308" s="26">
        <v>426.2000000000005</v>
      </c>
      <c r="BD308" s="132">
        <v>0.74233627496516574</v>
      </c>
      <c r="BE308" s="30">
        <v>1432.0099999999995</v>
      </c>
      <c r="BF308" s="616">
        <v>1.0550690112480963</v>
      </c>
      <c r="BG308" s="1265">
        <v>1</v>
      </c>
      <c r="BH308" s="1455">
        <v>0</v>
      </c>
      <c r="BI308" s="376">
        <v>1013.25</v>
      </c>
      <c r="BJ308" s="135">
        <f>'2011'!$CA$81</f>
        <v>4.4159999999999995</v>
      </c>
      <c r="BK308" s="1">
        <f t="shared" si="24"/>
        <v>2</v>
      </c>
      <c r="BL308" s="1709">
        <v>0.36458333333333331</v>
      </c>
      <c r="BM308" s="1709">
        <v>0.59861111111111109</v>
      </c>
      <c r="BN308" s="1709">
        <v>0.6777777777777777</v>
      </c>
      <c r="BO308" s="1709">
        <v>0.26527777777777778</v>
      </c>
      <c r="BP308" s="1709">
        <v>0.17083333333333331</v>
      </c>
      <c r="BQ308" s="1447">
        <f>Daily!CP308</f>
        <v>6.8960000000000035</v>
      </c>
      <c r="BR308" s="1447">
        <f>Daily!CQ308</f>
        <v>12.2</v>
      </c>
      <c r="BS308" s="1447">
        <f>Daily!CR308</f>
        <v>9.5480000000000018</v>
      </c>
      <c r="BT308" s="1421">
        <f>Daily!CS308</f>
        <v>5.3039999999999958</v>
      </c>
      <c r="BU308" s="1277">
        <f>$BU$307+('2011'!$BX$81/DGD!$E$337*DGD!E308)</f>
        <v>574.13333333333333</v>
      </c>
      <c r="BV308" s="1277">
        <f>$BV$307+('2011'!$CF$81/DGD!$E$337*DGD!E308)</f>
        <v>1357.2666666666667</v>
      </c>
      <c r="BW308" s="32">
        <f t="shared" si="26"/>
        <v>7.7800000000000029</v>
      </c>
      <c r="BX308" s="32">
        <f t="shared" si="27"/>
        <v>11.316000000000001</v>
      </c>
    </row>
    <row r="309" spans="4:76" ht="12.75" customHeight="1" x14ac:dyDescent="0.2">
      <c r="D309" s="1889"/>
      <c r="E309" s="34">
        <f t="shared" ref="E309:E337" si="28">SUM(E308+1)</f>
        <v>2</v>
      </c>
      <c r="F309" s="95">
        <v>8.6999999999999993</v>
      </c>
      <c r="G309" s="32">
        <v>15.2</v>
      </c>
      <c r="H309" s="32">
        <v>12.6</v>
      </c>
      <c r="I309" s="32">
        <v>6.5</v>
      </c>
      <c r="J309" s="352"/>
      <c r="K309" s="33">
        <v>69</v>
      </c>
      <c r="L309" s="33">
        <v>93</v>
      </c>
      <c r="M309" s="33">
        <v>85</v>
      </c>
      <c r="N309" s="33">
        <v>24</v>
      </c>
      <c r="O309" s="111"/>
      <c r="P309" s="33">
        <v>996</v>
      </c>
      <c r="Q309" s="33">
        <v>1012</v>
      </c>
      <c r="R309" s="33">
        <v>1004</v>
      </c>
      <c r="S309" s="33">
        <v>16</v>
      </c>
      <c r="T309" s="111"/>
      <c r="U309" s="536">
        <v>5.0999999999999996</v>
      </c>
      <c r="V309" s="135">
        <v>12.8</v>
      </c>
      <c r="W309" s="536">
        <v>19.399999999999999</v>
      </c>
      <c r="X309" s="103" t="s">
        <v>185</v>
      </c>
      <c r="Y309" s="351"/>
      <c r="Z309" s="536">
        <v>0.3</v>
      </c>
      <c r="AA309" s="26" t="s">
        <v>112</v>
      </c>
      <c r="AB309" s="25" t="s">
        <v>112</v>
      </c>
      <c r="AC309" s="1321">
        <v>1.1904761904761902E-2</v>
      </c>
      <c r="AD309" s="536">
        <v>0.6</v>
      </c>
      <c r="AE309" s="511" t="s">
        <v>112</v>
      </c>
      <c r="AF309" s="351"/>
      <c r="AG309" s="26">
        <v>7.2</v>
      </c>
      <c r="AH309" s="26">
        <v>13</v>
      </c>
      <c r="AI309" s="26">
        <v>10.1</v>
      </c>
      <c r="AJ309" s="26">
        <v>5.8</v>
      </c>
      <c r="AK309" s="351"/>
      <c r="AL309" s="103" t="s">
        <v>756</v>
      </c>
      <c r="AO309" s="1454"/>
      <c r="AP309" s="130">
        <v>4</v>
      </c>
      <c r="AQ309" s="131">
        <v>0.5</v>
      </c>
      <c r="AR309" s="576"/>
      <c r="AS309" s="26">
        <v>1.9399999999999995</v>
      </c>
      <c r="AT309" s="26">
        <v>3.1999999999999993</v>
      </c>
      <c r="AU309" s="26">
        <v>2.5699999999999994</v>
      </c>
      <c r="AV309" s="27">
        <v>1.2599999999999998</v>
      </c>
      <c r="AW309" s="64">
        <v>1.9399999999999995</v>
      </c>
      <c r="AX309" s="26">
        <v>3.1999999999999993</v>
      </c>
      <c r="AY309" s="26">
        <v>2.5699999999999994</v>
      </c>
      <c r="AZ309" s="27">
        <v>1.2599999999999998</v>
      </c>
      <c r="BA309" s="351"/>
      <c r="BB309" s="640">
        <v>0.140625</v>
      </c>
      <c r="BC309" s="26">
        <v>426.50000000000051</v>
      </c>
      <c r="BD309" s="132">
        <v>0.74010874595094955</v>
      </c>
      <c r="BE309" s="30">
        <v>1436.0099999999995</v>
      </c>
      <c r="BF309" s="616">
        <v>1.0562521453439904</v>
      </c>
      <c r="BG309" s="1265">
        <v>1</v>
      </c>
      <c r="BH309" s="1455">
        <v>0</v>
      </c>
      <c r="BI309" s="376">
        <v>1013.25</v>
      </c>
      <c r="BJ309" s="135">
        <f>'2011'!$CA$81</f>
        <v>4.4159999999999995</v>
      </c>
      <c r="BK309" s="1">
        <f t="shared" si="24"/>
        <v>1</v>
      </c>
      <c r="BL309" s="1709">
        <v>0.1423611111111111</v>
      </c>
      <c r="BM309" s="1709">
        <v>0.58333333333333337</v>
      </c>
      <c r="BN309" s="1709">
        <v>0.56874999999999998</v>
      </c>
      <c r="BO309" s="1709">
        <v>0.29166666666666669</v>
      </c>
      <c r="BP309" s="1708">
        <v>0.4680555555555555</v>
      </c>
      <c r="BQ309" s="1447">
        <f>Daily!CP309</f>
        <v>6.76</v>
      </c>
      <c r="BR309" s="1447">
        <f>Daily!CQ309</f>
        <v>12</v>
      </c>
      <c r="BS309" s="1447">
        <f>Daily!CR309</f>
        <v>9.379999999999999</v>
      </c>
      <c r="BT309" s="1447">
        <f>Daily!CS309</f>
        <v>5.24</v>
      </c>
      <c r="BU309" s="1277">
        <f>$BU$307+('2011'!$BX$81/DGD!$E$337*DGD!E309)</f>
        <v>576.26666666666665</v>
      </c>
      <c r="BV309" s="1277">
        <f>$BV$307+('2011'!$CF$81/DGD!$E$337*DGD!E309)</f>
        <v>1359.5333333333333</v>
      </c>
      <c r="BW309" s="32">
        <f t="shared" si="26"/>
        <v>7.633333333333332</v>
      </c>
      <c r="BX309" s="32">
        <f t="shared" si="27"/>
        <v>11.126666666666665</v>
      </c>
    </row>
    <row r="310" spans="4:76" ht="12.75" customHeight="1" x14ac:dyDescent="0.2">
      <c r="D310" s="1889"/>
      <c r="E310" s="34">
        <f t="shared" si="28"/>
        <v>3</v>
      </c>
      <c r="F310" s="95">
        <v>12.8</v>
      </c>
      <c r="G310" s="32">
        <v>17.399999999999999</v>
      </c>
      <c r="H310" s="32">
        <v>15.3</v>
      </c>
      <c r="I310" s="32">
        <v>4.5999999999999996</v>
      </c>
      <c r="J310" s="352"/>
      <c r="K310" s="33">
        <v>78</v>
      </c>
      <c r="L310" s="33">
        <v>95</v>
      </c>
      <c r="M310" s="33">
        <v>87</v>
      </c>
      <c r="N310" s="33">
        <v>17</v>
      </c>
      <c r="O310" s="111"/>
      <c r="P310" s="33">
        <v>991</v>
      </c>
      <c r="Q310" s="33">
        <v>996</v>
      </c>
      <c r="R310" s="33">
        <v>993.5</v>
      </c>
      <c r="S310" s="33">
        <v>5</v>
      </c>
      <c r="T310" s="111"/>
      <c r="U310" s="536">
        <v>4.9000000000000004</v>
      </c>
      <c r="V310" s="135">
        <v>13.8</v>
      </c>
      <c r="W310" s="536">
        <v>20.100000000000001</v>
      </c>
      <c r="X310" s="103" t="s">
        <v>179</v>
      </c>
      <c r="Y310" s="351"/>
      <c r="Z310" s="536">
        <v>6.6</v>
      </c>
      <c r="AA310" s="26">
        <v>5</v>
      </c>
      <c r="AB310" s="25">
        <v>1.6</v>
      </c>
      <c r="AC310" s="1321">
        <v>0.26190476190476186</v>
      </c>
      <c r="AD310" s="536">
        <v>2.1999999999999997</v>
      </c>
      <c r="AE310" s="511">
        <v>15</v>
      </c>
      <c r="AF310" s="351"/>
      <c r="AG310" s="26">
        <v>11.5</v>
      </c>
      <c r="AH310" s="26">
        <v>14.3</v>
      </c>
      <c r="AI310" s="26">
        <v>13.1</v>
      </c>
      <c r="AJ310" s="26">
        <v>2.8000000000000007</v>
      </c>
      <c r="AK310" s="351"/>
      <c r="AL310" s="103" t="s">
        <v>464</v>
      </c>
      <c r="AO310" s="1454"/>
      <c r="AP310" s="130">
        <v>0.1</v>
      </c>
      <c r="AQ310" s="131">
        <v>3</v>
      </c>
      <c r="AR310" s="576"/>
      <c r="AS310" s="26">
        <v>6.1759999999999975</v>
      </c>
      <c r="AT310" s="26">
        <v>5.5999999999999979</v>
      </c>
      <c r="AU310" s="26">
        <v>5.8879999999999981</v>
      </c>
      <c r="AV310" s="27">
        <v>-0.57599999999999962</v>
      </c>
      <c r="AW310" s="64">
        <v>6.1759999999999975</v>
      </c>
      <c r="AX310" s="26">
        <v>5.5999999999999979</v>
      </c>
      <c r="AY310" s="26">
        <v>5.8879999999999981</v>
      </c>
      <c r="AZ310" s="27">
        <v>-0.57599999999999785</v>
      </c>
      <c r="BA310" s="351"/>
      <c r="BB310" s="640">
        <v>3.09375</v>
      </c>
      <c r="BC310" s="26">
        <v>433.10000000000053</v>
      </c>
      <c r="BD310" s="132">
        <v>0.74878976486860405</v>
      </c>
      <c r="BE310" s="30">
        <v>1436.1099999999994</v>
      </c>
      <c r="BF310" s="616">
        <v>1.0545674842120718</v>
      </c>
      <c r="BG310" s="1265">
        <v>1</v>
      </c>
      <c r="BH310" s="1277">
        <v>0</v>
      </c>
      <c r="BI310" s="1265">
        <v>1013.25</v>
      </c>
      <c r="BJ310" s="135">
        <f>'2011'!$CA$81</f>
        <v>4.4159999999999995</v>
      </c>
      <c r="BK310" s="1">
        <f t="shared" si="24"/>
        <v>2</v>
      </c>
      <c r="BL310" s="1709" t="e">
        <v>#N/A</v>
      </c>
      <c r="BM310" s="1709">
        <v>0.61597222222222225</v>
      </c>
      <c r="BN310" s="1709">
        <v>0.62708333333333333</v>
      </c>
      <c r="BO310" s="1709" t="e">
        <v>#N/A</v>
      </c>
      <c r="BP310" s="1708">
        <v>0.46736111111111112</v>
      </c>
      <c r="BQ310" s="1447">
        <f>Daily!CP310</f>
        <v>6.6240000000000032</v>
      </c>
      <c r="BR310" s="1447">
        <f>Daily!CQ310</f>
        <v>11.8</v>
      </c>
      <c r="BS310" s="1447">
        <f>Daily!CR310</f>
        <v>9.2120000000000015</v>
      </c>
      <c r="BT310" s="1447">
        <f>Daily!CS310</f>
        <v>5.1759999999999975</v>
      </c>
      <c r="BU310" s="1277">
        <f>$BU$307+('2011'!$BX$81/DGD!$E$337*DGD!E310)</f>
        <v>578.4</v>
      </c>
      <c r="BV310" s="1277">
        <f>$BV$307+('2011'!$CF$81/DGD!$E$337*DGD!E310)</f>
        <v>1361.8</v>
      </c>
      <c r="BW310" s="32">
        <f t="shared" si="26"/>
        <v>7.486666666666669</v>
      </c>
      <c r="BX310" s="32">
        <f t="shared" si="27"/>
        <v>10.937333333333335</v>
      </c>
    </row>
    <row r="311" spans="4:76" ht="12.75" customHeight="1" x14ac:dyDescent="0.2">
      <c r="D311" s="1889"/>
      <c r="E311" s="34">
        <f t="shared" si="28"/>
        <v>4</v>
      </c>
      <c r="F311" s="95">
        <v>11.4</v>
      </c>
      <c r="G311" s="32">
        <v>15.5</v>
      </c>
      <c r="H311" s="32">
        <v>13.6</v>
      </c>
      <c r="I311" s="32">
        <v>4.0999999999999996</v>
      </c>
      <c r="J311" s="352"/>
      <c r="K311" s="33">
        <v>80</v>
      </c>
      <c r="L311" s="33">
        <v>96</v>
      </c>
      <c r="M311" s="33">
        <v>90</v>
      </c>
      <c r="N311" s="33">
        <v>16</v>
      </c>
      <c r="O311" s="111"/>
      <c r="P311" s="33">
        <v>990</v>
      </c>
      <c r="Q311" s="33">
        <v>1002</v>
      </c>
      <c r="R311" s="33">
        <v>996</v>
      </c>
      <c r="S311" s="33">
        <v>12</v>
      </c>
      <c r="T311" s="111"/>
      <c r="U311" s="536">
        <v>3.9</v>
      </c>
      <c r="V311" s="135">
        <v>12.8</v>
      </c>
      <c r="W311" s="536">
        <v>16.3</v>
      </c>
      <c r="X311" s="103" t="s">
        <v>179</v>
      </c>
      <c r="Y311" s="351"/>
      <c r="Z311" s="536">
        <v>13.4</v>
      </c>
      <c r="AA311" s="26">
        <v>4.0999999999999996</v>
      </c>
      <c r="AB311" s="25">
        <v>1.4</v>
      </c>
      <c r="AC311" s="1321">
        <v>0.53174603174603174</v>
      </c>
      <c r="AD311" s="536">
        <v>1.675</v>
      </c>
      <c r="AE311" s="511">
        <v>10</v>
      </c>
      <c r="AF311" s="351"/>
      <c r="AG311" s="26">
        <v>9.8000000000000007</v>
      </c>
      <c r="AH311" s="26">
        <v>13.3</v>
      </c>
      <c r="AI311" s="26">
        <v>11.9</v>
      </c>
      <c r="AJ311" s="26">
        <v>3.5</v>
      </c>
      <c r="AK311" s="351"/>
      <c r="AL311" s="103" t="s">
        <v>757</v>
      </c>
      <c r="AO311" s="1454"/>
      <c r="AP311" s="130">
        <v>1.5</v>
      </c>
      <c r="AQ311" s="131">
        <v>8</v>
      </c>
      <c r="AR311" s="576"/>
      <c r="AS311" s="26">
        <v>4.9119999999999973</v>
      </c>
      <c r="AT311" s="26">
        <v>3.9000000000000004</v>
      </c>
      <c r="AU311" s="26">
        <v>4.4059999999999988</v>
      </c>
      <c r="AV311" s="27">
        <v>-1.0119999999999969</v>
      </c>
      <c r="AW311" s="64">
        <v>4.9119999999999973</v>
      </c>
      <c r="AX311" s="26">
        <v>3.9000000000000004</v>
      </c>
      <c r="AY311" s="26">
        <v>4.4059999999999988</v>
      </c>
      <c r="AZ311" s="27">
        <v>-1.0119999999999969</v>
      </c>
      <c r="BA311" s="351"/>
      <c r="BB311" s="640">
        <v>6.28125</v>
      </c>
      <c r="BC311" s="26">
        <v>446.50000000000051</v>
      </c>
      <c r="BD311" s="132">
        <v>0.76912034910427285</v>
      </c>
      <c r="BE311" s="30">
        <v>1437.6099999999994</v>
      </c>
      <c r="BF311" s="616">
        <v>1.0539147646742579</v>
      </c>
      <c r="BG311" s="1265">
        <v>1</v>
      </c>
      <c r="BH311" s="1277">
        <v>0</v>
      </c>
      <c r="BI311" s="1265">
        <v>1013.25</v>
      </c>
      <c r="BJ311" s="135">
        <f>'2011'!$CA$81</f>
        <v>4.4159999999999995</v>
      </c>
      <c r="BK311" s="1">
        <f t="shared" si="24"/>
        <v>2</v>
      </c>
      <c r="BL311" s="1709">
        <v>0.31944444444444448</v>
      </c>
      <c r="BM311" s="1709">
        <v>0.53888888888888886</v>
      </c>
      <c r="BN311" s="1709">
        <v>0.55833333333333335</v>
      </c>
      <c r="BO311" s="1709">
        <v>0.35416666666666669</v>
      </c>
      <c r="BP311" s="1708">
        <v>0.59097222222222223</v>
      </c>
      <c r="BQ311" s="1447">
        <f>Daily!CP311</f>
        <v>6.4880000000000031</v>
      </c>
      <c r="BR311" s="1447">
        <f>Daily!CQ311</f>
        <v>11.6</v>
      </c>
      <c r="BS311" s="1447">
        <f>Daily!CR311</f>
        <v>9.0440000000000005</v>
      </c>
      <c r="BT311" s="1447">
        <f>Daily!CS311</f>
        <v>5.1119999999999965</v>
      </c>
      <c r="BU311" s="1277">
        <f>$BU$307+('2011'!$BX$81/DGD!$E$337*DGD!E311)</f>
        <v>580.5333333333333</v>
      </c>
      <c r="BV311" s="1277">
        <f>$BV$307+('2011'!$CF$81/DGD!$E$337*DGD!E311)</f>
        <v>1364.0666666666666</v>
      </c>
      <c r="BW311" s="32">
        <f t="shared" si="26"/>
        <v>7.3400000000000016</v>
      </c>
      <c r="BX311" s="32">
        <f t="shared" si="27"/>
        <v>10.747999999999999</v>
      </c>
    </row>
    <row r="312" spans="4:76" ht="12.75" customHeight="1" x14ac:dyDescent="0.2">
      <c r="D312" s="1889"/>
      <c r="E312" s="34">
        <f t="shared" si="28"/>
        <v>5</v>
      </c>
      <c r="F312" s="95">
        <v>9.9</v>
      </c>
      <c r="G312" s="32">
        <v>13.4</v>
      </c>
      <c r="H312" s="32">
        <v>11.7</v>
      </c>
      <c r="I312" s="32">
        <v>3.5</v>
      </c>
      <c r="J312" s="352"/>
      <c r="K312" s="33">
        <v>90</v>
      </c>
      <c r="L312" s="33">
        <v>98</v>
      </c>
      <c r="M312" s="33">
        <v>94</v>
      </c>
      <c r="N312" s="33">
        <v>8</v>
      </c>
      <c r="O312" s="111"/>
      <c r="P312" s="33">
        <v>1002</v>
      </c>
      <c r="Q312" s="33">
        <v>1018</v>
      </c>
      <c r="R312" s="33">
        <v>1010</v>
      </c>
      <c r="S312" s="33">
        <v>16</v>
      </c>
      <c r="T312" s="111"/>
      <c r="U312" s="536">
        <v>3.1</v>
      </c>
      <c r="V312" s="135">
        <v>10.5</v>
      </c>
      <c r="W312" s="536">
        <v>14.5</v>
      </c>
      <c r="X312" s="103" t="s">
        <v>178</v>
      </c>
      <c r="Y312" s="351"/>
      <c r="Z312" s="536">
        <v>0</v>
      </c>
      <c r="AA312" s="26" t="s">
        <v>459</v>
      </c>
      <c r="AB312" s="25" t="s">
        <v>459</v>
      </c>
      <c r="AC312" s="1321" t="s">
        <v>459</v>
      </c>
      <c r="AD312" s="536" t="s">
        <v>459</v>
      </c>
      <c r="AE312" s="511" t="s">
        <v>459</v>
      </c>
      <c r="AF312" s="351"/>
      <c r="AG312" s="26">
        <v>8.9</v>
      </c>
      <c r="AH312" s="26">
        <v>12.6</v>
      </c>
      <c r="AI312" s="26">
        <v>10.8</v>
      </c>
      <c r="AJ312" s="26">
        <v>3.6999999999999993</v>
      </c>
      <c r="AK312" s="351"/>
      <c r="AL312" s="103" t="s">
        <v>758</v>
      </c>
      <c r="AO312" s="1454"/>
      <c r="AP312" s="130">
        <v>0.5</v>
      </c>
      <c r="AQ312" s="131">
        <v>0.2</v>
      </c>
      <c r="AR312" s="576"/>
      <c r="AS312" s="26">
        <v>3.5479999999999974</v>
      </c>
      <c r="AT312" s="26">
        <v>2</v>
      </c>
      <c r="AU312" s="26">
        <v>2.7739999999999987</v>
      </c>
      <c r="AV312" s="27">
        <v>-1.5479999999999974</v>
      </c>
      <c r="AW312" s="64">
        <v>3.5479999999999974</v>
      </c>
      <c r="AX312" s="26">
        <v>2</v>
      </c>
      <c r="AY312" s="26">
        <v>2.7739999999999987</v>
      </c>
      <c r="AZ312" s="27">
        <v>-1.5479999999999974</v>
      </c>
      <c r="BA312" s="351"/>
      <c r="BB312" s="640">
        <v>0</v>
      </c>
      <c r="BC312" s="26">
        <v>446.50000000000051</v>
      </c>
      <c r="BD312" s="132">
        <v>0.76630434782608792</v>
      </c>
      <c r="BE312" s="30">
        <v>1438.1099999999994</v>
      </c>
      <c r="BF312" s="616">
        <v>1.0525323249573064</v>
      </c>
      <c r="BG312" s="1265">
        <v>1</v>
      </c>
      <c r="BH312" s="1277">
        <v>0</v>
      </c>
      <c r="BI312" s="1265">
        <v>1013.25</v>
      </c>
      <c r="BJ312" s="135">
        <f>'2011'!$CA$81</f>
        <v>4.4159999999999995</v>
      </c>
      <c r="BK312" s="1">
        <f t="shared" si="24"/>
        <v>0</v>
      </c>
      <c r="BL312" s="1709">
        <v>0.1125</v>
      </c>
      <c r="BM312" s="1709">
        <v>0.60416666666666663</v>
      </c>
      <c r="BN312" s="1709">
        <v>0.73888888888888893</v>
      </c>
      <c r="BO312" s="1709">
        <v>0.33888888888888885</v>
      </c>
      <c r="BP312" s="1708">
        <v>0.92500000000000004</v>
      </c>
      <c r="BQ312" s="1447">
        <f>Daily!CP312</f>
        <v>6.352000000000003</v>
      </c>
      <c r="BR312" s="1447">
        <f>Daily!CQ312</f>
        <v>11.4</v>
      </c>
      <c r="BS312" s="1447">
        <f>Daily!CR312</f>
        <v>8.8760000000000012</v>
      </c>
      <c r="BT312" s="1447">
        <f>Daily!CS312</f>
        <v>5.0479999999999974</v>
      </c>
      <c r="BU312" s="1277">
        <f>$BU$307+('2011'!$BX$81/DGD!$E$337*DGD!E312)</f>
        <v>582.66666666666663</v>
      </c>
      <c r="BV312" s="1277">
        <f>$BV$307+('2011'!$CF$81/DGD!$E$337*DGD!E312)</f>
        <v>1366.3333333333333</v>
      </c>
      <c r="BW312" s="32">
        <f t="shared" si="26"/>
        <v>7.1933333333333351</v>
      </c>
      <c r="BX312" s="32">
        <f t="shared" si="27"/>
        <v>10.558666666666667</v>
      </c>
    </row>
    <row r="313" spans="4:76" ht="12.75" customHeight="1" x14ac:dyDescent="0.2">
      <c r="D313" s="1889"/>
      <c r="E313" s="34">
        <f t="shared" si="28"/>
        <v>6</v>
      </c>
      <c r="F313" s="95">
        <v>8.5</v>
      </c>
      <c r="G313" s="32">
        <v>11.5</v>
      </c>
      <c r="H313" s="32">
        <v>10.1</v>
      </c>
      <c r="I313" s="32">
        <v>3</v>
      </c>
      <c r="J313" s="352"/>
      <c r="K313" s="33">
        <v>74</v>
      </c>
      <c r="L313" s="33">
        <v>96</v>
      </c>
      <c r="M313" s="33">
        <v>82</v>
      </c>
      <c r="N313" s="33">
        <v>22</v>
      </c>
      <c r="O313" s="111"/>
      <c r="P313" s="33">
        <v>1017</v>
      </c>
      <c r="Q313" s="33">
        <v>1026</v>
      </c>
      <c r="R313" s="33">
        <v>1021.5</v>
      </c>
      <c r="S313" s="33">
        <v>9</v>
      </c>
      <c r="T313" s="111"/>
      <c r="U313" s="536">
        <v>6.6</v>
      </c>
      <c r="V313" s="135">
        <v>12.5</v>
      </c>
      <c r="W313" s="536">
        <v>20.399999999999999</v>
      </c>
      <c r="X313" s="103" t="s">
        <v>178</v>
      </c>
      <c r="Y313" s="351"/>
      <c r="Z313" s="536">
        <v>0</v>
      </c>
      <c r="AA313" s="26" t="s">
        <v>459</v>
      </c>
      <c r="AB313" s="25" t="s">
        <v>459</v>
      </c>
      <c r="AC313" s="1321" t="s">
        <v>459</v>
      </c>
      <c r="AD313" s="536" t="s">
        <v>459</v>
      </c>
      <c r="AE313" s="511" t="s">
        <v>459</v>
      </c>
      <c r="AF313" s="351"/>
      <c r="AG313" s="26">
        <v>6.5</v>
      </c>
      <c r="AH313" s="26">
        <v>9.9</v>
      </c>
      <c r="AI313" s="26">
        <v>7.1</v>
      </c>
      <c r="AJ313" s="26">
        <v>3.4000000000000004</v>
      </c>
      <c r="AK313" s="351"/>
      <c r="AL313" s="103" t="s">
        <v>759</v>
      </c>
      <c r="AO313" s="1454"/>
      <c r="AP313" s="130">
        <v>0.3</v>
      </c>
      <c r="AQ313" s="131">
        <v>0</v>
      </c>
      <c r="AR313" s="576"/>
      <c r="AS313" s="26">
        <v>2.2839999999999971</v>
      </c>
      <c r="AT313" s="26">
        <v>0.30000000000000071</v>
      </c>
      <c r="AU313" s="26">
        <v>1.2919999999999989</v>
      </c>
      <c r="AV313" s="27">
        <v>-1.9839999999999964</v>
      </c>
      <c r="AW313" s="64">
        <v>2.2839999999999971</v>
      </c>
      <c r="AX313" s="26">
        <v>0.30000000000000071</v>
      </c>
      <c r="AY313" s="26">
        <v>1.2919999999999989</v>
      </c>
      <c r="AZ313" s="27">
        <v>-1.9839999999999964</v>
      </c>
      <c r="BA313" s="351"/>
      <c r="BB313" s="640">
        <v>0</v>
      </c>
      <c r="BC313" s="26">
        <v>446.50000000000051</v>
      </c>
      <c r="BD313" s="132">
        <v>0.76350889192886551</v>
      </c>
      <c r="BE313" s="30">
        <v>1438.4099999999994</v>
      </c>
      <c r="BF313" s="616">
        <v>1.0510083296799646</v>
      </c>
      <c r="BG313" s="1265">
        <v>1</v>
      </c>
      <c r="BH313" s="1277">
        <v>0</v>
      </c>
      <c r="BI313" s="1265">
        <v>1013.25</v>
      </c>
      <c r="BJ313" s="135">
        <f>'2011'!$CA$81</f>
        <v>4.4159999999999995</v>
      </c>
      <c r="BK313" s="1">
        <f t="shared" si="24"/>
        <v>0</v>
      </c>
      <c r="BL313" s="1709">
        <v>0.28819444444444448</v>
      </c>
      <c r="BM313" s="1709">
        <v>0.5805555555555556</v>
      </c>
      <c r="BN313" s="1709">
        <v>0.66736111111111107</v>
      </c>
      <c r="BO313" s="1709">
        <v>2.2916666666666669E-2</v>
      </c>
      <c r="BP313" s="1708">
        <v>0.67083333333333339</v>
      </c>
      <c r="BQ313" s="1447">
        <f>Daily!CP313</f>
        <v>6.2160000000000029</v>
      </c>
      <c r="BR313" s="1447">
        <f>Daily!CQ313</f>
        <v>11.2</v>
      </c>
      <c r="BS313" s="1447">
        <f>Daily!CR313</f>
        <v>8.708000000000002</v>
      </c>
      <c r="BT313" s="1447">
        <f>Daily!CS313</f>
        <v>4.9839999999999964</v>
      </c>
      <c r="BU313" s="1277">
        <f>$BU$307+('2011'!$BX$81/DGD!$E$337*DGD!E313)</f>
        <v>584.79999999999995</v>
      </c>
      <c r="BV313" s="1277">
        <f>$BV$307+('2011'!$CF$81/DGD!$E$337*DGD!E313)</f>
        <v>1368.6</v>
      </c>
      <c r="BW313" s="32">
        <f t="shared" si="26"/>
        <v>7.0466666666666695</v>
      </c>
      <c r="BX313" s="32">
        <f t="shared" si="27"/>
        <v>10.369333333333334</v>
      </c>
    </row>
    <row r="314" spans="4:76" ht="12.75" customHeight="1" x14ac:dyDescent="0.2">
      <c r="D314" s="1889"/>
      <c r="E314" s="34">
        <f t="shared" si="28"/>
        <v>7</v>
      </c>
      <c r="F314" s="95">
        <v>9.6</v>
      </c>
      <c r="G314" s="32">
        <v>12.5</v>
      </c>
      <c r="H314" s="32">
        <v>10.9</v>
      </c>
      <c r="I314" s="32">
        <v>2.9</v>
      </c>
      <c r="J314" s="352"/>
      <c r="K314" s="33">
        <v>83</v>
      </c>
      <c r="L314" s="33">
        <v>96</v>
      </c>
      <c r="M314" s="33">
        <v>91</v>
      </c>
      <c r="N314" s="33">
        <v>13</v>
      </c>
      <c r="O314" s="111"/>
      <c r="P314" s="33">
        <v>1016</v>
      </c>
      <c r="Q314" s="33">
        <v>1025</v>
      </c>
      <c r="R314" s="33">
        <v>1020.5</v>
      </c>
      <c r="S314" s="33">
        <v>9</v>
      </c>
      <c r="T314" s="111"/>
      <c r="U314" s="536">
        <v>5.5</v>
      </c>
      <c r="V314" s="135">
        <v>13.7</v>
      </c>
      <c r="W314" s="536">
        <v>17.600000000000001</v>
      </c>
      <c r="X314" s="103" t="s">
        <v>180</v>
      </c>
      <c r="Y314" s="351"/>
      <c r="Z314" s="536">
        <v>0</v>
      </c>
      <c r="AA314" s="26" t="s">
        <v>459</v>
      </c>
      <c r="AB314" s="25" t="s">
        <v>459</v>
      </c>
      <c r="AC314" s="1321" t="s">
        <v>459</v>
      </c>
      <c r="AD314" s="536" t="s">
        <v>459</v>
      </c>
      <c r="AE314" s="511" t="s">
        <v>459</v>
      </c>
      <c r="AF314" s="351"/>
      <c r="AG314" s="26">
        <v>7.1</v>
      </c>
      <c r="AH314" s="26">
        <v>10.9</v>
      </c>
      <c r="AI314" s="26">
        <v>9.5</v>
      </c>
      <c r="AJ314" s="26">
        <v>3.8000000000000007</v>
      </c>
      <c r="AK314" s="351"/>
      <c r="AL314" s="103" t="s">
        <v>464</v>
      </c>
      <c r="AO314" s="1454"/>
      <c r="AP314" s="130">
        <v>0</v>
      </c>
      <c r="AQ314" s="131">
        <v>0.3</v>
      </c>
      <c r="AR314" s="576"/>
      <c r="AS314" s="26">
        <v>3.5199999999999996</v>
      </c>
      <c r="AT314" s="26">
        <v>1.5</v>
      </c>
      <c r="AU314" s="26">
        <v>2.5099999999999998</v>
      </c>
      <c r="AV314" s="27">
        <v>-2.0199999999999996</v>
      </c>
      <c r="AW314" s="64">
        <v>3.5199999999999996</v>
      </c>
      <c r="AX314" s="26">
        <v>1.5</v>
      </c>
      <c r="AY314" s="26">
        <v>2.5099999999999998</v>
      </c>
      <c r="AZ314" s="27">
        <v>-2.02</v>
      </c>
      <c r="BA314" s="351"/>
      <c r="BB314" s="640">
        <v>0</v>
      </c>
      <c r="BC314" s="26">
        <v>446.50000000000051</v>
      </c>
      <c r="BD314" s="132">
        <v>0.76073375738300864</v>
      </c>
      <c r="BE314" s="30">
        <v>1438.4099999999994</v>
      </c>
      <c r="BF314" s="616">
        <v>1.0492705344550888</v>
      </c>
      <c r="BG314" s="1265">
        <v>1</v>
      </c>
      <c r="BH314" s="1277">
        <v>0</v>
      </c>
      <c r="BI314" s="1265">
        <v>1013.25</v>
      </c>
      <c r="BJ314" s="135">
        <f>'2011'!$CA$81</f>
        <v>4.4159999999999995</v>
      </c>
      <c r="BK314" s="1">
        <f t="shared" si="24"/>
        <v>0</v>
      </c>
      <c r="BL314" s="1709">
        <v>8.4027777777777771E-2</v>
      </c>
      <c r="BM314" s="1709">
        <v>0.57777777777777783</v>
      </c>
      <c r="BN314" s="1709" t="e">
        <v>#N/A</v>
      </c>
      <c r="BO314" s="1709" t="e">
        <v>#N/A</v>
      </c>
      <c r="BP314" s="1708">
        <v>0.50972222222222219</v>
      </c>
      <c r="BQ314" s="1447">
        <f>Daily!CP314</f>
        <v>6.08</v>
      </c>
      <c r="BR314" s="1447">
        <f>Daily!CQ314</f>
        <v>11</v>
      </c>
      <c r="BS314" s="1447">
        <f>Daily!CR314</f>
        <v>8.5399999999999991</v>
      </c>
      <c r="BT314" s="1447">
        <f>Daily!CS314</f>
        <v>4.92</v>
      </c>
      <c r="BU314" s="1277">
        <f>$BU$307+('2011'!$BX$81/DGD!$E$337*DGD!E314)</f>
        <v>586.93333333333328</v>
      </c>
      <c r="BV314" s="1277">
        <f>$BV$307+('2011'!$CF$81/DGD!$E$337*DGD!E314)</f>
        <v>1370.8666666666666</v>
      </c>
      <c r="BW314" s="32">
        <f t="shared" si="26"/>
        <v>6.8999999999999995</v>
      </c>
      <c r="BX314" s="32">
        <f t="shared" si="27"/>
        <v>10.18</v>
      </c>
    </row>
    <row r="315" spans="4:76" ht="12.75" customHeight="1" x14ac:dyDescent="0.2">
      <c r="D315" s="1889"/>
      <c r="E315" s="34">
        <f t="shared" si="28"/>
        <v>8</v>
      </c>
      <c r="F315" s="95">
        <v>9.1</v>
      </c>
      <c r="G315" s="32">
        <v>10.8</v>
      </c>
      <c r="H315" s="32">
        <v>10.1</v>
      </c>
      <c r="I315" s="32">
        <v>1.7</v>
      </c>
      <c r="J315" s="352"/>
      <c r="K315" s="33">
        <v>91</v>
      </c>
      <c r="L315" s="33">
        <v>97</v>
      </c>
      <c r="M315" s="33">
        <v>95</v>
      </c>
      <c r="N315" s="33">
        <v>6</v>
      </c>
      <c r="O315" s="111"/>
      <c r="P315" s="33">
        <v>1013</v>
      </c>
      <c r="Q315" s="33">
        <v>1016</v>
      </c>
      <c r="R315" s="33">
        <v>1014.5</v>
      </c>
      <c r="S315" s="33">
        <v>3</v>
      </c>
      <c r="T315" s="111"/>
      <c r="U315" s="536">
        <v>2.9</v>
      </c>
      <c r="V315" s="135">
        <v>12.5</v>
      </c>
      <c r="W315" s="536">
        <v>21.3</v>
      </c>
      <c r="X315" s="103" t="s">
        <v>183</v>
      </c>
      <c r="Y315" s="351"/>
      <c r="Z315" s="536">
        <v>1.1000000000000001</v>
      </c>
      <c r="AA315" s="26">
        <v>0.5</v>
      </c>
      <c r="AB315" s="25">
        <v>0.3</v>
      </c>
      <c r="AC315" s="1321">
        <v>4.3650793650793648E-2</v>
      </c>
      <c r="AD315" s="536">
        <v>0.3666666666666667</v>
      </c>
      <c r="AE315" s="511">
        <v>0.7</v>
      </c>
      <c r="AF315" s="351"/>
      <c r="AG315" s="26">
        <v>8.4</v>
      </c>
      <c r="AH315" s="26">
        <v>10.199999999999999</v>
      </c>
      <c r="AI315" s="26">
        <v>9.1999999999999993</v>
      </c>
      <c r="AJ315" s="26">
        <v>1.7999999999999989</v>
      </c>
      <c r="AK315" s="351"/>
      <c r="AL315" s="103" t="s">
        <v>464</v>
      </c>
      <c r="AO315" s="1454"/>
      <c r="AP315" s="130">
        <v>0</v>
      </c>
      <c r="AQ315" s="131">
        <v>3</v>
      </c>
      <c r="AR315" s="576"/>
      <c r="AS315" s="26">
        <v>3.155999999999997</v>
      </c>
      <c r="AT315" s="26">
        <v>0</v>
      </c>
      <c r="AU315" s="26">
        <v>1.5779999999999985</v>
      </c>
      <c r="AV315" s="27">
        <v>-3.155999999999997</v>
      </c>
      <c r="AW315" s="64">
        <v>3.155999999999997</v>
      </c>
      <c r="AX315" s="26">
        <v>0</v>
      </c>
      <c r="AY315" s="26">
        <v>1.5779999999999985</v>
      </c>
      <c r="AZ315" s="27">
        <v>-3.1559999999999979</v>
      </c>
      <c r="BA315" s="351"/>
      <c r="BB315" s="640">
        <v>0.515625</v>
      </c>
      <c r="BC315" s="26">
        <v>447.60000000000053</v>
      </c>
      <c r="BD315" s="132">
        <v>0.75984608420099675</v>
      </c>
      <c r="BE315" s="30">
        <v>1438.4099999999994</v>
      </c>
      <c r="BF315" s="616">
        <v>1.0475384764771563</v>
      </c>
      <c r="BG315" s="1265">
        <v>1</v>
      </c>
      <c r="BH315" s="1277">
        <v>0</v>
      </c>
      <c r="BI315" s="1265">
        <v>1013.25</v>
      </c>
      <c r="BJ315" s="135">
        <f>'2011'!$CA$81</f>
        <v>4.4159999999999995</v>
      </c>
      <c r="BK315" s="1">
        <f t="shared" si="24"/>
        <v>2</v>
      </c>
      <c r="BL315" s="1709">
        <v>0.35555555555555557</v>
      </c>
      <c r="BM315" s="1709">
        <v>0.57291666666666663</v>
      </c>
      <c r="BN315" s="1709">
        <v>0.61111111111111105</v>
      </c>
      <c r="BO315" s="1709">
        <v>0.2722222222222222</v>
      </c>
      <c r="BP315" s="1708">
        <v>0.31944444444444448</v>
      </c>
      <c r="BQ315" s="1447">
        <f>Daily!CP315</f>
        <v>5.9440000000000026</v>
      </c>
      <c r="BR315" s="1447">
        <f>Daily!CQ315</f>
        <v>10.8</v>
      </c>
      <c r="BS315" s="1447">
        <f>Daily!CR315</f>
        <v>8.3720000000000017</v>
      </c>
      <c r="BT315" s="1447">
        <f>Daily!CS315</f>
        <v>4.8559999999999981</v>
      </c>
      <c r="BU315" s="1277">
        <f>$BU$307+('2011'!$BX$81/DGD!$E$337*DGD!E315)</f>
        <v>589.06666666666672</v>
      </c>
      <c r="BV315" s="1277">
        <f>$BV$307+('2011'!$CF$81/DGD!$E$337*DGD!E315)</f>
        <v>1373.1333333333334</v>
      </c>
      <c r="BW315" s="32">
        <f t="shared" si="26"/>
        <v>6.7533333333333356</v>
      </c>
      <c r="BX315" s="32">
        <f t="shared" si="27"/>
        <v>9.9906666666666677</v>
      </c>
    </row>
    <row r="316" spans="4:76" ht="12.75" customHeight="1" x14ac:dyDescent="0.2">
      <c r="D316" s="1889"/>
      <c r="E316" s="34">
        <f t="shared" si="28"/>
        <v>9</v>
      </c>
      <c r="F316" s="95">
        <v>9.9</v>
      </c>
      <c r="G316" s="32">
        <v>14.6</v>
      </c>
      <c r="H316" s="32">
        <v>11.9</v>
      </c>
      <c r="I316" s="32">
        <v>4.7</v>
      </c>
      <c r="J316" s="352"/>
      <c r="K316" s="33">
        <v>74</v>
      </c>
      <c r="L316" s="33">
        <v>97</v>
      </c>
      <c r="M316" s="33">
        <v>89</v>
      </c>
      <c r="N316" s="33">
        <v>23</v>
      </c>
      <c r="O316" s="111"/>
      <c r="P316" s="33">
        <v>1014</v>
      </c>
      <c r="Q316" s="33">
        <v>1018</v>
      </c>
      <c r="R316" s="33">
        <v>1016</v>
      </c>
      <c r="S316" s="33">
        <v>4</v>
      </c>
      <c r="T316" s="111"/>
      <c r="U316" s="536">
        <v>3</v>
      </c>
      <c r="V316" s="135">
        <v>10.9</v>
      </c>
      <c r="W316" s="536">
        <v>15.9</v>
      </c>
      <c r="X316" s="103" t="s">
        <v>185</v>
      </c>
      <c r="Y316" s="351"/>
      <c r="Z316" s="536">
        <v>1.1000000000000001</v>
      </c>
      <c r="AA316" s="26">
        <v>0.8</v>
      </c>
      <c r="AB316" s="25">
        <v>0.3</v>
      </c>
      <c r="AC316" s="1321">
        <v>4.3650793650793648E-2</v>
      </c>
      <c r="AD316" s="536">
        <v>0.55000000000000004</v>
      </c>
      <c r="AE316" s="511">
        <v>1.5</v>
      </c>
      <c r="AF316" s="351"/>
      <c r="AG316" s="26">
        <v>8.9</v>
      </c>
      <c r="AH316" s="26">
        <v>12.6</v>
      </c>
      <c r="AI316" s="26">
        <v>10.1</v>
      </c>
      <c r="AJ316" s="26">
        <v>3.6999999999999993</v>
      </c>
      <c r="AK316" s="351"/>
      <c r="AL316" s="103" t="s">
        <v>760</v>
      </c>
      <c r="AO316" s="1454"/>
      <c r="AP316" s="130">
        <v>1.5</v>
      </c>
      <c r="AQ316" s="131">
        <v>2</v>
      </c>
      <c r="AR316" s="576"/>
      <c r="AS316" s="26">
        <v>4.0919999999999979</v>
      </c>
      <c r="AT316" s="26">
        <v>4</v>
      </c>
      <c r="AU316" s="26">
        <v>4.0459999999999994</v>
      </c>
      <c r="AV316" s="27">
        <v>-9.1999999999997861E-2</v>
      </c>
      <c r="AW316" s="64">
        <v>4.0919999999999979</v>
      </c>
      <c r="AX316" s="26">
        <v>4</v>
      </c>
      <c r="AY316" s="26">
        <v>4.0459999999999994</v>
      </c>
      <c r="AZ316" s="27">
        <v>-9.1999999999996973E-2</v>
      </c>
      <c r="BA316" s="351"/>
      <c r="BB316" s="640">
        <v>0.515625</v>
      </c>
      <c r="BC316" s="26">
        <v>448.70000000000056</v>
      </c>
      <c r="BD316" s="132">
        <v>0.75896481732070453</v>
      </c>
      <c r="BE316" s="30">
        <v>1439.9099999999994</v>
      </c>
      <c r="BF316" s="616">
        <v>1.0469027192089568</v>
      </c>
      <c r="BG316" s="1265">
        <v>1</v>
      </c>
      <c r="BH316" s="1277">
        <v>0</v>
      </c>
      <c r="BI316" s="1265">
        <v>1013.25</v>
      </c>
      <c r="BJ316" s="135">
        <f>'2011'!$CA$81</f>
        <v>4.4159999999999995</v>
      </c>
      <c r="BK316" s="1">
        <f t="shared" si="24"/>
        <v>2</v>
      </c>
      <c r="BL316" s="1709">
        <v>3.125E-2</v>
      </c>
      <c r="BM316" s="1709">
        <v>0.55763888888888891</v>
      </c>
      <c r="BN316" s="1709">
        <v>0.65069444444444446</v>
      </c>
      <c r="BO316" s="1709">
        <v>0.3298611111111111</v>
      </c>
      <c r="BP316" s="1708">
        <v>0.53333333333333333</v>
      </c>
      <c r="BQ316" s="1447">
        <f>Daily!CP316</f>
        <v>5.8080000000000025</v>
      </c>
      <c r="BR316" s="1447">
        <f>Daily!CQ316</f>
        <v>10.6</v>
      </c>
      <c r="BS316" s="1447">
        <f>Daily!CR316</f>
        <v>8.2040000000000006</v>
      </c>
      <c r="BT316" s="1447">
        <f>Daily!CS316</f>
        <v>4.7919999999999972</v>
      </c>
      <c r="BU316" s="1277">
        <f>$BU$307+('2011'!$BX$81/DGD!$E$337*DGD!E316)</f>
        <v>591.20000000000005</v>
      </c>
      <c r="BV316" s="1277">
        <f>$BV$307+('2011'!$CF$81/DGD!$E$337*DGD!E316)</f>
        <v>1375.4</v>
      </c>
      <c r="BW316" s="32">
        <f t="shared" si="26"/>
        <v>6.6066666666666682</v>
      </c>
      <c r="BX316" s="32">
        <f t="shared" si="27"/>
        <v>9.8013333333333321</v>
      </c>
    </row>
    <row r="317" spans="4:76" ht="12.75" customHeight="1" x14ac:dyDescent="0.2">
      <c r="D317" s="1889"/>
      <c r="E317" s="34">
        <f t="shared" si="28"/>
        <v>10</v>
      </c>
      <c r="F317" s="95">
        <v>9</v>
      </c>
      <c r="G317" s="32">
        <v>13.4</v>
      </c>
      <c r="H317" s="32">
        <v>11.2</v>
      </c>
      <c r="I317" s="32">
        <v>4.4000000000000004</v>
      </c>
      <c r="J317" s="352"/>
      <c r="K317" s="33">
        <v>89</v>
      </c>
      <c r="L317" s="33">
        <v>98</v>
      </c>
      <c r="M317" s="33">
        <v>94</v>
      </c>
      <c r="N317" s="33">
        <v>9</v>
      </c>
      <c r="O317" s="111"/>
      <c r="P317" s="33">
        <v>1017</v>
      </c>
      <c r="Q317" s="33">
        <v>1019</v>
      </c>
      <c r="R317" s="33">
        <v>1018</v>
      </c>
      <c r="S317" s="33">
        <v>2</v>
      </c>
      <c r="T317" s="111"/>
      <c r="U317" s="536">
        <v>3.2</v>
      </c>
      <c r="V317" s="135">
        <v>9</v>
      </c>
      <c r="W317" s="536">
        <v>13</v>
      </c>
      <c r="X317" s="103" t="s">
        <v>180</v>
      </c>
      <c r="Y317" s="351"/>
      <c r="Z317" s="536">
        <v>0</v>
      </c>
      <c r="AA317" s="26" t="s">
        <v>459</v>
      </c>
      <c r="AB317" s="25" t="s">
        <v>459</v>
      </c>
      <c r="AC317" s="1321" t="s">
        <v>459</v>
      </c>
      <c r="AD317" s="536" t="s">
        <v>459</v>
      </c>
      <c r="AE317" s="511" t="s">
        <v>459</v>
      </c>
      <c r="AF317" s="351"/>
      <c r="AG317" s="26">
        <v>8.1</v>
      </c>
      <c r="AH317" s="26">
        <v>12.2</v>
      </c>
      <c r="AI317" s="26">
        <v>10.199999999999999</v>
      </c>
      <c r="AJ317" s="26">
        <v>4.0999999999999996</v>
      </c>
      <c r="AK317" s="351"/>
      <c r="AL317" s="103" t="s">
        <v>680</v>
      </c>
      <c r="AO317" s="1454"/>
      <c r="AP317" s="130">
        <v>2</v>
      </c>
      <c r="AQ317" s="495">
        <v>0</v>
      </c>
      <c r="AR317" s="1227"/>
      <c r="AS317" s="26">
        <v>3.3279999999999976</v>
      </c>
      <c r="AT317" s="26">
        <v>3</v>
      </c>
      <c r="AU317" s="26">
        <v>3.1639999999999988</v>
      </c>
      <c r="AV317" s="27">
        <v>-0.32799999999999763</v>
      </c>
      <c r="AW317" s="64">
        <v>3.3279999999999976</v>
      </c>
      <c r="AX317" s="26">
        <v>3</v>
      </c>
      <c r="AY317" s="26">
        <v>3.1639999999999988</v>
      </c>
      <c r="AZ317" s="27">
        <v>-0.32799999999999763</v>
      </c>
      <c r="BA317" s="351"/>
      <c r="BB317" s="673">
        <v>0</v>
      </c>
      <c r="BC317" s="44">
        <v>448.70000000000056</v>
      </c>
      <c r="BD317" s="643">
        <v>0.75623595505618069</v>
      </c>
      <c r="BE317" s="85">
        <v>1441.9099999999994</v>
      </c>
      <c r="BF317" s="616">
        <v>1.0466319864505198</v>
      </c>
      <c r="BG317" s="1265">
        <v>1</v>
      </c>
      <c r="BH317" s="1277">
        <v>0</v>
      </c>
      <c r="BI317" s="1265">
        <v>1013.25</v>
      </c>
      <c r="BJ317" s="135">
        <f>'2011'!$CA$81</f>
        <v>4.4159999999999995</v>
      </c>
      <c r="BK317" s="1">
        <f t="shared" si="24"/>
        <v>0</v>
      </c>
      <c r="BL317" s="1709">
        <v>0.14791666666666667</v>
      </c>
      <c r="BM317" s="1709">
        <v>0.57361111111111118</v>
      </c>
      <c r="BN317" s="1709">
        <v>0.64583333333333337</v>
      </c>
      <c r="BO317" s="1709">
        <v>0.3354166666666667</v>
      </c>
      <c r="BP317" s="1708">
        <v>0.59930555555555554</v>
      </c>
      <c r="BQ317" s="1447">
        <f>Daily!CP317</f>
        <v>5.6720000000000024</v>
      </c>
      <c r="BR317" s="1447">
        <f>Daily!CQ317</f>
        <v>10.4</v>
      </c>
      <c r="BS317" s="1447">
        <f>Daily!CR317</f>
        <v>8.0360000000000014</v>
      </c>
      <c r="BT317" s="1447">
        <f>Daily!CS317</f>
        <v>4.727999999999998</v>
      </c>
      <c r="BU317" s="1277">
        <f>$BU$307+('2011'!$BX$81/DGD!$E$337*DGD!E317)</f>
        <v>593.33333333333337</v>
      </c>
      <c r="BV317" s="1277">
        <f>$BV$307+('2011'!$CF$81/DGD!$E$337*DGD!E317)</f>
        <v>1377.6666666666667</v>
      </c>
      <c r="BW317" s="32">
        <f t="shared" si="26"/>
        <v>6.4600000000000017</v>
      </c>
      <c r="BX317" s="32">
        <f t="shared" si="27"/>
        <v>9.6120000000000001</v>
      </c>
    </row>
    <row r="318" spans="4:76" ht="12.75" customHeight="1" x14ac:dyDescent="0.2">
      <c r="D318" s="1889"/>
      <c r="E318" s="34">
        <f t="shared" si="28"/>
        <v>11</v>
      </c>
      <c r="F318" s="95">
        <v>8.6999999999999993</v>
      </c>
      <c r="G318" s="32">
        <v>12.2</v>
      </c>
      <c r="H318" s="32">
        <v>9.9</v>
      </c>
      <c r="I318" s="32">
        <v>3.5</v>
      </c>
      <c r="J318" s="352"/>
      <c r="K318" s="33">
        <v>93</v>
      </c>
      <c r="L318" s="33">
        <v>98</v>
      </c>
      <c r="M318" s="33">
        <v>97</v>
      </c>
      <c r="N318" s="33">
        <v>5</v>
      </c>
      <c r="O318" s="111"/>
      <c r="P318" s="33">
        <v>1016</v>
      </c>
      <c r="Q318" s="33">
        <v>1018</v>
      </c>
      <c r="R318" s="33">
        <v>1017</v>
      </c>
      <c r="S318" s="33">
        <v>2</v>
      </c>
      <c r="T318" s="111"/>
      <c r="U318" s="536">
        <v>4.7</v>
      </c>
      <c r="V318" s="135">
        <v>9.4</v>
      </c>
      <c r="W318" s="536">
        <v>13</v>
      </c>
      <c r="X318" s="103" t="s">
        <v>185</v>
      </c>
      <c r="Y318" s="351"/>
      <c r="Z318" s="536">
        <v>0</v>
      </c>
      <c r="AA318" s="26" t="s">
        <v>459</v>
      </c>
      <c r="AB318" s="25" t="s">
        <v>459</v>
      </c>
      <c r="AC318" s="1321" t="s">
        <v>459</v>
      </c>
      <c r="AD318" s="536" t="s">
        <v>459</v>
      </c>
      <c r="AE318" s="511" t="s">
        <v>459</v>
      </c>
      <c r="AF318" s="351"/>
      <c r="AG318" s="26">
        <v>8.1999999999999993</v>
      </c>
      <c r="AH318" s="26">
        <v>11.4</v>
      </c>
      <c r="AI318" s="26">
        <v>9.4</v>
      </c>
      <c r="AJ318" s="26">
        <v>3.2000000000000011</v>
      </c>
      <c r="AK318" s="351"/>
      <c r="AL318" s="103" t="s">
        <v>464</v>
      </c>
      <c r="AO318" s="1454"/>
      <c r="AP318" s="130">
        <v>0</v>
      </c>
      <c r="AQ318" s="495">
        <v>0.3</v>
      </c>
      <c r="AR318" s="1227"/>
      <c r="AS318" s="26">
        <v>3.163999999999997</v>
      </c>
      <c r="AT318" s="26">
        <v>2</v>
      </c>
      <c r="AU318" s="26">
        <v>2.5819999999999985</v>
      </c>
      <c r="AV318" s="27">
        <v>-1.163999999999997</v>
      </c>
      <c r="AW318" s="64">
        <v>3.163999999999997</v>
      </c>
      <c r="AX318" s="26">
        <v>2</v>
      </c>
      <c r="AY318" s="26">
        <v>2.5819999999999985</v>
      </c>
      <c r="AZ318" s="27">
        <v>-1.163999999999997</v>
      </c>
      <c r="BA318" s="351"/>
      <c r="BB318" s="640">
        <v>0</v>
      </c>
      <c r="BC318" s="44">
        <v>448.70000000000056</v>
      </c>
      <c r="BD318" s="643">
        <v>0.75352664576802597</v>
      </c>
      <c r="BE318" s="85">
        <v>1441.9099999999994</v>
      </c>
      <c r="BF318" s="616">
        <v>1.0449127977196961</v>
      </c>
      <c r="BG318" s="1265">
        <v>1</v>
      </c>
      <c r="BH318" s="1277">
        <v>0</v>
      </c>
      <c r="BI318" s="1265">
        <v>1013.25</v>
      </c>
      <c r="BJ318" s="135">
        <f>'2011'!$CA$81</f>
        <v>4.4159999999999995</v>
      </c>
      <c r="BK318" s="1">
        <f t="shared" si="24"/>
        <v>0</v>
      </c>
      <c r="BL318" s="1709">
        <v>0.34166666666666662</v>
      </c>
      <c r="BM318" s="1709">
        <v>0.59375</v>
      </c>
      <c r="BN318" s="1709" t="e">
        <v>#N/A</v>
      </c>
      <c r="BO318" s="1709" t="e">
        <v>#N/A</v>
      </c>
      <c r="BP318" s="1708">
        <v>0.66874999999999996</v>
      </c>
      <c r="BQ318" s="1447">
        <f>Daily!CP318</f>
        <v>5.5360000000000023</v>
      </c>
      <c r="BR318" s="1447">
        <f>Daily!CQ318</f>
        <v>10.199999999999999</v>
      </c>
      <c r="BS318" s="1447">
        <f>Daily!CR318</f>
        <v>7.8680000000000003</v>
      </c>
      <c r="BT318" s="1447">
        <f>Daily!CS318</f>
        <v>4.663999999999997</v>
      </c>
      <c r="BU318" s="1277">
        <f>$BU$307+('2011'!$BX$81/DGD!$E$337*DGD!E318)</f>
        <v>595.4666666666667</v>
      </c>
      <c r="BV318" s="1277">
        <f>$BV$307+('2011'!$CF$81/DGD!$E$337*DGD!E318)</f>
        <v>1379.9333333333334</v>
      </c>
      <c r="BW318" s="32">
        <f t="shared" si="26"/>
        <v>6.3133333333333344</v>
      </c>
      <c r="BX318" s="32">
        <f t="shared" si="27"/>
        <v>9.4226666666666663</v>
      </c>
    </row>
    <row r="319" spans="4:76" ht="12.75" customHeight="1" x14ac:dyDescent="0.2">
      <c r="D319" s="1889"/>
      <c r="E319" s="34">
        <f t="shared" si="28"/>
        <v>12</v>
      </c>
      <c r="F319" s="95">
        <v>11.1</v>
      </c>
      <c r="G319" s="32">
        <v>15.5</v>
      </c>
      <c r="H319" s="32">
        <v>13.4</v>
      </c>
      <c r="I319" s="32">
        <v>4.4000000000000004</v>
      </c>
      <c r="J319" s="352"/>
      <c r="K319" s="33">
        <v>88</v>
      </c>
      <c r="L319" s="33">
        <v>97</v>
      </c>
      <c r="M319" s="33">
        <v>94</v>
      </c>
      <c r="N319" s="33">
        <v>9</v>
      </c>
      <c r="O319" s="111"/>
      <c r="P319" s="33">
        <v>1018</v>
      </c>
      <c r="Q319" s="33">
        <v>1030</v>
      </c>
      <c r="R319" s="33">
        <v>1024</v>
      </c>
      <c r="S319" s="33">
        <v>12</v>
      </c>
      <c r="T319" s="111"/>
      <c r="U319" s="536">
        <v>3.5</v>
      </c>
      <c r="V319" s="135">
        <v>11.4</v>
      </c>
      <c r="W319" s="536">
        <v>14.7</v>
      </c>
      <c r="X319" s="103" t="s">
        <v>183</v>
      </c>
      <c r="Y319" s="351"/>
      <c r="Z319" s="536">
        <v>0</v>
      </c>
      <c r="AA319" s="26" t="s">
        <v>459</v>
      </c>
      <c r="AB319" s="25" t="s">
        <v>459</v>
      </c>
      <c r="AC319" s="1321" t="s">
        <v>459</v>
      </c>
      <c r="AD319" s="536" t="s">
        <v>459</v>
      </c>
      <c r="AE319" s="511" t="s">
        <v>459</v>
      </c>
      <c r="AF319" s="351"/>
      <c r="AG319" s="26">
        <v>10</v>
      </c>
      <c r="AH319" s="26">
        <v>13.9</v>
      </c>
      <c r="AI319" s="26">
        <v>12.4</v>
      </c>
      <c r="AJ319" s="26">
        <v>3.9000000000000004</v>
      </c>
      <c r="AK319" s="351"/>
      <c r="AL319" s="103" t="s">
        <v>759</v>
      </c>
      <c r="AO319" s="1454"/>
      <c r="AP319" s="130">
        <v>1</v>
      </c>
      <c r="AQ319" s="495">
        <v>0</v>
      </c>
      <c r="AR319" s="1227"/>
      <c r="AS319" s="26">
        <v>5.6999999999999993</v>
      </c>
      <c r="AT319" s="26">
        <v>5.5</v>
      </c>
      <c r="AU319" s="26">
        <v>5.6</v>
      </c>
      <c r="AV319" s="27">
        <v>-0.19999999999999929</v>
      </c>
      <c r="AW319" s="64">
        <v>5.6999999999999993</v>
      </c>
      <c r="AX319" s="26">
        <v>5.5</v>
      </c>
      <c r="AY319" s="26">
        <v>5.6</v>
      </c>
      <c r="AZ319" s="27">
        <v>-0.19999999999999929</v>
      </c>
      <c r="BA319" s="351"/>
      <c r="BB319" s="640">
        <v>0</v>
      </c>
      <c r="BC319" s="44">
        <v>448.70000000000056</v>
      </c>
      <c r="BD319" s="643">
        <v>0.75083668005354842</v>
      </c>
      <c r="BE319" s="85">
        <v>1442.9099999999994</v>
      </c>
      <c r="BF319" s="616">
        <v>1.0439227318767179</v>
      </c>
      <c r="BG319" s="1265">
        <v>1</v>
      </c>
      <c r="BH319" s="1277">
        <v>0</v>
      </c>
      <c r="BI319" s="1265">
        <v>1013.25</v>
      </c>
      <c r="BJ319" s="135">
        <f>'2011'!$CA$81</f>
        <v>4.4159999999999995</v>
      </c>
      <c r="BK319" s="1">
        <f t="shared" si="24"/>
        <v>0</v>
      </c>
      <c r="BL319" s="1709" t="e">
        <v>#N/A</v>
      </c>
      <c r="BM319" s="1709">
        <v>0.55694444444444446</v>
      </c>
      <c r="BN319" s="1709">
        <v>0.60347222222222219</v>
      </c>
      <c r="BO319" s="1709" t="e">
        <v>#N/A</v>
      </c>
      <c r="BP319" s="1708">
        <v>4.8611111111111112E-3</v>
      </c>
      <c r="BQ319" s="1447">
        <f>Daily!CP319</f>
        <v>5.4</v>
      </c>
      <c r="BR319" s="1447">
        <f>Daily!CQ319</f>
        <v>10</v>
      </c>
      <c r="BS319" s="1447">
        <f>Daily!CR319</f>
        <v>7.7</v>
      </c>
      <c r="BT319" s="1447">
        <f>Daily!CS319</f>
        <v>4.5999999999999996</v>
      </c>
      <c r="BU319" s="1277">
        <f>$BU$307+('2011'!$BX$81/DGD!$E$337*DGD!E319)</f>
        <v>597.6</v>
      </c>
      <c r="BV319" s="1277">
        <f>$BV$307+('2011'!$CF$81/DGD!$E$337*DGD!E319)</f>
        <v>1382.2</v>
      </c>
      <c r="BW319" s="32">
        <f t="shared" si="26"/>
        <v>6.166666666666667</v>
      </c>
      <c r="BX319" s="32">
        <f t="shared" si="27"/>
        <v>9.2333333333333343</v>
      </c>
    </row>
    <row r="320" spans="4:76" ht="12.75" customHeight="1" x14ac:dyDescent="0.2">
      <c r="D320" s="1889"/>
      <c r="E320" s="34">
        <f t="shared" si="28"/>
        <v>13</v>
      </c>
      <c r="F320" s="95">
        <v>9.9</v>
      </c>
      <c r="G320" s="32">
        <v>14.7</v>
      </c>
      <c r="H320" s="32">
        <v>11.8</v>
      </c>
      <c r="I320" s="32">
        <v>4.8</v>
      </c>
      <c r="J320" s="352"/>
      <c r="K320" s="33">
        <v>79</v>
      </c>
      <c r="L320" s="33">
        <v>98</v>
      </c>
      <c r="M320" s="33">
        <v>92</v>
      </c>
      <c r="N320" s="33">
        <v>19</v>
      </c>
      <c r="O320" s="111"/>
      <c r="P320" s="33">
        <v>1026</v>
      </c>
      <c r="Q320" s="33">
        <v>1030.001</v>
      </c>
      <c r="R320" s="33">
        <v>1028.0005000000001</v>
      </c>
      <c r="S320" s="33">
        <v>4.0009999999999764</v>
      </c>
      <c r="T320" s="111"/>
      <c r="U320" s="536">
        <v>5.6</v>
      </c>
      <c r="V320" s="135">
        <v>12.3</v>
      </c>
      <c r="W320" s="536">
        <v>15.2</v>
      </c>
      <c r="X320" s="103" t="s">
        <v>183</v>
      </c>
      <c r="Y320" s="351"/>
      <c r="Z320" s="536">
        <v>0</v>
      </c>
      <c r="AA320" s="26" t="s">
        <v>459</v>
      </c>
      <c r="AB320" s="25" t="s">
        <v>459</v>
      </c>
      <c r="AC320" s="1321" t="s">
        <v>459</v>
      </c>
      <c r="AD320" s="536" t="s">
        <v>459</v>
      </c>
      <c r="AE320" s="511" t="s">
        <v>459</v>
      </c>
      <c r="AF320" s="351"/>
      <c r="AG320" s="26">
        <v>8.6</v>
      </c>
      <c r="AH320" s="26">
        <v>12.1</v>
      </c>
      <c r="AI320" s="26">
        <v>10.5</v>
      </c>
      <c r="AJ320" s="26">
        <v>3.5</v>
      </c>
      <c r="AK320" s="351"/>
      <c r="AL320" s="103" t="s">
        <v>761</v>
      </c>
      <c r="AO320" s="1454"/>
      <c r="AP320" s="130">
        <v>7</v>
      </c>
      <c r="AQ320" s="495">
        <v>0</v>
      </c>
      <c r="AR320" s="1227"/>
      <c r="AS320" s="26">
        <v>4.625</v>
      </c>
      <c r="AT320" s="26">
        <v>4.7416666666666654</v>
      </c>
      <c r="AU320" s="26">
        <v>4.6833333333333327</v>
      </c>
      <c r="AV320" s="27">
        <v>0.11666666666666536</v>
      </c>
      <c r="AW320" s="64">
        <v>4.625</v>
      </c>
      <c r="AX320" s="26">
        <v>4.7416666666666654</v>
      </c>
      <c r="AY320" s="26">
        <v>4.6833333333333327</v>
      </c>
      <c r="AZ320" s="27">
        <v>0.11666666666666625</v>
      </c>
      <c r="BA320" s="351"/>
      <c r="BB320" s="640">
        <v>0</v>
      </c>
      <c r="BC320" s="44">
        <v>448.70000000000056</v>
      </c>
      <c r="BD320" s="643">
        <v>0.74816585148955184</v>
      </c>
      <c r="BE320" s="85">
        <v>1449.9099999999994</v>
      </c>
      <c r="BF320" s="616">
        <v>1.0472697067462797</v>
      </c>
      <c r="BG320" s="1265">
        <v>1</v>
      </c>
      <c r="BH320" s="1277">
        <v>0</v>
      </c>
      <c r="BI320" s="1265">
        <v>1013.25</v>
      </c>
      <c r="BJ320" s="135">
        <f>'2011'!$CA$81</f>
        <v>4.4159999999999995</v>
      </c>
      <c r="BK320" s="1">
        <f t="shared" si="24"/>
        <v>0</v>
      </c>
      <c r="BL320" s="1709">
        <v>0.33333333333333331</v>
      </c>
      <c r="BM320" s="1709">
        <v>0.54097222222222219</v>
      </c>
      <c r="BN320" s="1709">
        <v>0.62222222222222223</v>
      </c>
      <c r="BO320" s="1709">
        <v>0.125</v>
      </c>
      <c r="BP320" s="1708">
        <v>7.3611111111111113E-2</v>
      </c>
      <c r="BQ320" s="1447">
        <f>Daily!CP320</f>
        <v>5.2750000000000004</v>
      </c>
      <c r="BR320" s="1447">
        <f>Daily!CQ320</f>
        <v>9.9583333333333339</v>
      </c>
      <c r="BS320" s="1447">
        <f>Daily!CR320</f>
        <v>7.6166666666666671</v>
      </c>
      <c r="BT320" s="1447">
        <f>Daily!CS320</f>
        <v>4.6833333333333336</v>
      </c>
      <c r="BU320" s="1277">
        <f>$BU$307+('2011'!$BX$81/DGD!$E$337*DGD!E320)</f>
        <v>599.73333333333335</v>
      </c>
      <c r="BV320" s="1277">
        <f>$BV$307+('2011'!$CF$81/DGD!$E$337*DGD!E320)</f>
        <v>1384.4666666666667</v>
      </c>
      <c r="BW320" s="32">
        <f t="shared" si="26"/>
        <v>6.0555555555555562</v>
      </c>
      <c r="BX320" s="32">
        <f t="shared" si="27"/>
        <v>9.1777777777777789</v>
      </c>
    </row>
    <row r="321" spans="4:76" ht="12.75" customHeight="1" x14ac:dyDescent="0.2">
      <c r="D321" s="1889"/>
      <c r="E321" s="34">
        <f t="shared" si="28"/>
        <v>14</v>
      </c>
      <c r="F321" s="95">
        <v>8.3000000000000007</v>
      </c>
      <c r="G321" s="32">
        <v>10</v>
      </c>
      <c r="H321" s="32">
        <v>9.1</v>
      </c>
      <c r="I321" s="32">
        <v>1.7</v>
      </c>
      <c r="J321" s="352"/>
      <c r="K321" s="33">
        <v>92</v>
      </c>
      <c r="L321" s="33">
        <v>98</v>
      </c>
      <c r="M321" s="33">
        <v>96</v>
      </c>
      <c r="N321" s="33">
        <v>6</v>
      </c>
      <c r="O321" s="111"/>
      <c r="P321" s="33">
        <v>1021</v>
      </c>
      <c r="Q321" s="33">
        <v>1026</v>
      </c>
      <c r="R321" s="33">
        <v>1023.5</v>
      </c>
      <c r="S321" s="33">
        <v>5</v>
      </c>
      <c r="T321" s="111"/>
      <c r="U321" s="536">
        <v>5</v>
      </c>
      <c r="V321" s="135">
        <v>11.4</v>
      </c>
      <c r="W321" s="536">
        <v>13.8</v>
      </c>
      <c r="X321" s="103" t="s">
        <v>183</v>
      </c>
      <c r="Y321" s="351"/>
      <c r="Z321" s="536">
        <v>0</v>
      </c>
      <c r="AA321" s="26" t="s">
        <v>459</v>
      </c>
      <c r="AB321" s="25" t="s">
        <v>459</v>
      </c>
      <c r="AC321" s="1321" t="s">
        <v>459</v>
      </c>
      <c r="AD321" s="536" t="s">
        <v>459</v>
      </c>
      <c r="AE321" s="511" t="s">
        <v>459</v>
      </c>
      <c r="AF321" s="351"/>
      <c r="AG321" s="26">
        <v>7.5</v>
      </c>
      <c r="AH321" s="26">
        <v>9.3000000000000007</v>
      </c>
      <c r="AI321" s="26">
        <v>8.5</v>
      </c>
      <c r="AJ321" s="26">
        <v>1.8000000000000007</v>
      </c>
      <c r="AK321" s="351"/>
      <c r="AL321" s="103" t="s">
        <v>464</v>
      </c>
      <c r="AO321" s="1454"/>
      <c r="AP321" s="130">
        <v>0</v>
      </c>
      <c r="AQ321" s="495">
        <v>0</v>
      </c>
      <c r="AR321" s="1227"/>
      <c r="AS321" s="26">
        <v>3.1500000000000004</v>
      </c>
      <c r="AT321" s="26">
        <v>8.3333333333332149E-2</v>
      </c>
      <c r="AU321" s="26">
        <v>1.6166666666666663</v>
      </c>
      <c r="AV321" s="27">
        <v>-3.0666666666666682</v>
      </c>
      <c r="AW321" s="64">
        <v>3.1500000000000004</v>
      </c>
      <c r="AX321" s="26">
        <v>8.3333333333332149E-2</v>
      </c>
      <c r="AY321" s="26">
        <v>1.6166666666666663</v>
      </c>
      <c r="AZ321" s="27">
        <v>-3.0666666666666673</v>
      </c>
      <c r="BA321" s="351"/>
      <c r="BB321" s="640">
        <v>0</v>
      </c>
      <c r="BC321" s="44">
        <v>448.70000000000056</v>
      </c>
      <c r="BD321" s="643">
        <v>0.74551395657953123</v>
      </c>
      <c r="BE321" s="85">
        <v>1449.9099999999994</v>
      </c>
      <c r="BF321" s="616">
        <v>1.0455579058699096</v>
      </c>
      <c r="BG321" s="1265">
        <v>1</v>
      </c>
      <c r="BH321" s="1277">
        <v>0</v>
      </c>
      <c r="BI321" s="1265">
        <v>1013.25</v>
      </c>
      <c r="BJ321" s="135">
        <f>'2011'!$CA$81</f>
        <v>4.4159999999999995</v>
      </c>
      <c r="BK321" s="1">
        <f t="shared" si="24"/>
        <v>0</v>
      </c>
      <c r="BL321" s="1709">
        <v>0.29166666666666669</v>
      </c>
      <c r="BM321" s="1709">
        <v>0.65625</v>
      </c>
      <c r="BN321" s="1709" t="e">
        <v>#N/A</v>
      </c>
      <c r="BO321" s="1709" t="e">
        <v>#N/A</v>
      </c>
      <c r="BP321" s="1708">
        <v>0.89861111111111114</v>
      </c>
      <c r="BQ321" s="1447">
        <f>Daily!CP321</f>
        <v>5.15</v>
      </c>
      <c r="BR321" s="1447">
        <f>Daily!CQ321</f>
        <v>9.9166666666666679</v>
      </c>
      <c r="BS321" s="1447">
        <f>Daily!CR321</f>
        <v>7.5333333333333341</v>
      </c>
      <c r="BT321" s="1447">
        <f>Daily!CS321</f>
        <v>4.7666666666666675</v>
      </c>
      <c r="BU321" s="1277">
        <f>$BU$307+('2011'!$BX$81/DGD!$E$337*DGD!E321)</f>
        <v>601.86666666666667</v>
      </c>
      <c r="BV321" s="1277">
        <f>$BV$307+('2011'!$CF$81/DGD!$E$337*DGD!E321)</f>
        <v>1386.7333333333333</v>
      </c>
      <c r="BW321" s="32">
        <f t="shared" si="26"/>
        <v>5.9444444444444446</v>
      </c>
      <c r="BX321" s="32">
        <f t="shared" si="27"/>
        <v>9.1222222222222236</v>
      </c>
    </row>
    <row r="322" spans="4:76" ht="12.75" customHeight="1" x14ac:dyDescent="0.2">
      <c r="D322" s="1889"/>
      <c r="E322" s="34">
        <f t="shared" si="28"/>
        <v>15</v>
      </c>
      <c r="F322" s="95">
        <v>5.8</v>
      </c>
      <c r="G322" s="32">
        <v>11.1</v>
      </c>
      <c r="H322" s="32">
        <v>8.6</v>
      </c>
      <c r="I322" s="32">
        <v>5.3</v>
      </c>
      <c r="J322" s="352"/>
      <c r="K322" s="33">
        <v>73</v>
      </c>
      <c r="L322" s="33">
        <v>95</v>
      </c>
      <c r="M322" s="33">
        <v>87</v>
      </c>
      <c r="N322" s="33">
        <v>22</v>
      </c>
      <c r="O322" s="111"/>
      <c r="P322" s="33">
        <v>1016</v>
      </c>
      <c r="Q322" s="33">
        <v>1021</v>
      </c>
      <c r="R322" s="33">
        <v>1018.5</v>
      </c>
      <c r="S322" s="33">
        <v>5</v>
      </c>
      <c r="T322" s="111"/>
      <c r="U322" s="536">
        <v>5.6</v>
      </c>
      <c r="V322" s="135">
        <v>11.8</v>
      </c>
      <c r="W322" s="536">
        <v>16.3</v>
      </c>
      <c r="X322" s="103" t="s">
        <v>183</v>
      </c>
      <c r="Y322" s="351"/>
      <c r="Z322" s="536">
        <v>0</v>
      </c>
      <c r="AA322" s="26" t="s">
        <v>459</v>
      </c>
      <c r="AB322" s="25" t="s">
        <v>459</v>
      </c>
      <c r="AC322" s="1321" t="s">
        <v>459</v>
      </c>
      <c r="AD322" s="536" t="s">
        <v>459</v>
      </c>
      <c r="AE322" s="511" t="s">
        <v>459</v>
      </c>
      <c r="AF322" s="351"/>
      <c r="AG322" s="26">
        <v>3.6</v>
      </c>
      <c r="AH322" s="26">
        <v>8.8000000000000007</v>
      </c>
      <c r="AI322" s="26">
        <v>6.5</v>
      </c>
      <c r="AJ322" s="26">
        <v>5.2000000000000011</v>
      </c>
      <c r="AK322" s="351"/>
      <c r="AL322" s="103" t="s">
        <v>656</v>
      </c>
      <c r="AO322" s="1454"/>
      <c r="AP322" s="130">
        <v>6.5</v>
      </c>
      <c r="AQ322" s="495">
        <v>0</v>
      </c>
      <c r="AR322" s="1227"/>
      <c r="AS322" s="26">
        <v>0.77499999999999947</v>
      </c>
      <c r="AT322" s="26">
        <v>1.2249999999999996</v>
      </c>
      <c r="AU322" s="26">
        <v>0.99999999999999956</v>
      </c>
      <c r="AV322" s="27">
        <v>0.45000000000000018</v>
      </c>
      <c r="AW322" s="64">
        <v>0.77499999999999947</v>
      </c>
      <c r="AX322" s="26">
        <v>1.2249999999999996</v>
      </c>
      <c r="AY322" s="26">
        <v>0.99999999999999956</v>
      </c>
      <c r="AZ322" s="27">
        <v>0.45000000000000018</v>
      </c>
      <c r="BA322" s="351"/>
      <c r="BB322" s="640">
        <v>0</v>
      </c>
      <c r="BC322" s="44">
        <v>448.70000000000056</v>
      </c>
      <c r="BD322" s="643">
        <v>0.74288079470198765</v>
      </c>
      <c r="BE322" s="85">
        <v>1456.4099999999994</v>
      </c>
      <c r="BF322" s="616">
        <v>1.0485313174946</v>
      </c>
      <c r="BG322" s="1265">
        <v>1</v>
      </c>
      <c r="BH322" s="1277">
        <v>0</v>
      </c>
      <c r="BI322" s="1265">
        <v>1013.25</v>
      </c>
      <c r="BJ322" s="135">
        <f>'2011'!$CA$81</f>
        <v>4.4159999999999995</v>
      </c>
      <c r="BK322" s="1">
        <f t="shared" si="24"/>
        <v>0</v>
      </c>
      <c r="BL322" s="1709">
        <v>8.3333333333333329E-2</v>
      </c>
      <c r="BM322" s="1709">
        <v>0.53749999999999998</v>
      </c>
      <c r="BN322" s="1709">
        <v>0.63611111111111118</v>
      </c>
      <c r="BO322" s="1709">
        <v>0.32916666666666666</v>
      </c>
      <c r="BP322" s="1708">
        <v>0.60763888888888895</v>
      </c>
      <c r="BQ322" s="1447">
        <f>Daily!CP322</f>
        <v>5.0250000000000004</v>
      </c>
      <c r="BR322" s="1447">
        <f>Daily!CQ322</f>
        <v>9.875</v>
      </c>
      <c r="BS322" s="1447">
        <f>Daily!CR322</f>
        <v>7.45</v>
      </c>
      <c r="BT322" s="1447">
        <f>Daily!CS322</f>
        <v>4.8499999999999996</v>
      </c>
      <c r="BU322" s="1277">
        <f>$BU$307+('2011'!$BX$81/DGD!$E$337*DGD!E322)</f>
        <v>604</v>
      </c>
      <c r="BV322" s="1277">
        <f>$BV$307+('2011'!$CF$81/DGD!$E$337*DGD!E322)</f>
        <v>1389</v>
      </c>
      <c r="BW322" s="32">
        <f t="shared" si="26"/>
        <v>5.8333333333333339</v>
      </c>
      <c r="BX322" s="32">
        <f t="shared" si="27"/>
        <v>9.0666666666666664</v>
      </c>
    </row>
    <row r="323" spans="4:76" ht="12.75" customHeight="1" x14ac:dyDescent="0.2">
      <c r="D323" s="1889"/>
      <c r="E323" s="34">
        <f t="shared" si="28"/>
        <v>16</v>
      </c>
      <c r="F323" s="95">
        <v>4.8</v>
      </c>
      <c r="G323" s="32">
        <v>8.3000000000000007</v>
      </c>
      <c r="H323" s="32">
        <v>6.6</v>
      </c>
      <c r="I323" s="32">
        <v>3.5</v>
      </c>
      <c r="J323" s="352"/>
      <c r="K323" s="33">
        <v>86</v>
      </c>
      <c r="L323" s="33">
        <v>96</v>
      </c>
      <c r="M323" s="33">
        <v>93</v>
      </c>
      <c r="N323" s="33">
        <v>10</v>
      </c>
      <c r="O323" s="111"/>
      <c r="P323" s="33">
        <v>1016</v>
      </c>
      <c r="Q323" s="33">
        <v>1018</v>
      </c>
      <c r="R323" s="33">
        <v>1017</v>
      </c>
      <c r="S323" s="33">
        <v>2</v>
      </c>
      <c r="T323" s="111"/>
      <c r="U323" s="536">
        <v>3.2</v>
      </c>
      <c r="V323" s="135">
        <v>10</v>
      </c>
      <c r="W323" s="536">
        <v>11.8</v>
      </c>
      <c r="X323" s="103" t="s">
        <v>183</v>
      </c>
      <c r="Y323" s="351"/>
      <c r="Z323" s="536">
        <v>0</v>
      </c>
      <c r="AA323" s="26" t="s">
        <v>459</v>
      </c>
      <c r="AB323" s="25" t="s">
        <v>459</v>
      </c>
      <c r="AC323" s="1321" t="s">
        <v>459</v>
      </c>
      <c r="AD323" s="536" t="s">
        <v>459</v>
      </c>
      <c r="AE323" s="511" t="s">
        <v>459</v>
      </c>
      <c r="AF323" s="351"/>
      <c r="AG323" s="26">
        <v>3.9</v>
      </c>
      <c r="AH323" s="26">
        <v>7.5</v>
      </c>
      <c r="AI323" s="26">
        <v>5.5</v>
      </c>
      <c r="AJ323" s="26">
        <v>3.6</v>
      </c>
      <c r="AK323" s="351"/>
      <c r="AL323" s="103" t="s">
        <v>548</v>
      </c>
      <c r="AO323" s="1454"/>
      <c r="AP323" s="130">
        <v>2</v>
      </c>
      <c r="AQ323" s="495">
        <v>0</v>
      </c>
      <c r="AR323" s="1227"/>
      <c r="AS323" s="26">
        <v>-0.10000000000000053</v>
      </c>
      <c r="AT323" s="26">
        <v>-1.533333333333335</v>
      </c>
      <c r="AU323" s="26">
        <v>-0.81666666666666776</v>
      </c>
      <c r="AV323" s="27">
        <v>-1.4333333333333345</v>
      </c>
      <c r="AW323" s="64">
        <v>-0.10000000000000053</v>
      </c>
      <c r="AX323" s="26">
        <v>-1.533333333333335</v>
      </c>
      <c r="AY323" s="26">
        <v>-0.81666666666666776</v>
      </c>
      <c r="AZ323" s="27">
        <v>-1.4333333333333353</v>
      </c>
      <c r="BA323" s="351"/>
      <c r="BB323" s="640">
        <v>0</v>
      </c>
      <c r="BC323" s="44">
        <v>448.70000000000056</v>
      </c>
      <c r="BD323" s="643">
        <v>0.7402661680598337</v>
      </c>
      <c r="BE323" s="85">
        <v>1458.4099999999994</v>
      </c>
      <c r="BF323" s="616">
        <v>1.0482605778906509</v>
      </c>
      <c r="BG323" s="1265">
        <v>1</v>
      </c>
      <c r="BH323" s="1277">
        <v>0</v>
      </c>
      <c r="BI323" s="1265">
        <v>1013.25</v>
      </c>
      <c r="BJ323" s="135">
        <f>'2011'!$CA$81</f>
        <v>4.4159999999999995</v>
      </c>
      <c r="BK323" s="1">
        <f t="shared" si="24"/>
        <v>0</v>
      </c>
      <c r="BL323" s="1709">
        <v>0.14652777777777778</v>
      </c>
      <c r="BM323" s="1709">
        <v>0.30694444444444441</v>
      </c>
      <c r="BN323" s="1709">
        <v>0.64375000000000004</v>
      </c>
      <c r="BO323" s="1709">
        <v>0.28749999999999998</v>
      </c>
      <c r="BP323" s="1708">
        <v>0.15763888888888888</v>
      </c>
      <c r="BQ323" s="1447">
        <f>Daily!CP323</f>
        <v>4.9000000000000004</v>
      </c>
      <c r="BR323" s="1447">
        <f>Daily!CQ323</f>
        <v>9.8333333333333357</v>
      </c>
      <c r="BS323" s="1447">
        <f>Daily!CR323</f>
        <v>7.366666666666668</v>
      </c>
      <c r="BT323" s="1447">
        <f>Daily!CS323</f>
        <v>4.9333333333333353</v>
      </c>
      <c r="BU323" s="1277">
        <f>$BU$307+('2011'!$BX$81/DGD!$E$337*DGD!E323)</f>
        <v>606.13333333333333</v>
      </c>
      <c r="BV323" s="1277">
        <f>$BV$307+('2011'!$CF$81/DGD!$E$337*DGD!E323)</f>
        <v>1391.2666666666667</v>
      </c>
      <c r="BW323" s="32">
        <f t="shared" si="26"/>
        <v>5.7222222222222232</v>
      </c>
      <c r="BX323" s="32">
        <f t="shared" si="27"/>
        <v>9.0111111111111128</v>
      </c>
    </row>
    <row r="324" spans="4:76" ht="12.75" customHeight="1" x14ac:dyDescent="0.2">
      <c r="D324" s="1889"/>
      <c r="E324" s="34">
        <f t="shared" si="28"/>
        <v>17</v>
      </c>
      <c r="F324" s="95">
        <v>8.3000000000000007</v>
      </c>
      <c r="G324" s="32">
        <v>14.1</v>
      </c>
      <c r="H324" s="32">
        <v>11</v>
      </c>
      <c r="I324" s="32">
        <v>5.8</v>
      </c>
      <c r="J324" s="352"/>
      <c r="K324" s="33">
        <v>72</v>
      </c>
      <c r="L324" s="33">
        <v>98</v>
      </c>
      <c r="M324" s="33">
        <v>88</v>
      </c>
      <c r="N324" s="33">
        <v>26</v>
      </c>
      <c r="O324" s="111"/>
      <c r="P324" s="33">
        <v>1016</v>
      </c>
      <c r="Q324" s="33">
        <v>1020</v>
      </c>
      <c r="R324" s="33">
        <v>1018</v>
      </c>
      <c r="S324" s="33">
        <v>4</v>
      </c>
      <c r="T324" s="111"/>
      <c r="U324" s="536">
        <v>3.3</v>
      </c>
      <c r="V324" s="135">
        <v>10.9</v>
      </c>
      <c r="W324" s="536">
        <v>13.2</v>
      </c>
      <c r="X324" s="103" t="s">
        <v>179</v>
      </c>
      <c r="Y324" s="351"/>
      <c r="Z324" s="536">
        <v>0</v>
      </c>
      <c r="AA324" s="26" t="s">
        <v>459</v>
      </c>
      <c r="AB324" s="25" t="s">
        <v>459</v>
      </c>
      <c r="AC324" s="1321" t="s">
        <v>459</v>
      </c>
      <c r="AD324" s="536" t="s">
        <v>459</v>
      </c>
      <c r="AE324" s="511" t="s">
        <v>459</v>
      </c>
      <c r="AF324" s="351"/>
      <c r="AG324" s="26">
        <v>6.5</v>
      </c>
      <c r="AH324" s="26">
        <v>12.4</v>
      </c>
      <c r="AI324" s="26">
        <v>9</v>
      </c>
      <c r="AJ324" s="26">
        <v>5.9</v>
      </c>
      <c r="AK324" s="351"/>
      <c r="AL324" s="103" t="s">
        <v>762</v>
      </c>
      <c r="AO324" s="1454"/>
      <c r="AP324" s="130">
        <v>2</v>
      </c>
      <c r="AQ324" s="495">
        <v>0</v>
      </c>
      <c r="AR324" s="1227"/>
      <c r="AS324" s="26">
        <v>3.5250000000000004</v>
      </c>
      <c r="AT324" s="26">
        <v>4.30833333333333</v>
      </c>
      <c r="AU324" s="26">
        <v>3.9166666666666652</v>
      </c>
      <c r="AV324" s="27">
        <v>0.78333333333332966</v>
      </c>
      <c r="AW324" s="64">
        <v>3.5250000000000004</v>
      </c>
      <c r="AX324" s="26">
        <v>4.30833333333333</v>
      </c>
      <c r="AY324" s="26">
        <v>3.9166666666666652</v>
      </c>
      <c r="AZ324" s="27">
        <v>0.78333333333333055</v>
      </c>
      <c r="BA324" s="351"/>
      <c r="BB324" s="640">
        <v>0</v>
      </c>
      <c r="BC324" s="44">
        <v>448.70000000000056</v>
      </c>
      <c r="BD324" s="643">
        <v>0.73766988163086455</v>
      </c>
      <c r="BE324" s="85">
        <v>1460.4099999999994</v>
      </c>
      <c r="BF324" s="616">
        <v>1.0479907190355446</v>
      </c>
      <c r="BG324" s="1265">
        <v>1</v>
      </c>
      <c r="BH324" s="1277">
        <v>0</v>
      </c>
      <c r="BI324" s="1265">
        <v>1013.25</v>
      </c>
      <c r="BJ324" s="135">
        <f>'2011'!$CA$81</f>
        <v>4.4159999999999995</v>
      </c>
      <c r="BK324" s="1">
        <f t="shared" si="24"/>
        <v>0</v>
      </c>
      <c r="BL324" s="1709" t="e">
        <v>#N/A</v>
      </c>
      <c r="BM324" s="1709">
        <v>0.52777777777777779</v>
      </c>
      <c r="BN324" s="1709">
        <v>0.66666666666666663</v>
      </c>
      <c r="BO324" s="1709">
        <v>0.30555555555555552</v>
      </c>
      <c r="BP324" s="1708">
        <v>0.51944444444444449</v>
      </c>
      <c r="BQ324" s="1447">
        <f>Daily!CP324</f>
        <v>4.7750000000000004</v>
      </c>
      <c r="BR324" s="1447">
        <f>Daily!CQ324</f>
        <v>9.7916666666666696</v>
      </c>
      <c r="BS324" s="1447">
        <f>Daily!CR324</f>
        <v>7.283333333333335</v>
      </c>
      <c r="BT324" s="1447">
        <f>Daily!CS324</f>
        <v>5.0166666666666693</v>
      </c>
      <c r="BU324" s="1277">
        <f>$BU$307+('2011'!$BX$81/DGD!$E$337*DGD!E324)</f>
        <v>608.26666666666665</v>
      </c>
      <c r="BV324" s="1277">
        <f>$BV$307+('2011'!$CF$81/DGD!$E$337*DGD!E324)</f>
        <v>1393.5333333333333</v>
      </c>
      <c r="BW324" s="32">
        <f t="shared" si="26"/>
        <v>5.6111111111111116</v>
      </c>
      <c r="BX324" s="32">
        <f t="shared" si="27"/>
        <v>8.9555555555555575</v>
      </c>
    </row>
    <row r="325" spans="4:76" ht="12.75" customHeight="1" x14ac:dyDescent="0.2">
      <c r="D325" s="1889"/>
      <c r="E325" s="34">
        <f t="shared" si="28"/>
        <v>18</v>
      </c>
      <c r="F325" s="95">
        <v>8.9</v>
      </c>
      <c r="G325" s="32">
        <v>14.6</v>
      </c>
      <c r="H325" s="32">
        <v>11.4</v>
      </c>
      <c r="I325" s="32">
        <v>5.7</v>
      </c>
      <c r="J325" s="352"/>
      <c r="K325" s="33">
        <v>72</v>
      </c>
      <c r="L325" s="33">
        <v>95</v>
      </c>
      <c r="M325" s="33">
        <v>85</v>
      </c>
      <c r="N325" s="33">
        <v>23</v>
      </c>
      <c r="O325" s="111"/>
      <c r="P325" s="33">
        <v>1016</v>
      </c>
      <c r="Q325" s="33">
        <v>1019</v>
      </c>
      <c r="R325" s="33">
        <v>1017.5</v>
      </c>
      <c r="S325" s="33">
        <v>3</v>
      </c>
      <c r="T325" s="111"/>
      <c r="U325" s="536">
        <v>4.8</v>
      </c>
      <c r="V325" s="135">
        <v>13.8</v>
      </c>
      <c r="W325" s="536">
        <v>17.600000000000001</v>
      </c>
      <c r="X325" s="103" t="s">
        <v>179</v>
      </c>
      <c r="Y325" s="351"/>
      <c r="Z325" s="536">
        <v>0</v>
      </c>
      <c r="AA325" s="26" t="s">
        <v>459</v>
      </c>
      <c r="AB325" s="25" t="s">
        <v>459</v>
      </c>
      <c r="AC325" s="1321" t="s">
        <v>459</v>
      </c>
      <c r="AD325" s="536" t="s">
        <v>459</v>
      </c>
      <c r="AE325" s="511" t="s">
        <v>459</v>
      </c>
      <c r="AF325" s="351"/>
      <c r="AG325" s="26">
        <v>6.5</v>
      </c>
      <c r="AH325" s="26">
        <v>11.9</v>
      </c>
      <c r="AI325" s="26">
        <v>8.9</v>
      </c>
      <c r="AJ325" s="26">
        <v>5.4</v>
      </c>
      <c r="AK325" s="351"/>
      <c r="AL325" s="103" t="s">
        <v>763</v>
      </c>
      <c r="AO325" s="1454"/>
      <c r="AP325" s="130">
        <v>4</v>
      </c>
      <c r="AQ325" s="495">
        <v>0</v>
      </c>
      <c r="AR325" s="1227"/>
      <c r="AS325" s="26">
        <v>4.25</v>
      </c>
      <c r="AT325" s="26">
        <v>4.8499999999999996</v>
      </c>
      <c r="AU325" s="26">
        <v>4.55</v>
      </c>
      <c r="AV325" s="27">
        <v>0.59999999999999964</v>
      </c>
      <c r="AW325" s="64">
        <v>4.25</v>
      </c>
      <c r="AX325" s="26">
        <v>4.8499999999999996</v>
      </c>
      <c r="AY325" s="26">
        <v>4.55</v>
      </c>
      <c r="AZ325" s="27">
        <v>0.60000000000000053</v>
      </c>
      <c r="BA325" s="351"/>
      <c r="BB325" s="640">
        <v>0</v>
      </c>
      <c r="BC325" s="44">
        <v>448.70000000000056</v>
      </c>
      <c r="BD325" s="643">
        <v>0.73509174311926695</v>
      </c>
      <c r="BE325" s="85">
        <v>1464.4099999999994</v>
      </c>
      <c r="BF325" s="616">
        <v>1.049154606677174</v>
      </c>
      <c r="BG325" s="1265">
        <v>1</v>
      </c>
      <c r="BH325" s="1277">
        <v>0</v>
      </c>
      <c r="BI325" s="1265">
        <v>1013.25</v>
      </c>
      <c r="BJ325" s="135">
        <f>'2011'!$CA$81</f>
        <v>4.4159999999999995</v>
      </c>
      <c r="BK325" s="1">
        <f t="shared" ref="BK325:BK368" si="29">IF(Z325="",NA(),IF(Z325=0,0,IF(Z325&gt;1,2,1)))</f>
        <v>0</v>
      </c>
      <c r="BL325" s="1709">
        <v>0.22916666666666666</v>
      </c>
      <c r="BM325" s="1709">
        <v>0.56527777777777777</v>
      </c>
      <c r="BN325" s="1709">
        <v>0.63749999999999996</v>
      </c>
      <c r="BO325" s="1709">
        <v>0.35347222222222219</v>
      </c>
      <c r="BP325" s="1708">
        <v>0.49444444444444446</v>
      </c>
      <c r="BQ325" s="1447">
        <f>Daily!CP325</f>
        <v>4.6500000000000004</v>
      </c>
      <c r="BR325" s="1447">
        <f>Daily!CQ325</f>
        <v>9.75</v>
      </c>
      <c r="BS325" s="1447">
        <f>Daily!CR325</f>
        <v>7.2</v>
      </c>
      <c r="BT325" s="1447">
        <f>Daily!CS325</f>
        <v>5.0999999999999996</v>
      </c>
      <c r="BU325" s="1277">
        <f>$BU$307+('2011'!$BX$81/DGD!$E$337*DGD!E325)</f>
        <v>610.4</v>
      </c>
      <c r="BV325" s="1277">
        <f>$BV$307+('2011'!$CF$81/DGD!$E$337*DGD!E325)</f>
        <v>1395.8</v>
      </c>
      <c r="BW325" s="32">
        <f t="shared" si="26"/>
        <v>5.5</v>
      </c>
      <c r="BX325" s="32">
        <f t="shared" si="27"/>
        <v>8.9</v>
      </c>
    </row>
    <row r="326" spans="4:76" ht="12.75" customHeight="1" x14ac:dyDescent="0.2">
      <c r="D326" s="1889"/>
      <c r="E326" s="34">
        <f t="shared" si="28"/>
        <v>19</v>
      </c>
      <c r="F326" s="95">
        <v>6.5</v>
      </c>
      <c r="G326" s="32">
        <v>12.8</v>
      </c>
      <c r="H326" s="32">
        <v>9.3000000000000007</v>
      </c>
      <c r="I326" s="32">
        <v>6.3</v>
      </c>
      <c r="J326" s="352"/>
      <c r="K326" s="33">
        <v>82</v>
      </c>
      <c r="L326" s="33">
        <v>96</v>
      </c>
      <c r="M326" s="33">
        <v>91</v>
      </c>
      <c r="N326" s="33">
        <v>14</v>
      </c>
      <c r="O326" s="111"/>
      <c r="P326" s="33">
        <v>1016</v>
      </c>
      <c r="Q326" s="33">
        <v>1019</v>
      </c>
      <c r="R326" s="33">
        <v>1017.5</v>
      </c>
      <c r="S326" s="33">
        <v>3</v>
      </c>
      <c r="T326" s="111"/>
      <c r="U326" s="536">
        <v>2.4</v>
      </c>
      <c r="V326" s="135">
        <v>5.9</v>
      </c>
      <c r="W326" s="536">
        <v>8.6999999999999993</v>
      </c>
      <c r="X326" s="103" t="s">
        <v>183</v>
      </c>
      <c r="Y326" s="351"/>
      <c r="Z326" s="536">
        <v>0</v>
      </c>
      <c r="AA326" s="26" t="s">
        <v>459</v>
      </c>
      <c r="AB326" s="25" t="s">
        <v>459</v>
      </c>
      <c r="AC326" s="1321" t="s">
        <v>459</v>
      </c>
      <c r="AD326" s="536" t="s">
        <v>459</v>
      </c>
      <c r="AE326" s="511" t="s">
        <v>459</v>
      </c>
      <c r="AF326" s="351"/>
      <c r="AG326" s="26">
        <v>5.9</v>
      </c>
      <c r="AH326" s="26">
        <v>10.4</v>
      </c>
      <c r="AI326" s="26">
        <v>7.9</v>
      </c>
      <c r="AJ326" s="26">
        <v>4.5</v>
      </c>
      <c r="AK326" s="351"/>
      <c r="AL326" s="103" t="s">
        <v>764</v>
      </c>
      <c r="AO326" s="1454"/>
      <c r="AP326" s="130">
        <v>5</v>
      </c>
      <c r="AQ326" s="495">
        <v>0</v>
      </c>
      <c r="AR326" s="1227"/>
      <c r="AS326" s="26">
        <v>1.9749999999999996</v>
      </c>
      <c r="AT326" s="26">
        <v>3.0916666666666632</v>
      </c>
      <c r="AU326" s="26">
        <v>2.5333333333333314</v>
      </c>
      <c r="AV326" s="27">
        <v>1.1166666666666636</v>
      </c>
      <c r="AW326" s="64">
        <v>1.9749999999999996</v>
      </c>
      <c r="AX326" s="26">
        <v>3.0916666666666632</v>
      </c>
      <c r="AY326" s="26">
        <v>2.5333333333333314</v>
      </c>
      <c r="AZ326" s="27">
        <v>1.1166666666666627</v>
      </c>
      <c r="BA326" s="351"/>
      <c r="BB326" s="640">
        <v>0</v>
      </c>
      <c r="BC326" s="44">
        <v>448.70000000000056</v>
      </c>
      <c r="BD326" s="643">
        <v>0.73253156290814203</v>
      </c>
      <c r="BE326" s="85">
        <v>1469.4099999999994</v>
      </c>
      <c r="BF326" s="616">
        <v>1.0510299938009628</v>
      </c>
      <c r="BG326" s="1265">
        <v>1</v>
      </c>
      <c r="BH326" s="1277">
        <v>0</v>
      </c>
      <c r="BI326" s="1265">
        <v>1013.25</v>
      </c>
      <c r="BJ326" s="135">
        <f>'2011'!$CA$81</f>
        <v>4.4159999999999995</v>
      </c>
      <c r="BK326" s="1">
        <f t="shared" si="29"/>
        <v>0</v>
      </c>
      <c r="BL326" s="1709">
        <v>0.33333333333333331</v>
      </c>
      <c r="BM326" s="1709">
        <v>0.60624999999999996</v>
      </c>
      <c r="BN326" s="1709">
        <v>0.65</v>
      </c>
      <c r="BO326" s="1709">
        <v>0.39583333333333331</v>
      </c>
      <c r="BP326" s="1708">
        <v>0.36388888888888887</v>
      </c>
      <c r="BQ326" s="1447">
        <f>Daily!CP326</f>
        <v>4.5250000000000004</v>
      </c>
      <c r="BR326" s="1447">
        <f>Daily!CQ326</f>
        <v>9.7083333333333375</v>
      </c>
      <c r="BS326" s="1447">
        <f>Daily!CR326</f>
        <v>7.1166666666666689</v>
      </c>
      <c r="BT326" s="1447">
        <f>Daily!CS326</f>
        <v>5.1833333333333371</v>
      </c>
      <c r="BU326" s="1277">
        <f>$BU$307+('2011'!$BX$81/DGD!$E$337*DGD!E326)</f>
        <v>612.5333333333333</v>
      </c>
      <c r="BV326" s="1277">
        <f>$BV$307+('2011'!$CF$81/DGD!$E$337*DGD!E326)</f>
        <v>1398.0666666666666</v>
      </c>
      <c r="BW326" s="32">
        <f t="shared" si="26"/>
        <v>5.3888888888888902</v>
      </c>
      <c r="BX326" s="32">
        <f t="shared" si="27"/>
        <v>8.8444444444444485</v>
      </c>
    </row>
    <row r="327" spans="4:76" ht="12.75" customHeight="1" x14ac:dyDescent="0.2">
      <c r="D327" s="1889"/>
      <c r="E327" s="34">
        <f t="shared" si="28"/>
        <v>20</v>
      </c>
      <c r="F327" s="95">
        <v>4.4000000000000004</v>
      </c>
      <c r="G327" s="32">
        <v>8.8000000000000007</v>
      </c>
      <c r="H327" s="32">
        <v>6.6</v>
      </c>
      <c r="I327" s="32">
        <v>4.4000000000000004</v>
      </c>
      <c r="J327" s="352"/>
      <c r="K327" s="33">
        <v>96</v>
      </c>
      <c r="L327" s="33">
        <v>98</v>
      </c>
      <c r="M327" s="33">
        <v>98</v>
      </c>
      <c r="N327" s="33">
        <v>2</v>
      </c>
      <c r="O327" s="111"/>
      <c r="P327" s="33">
        <v>1017</v>
      </c>
      <c r="Q327" s="33">
        <v>1020</v>
      </c>
      <c r="R327" s="33">
        <v>1018.5</v>
      </c>
      <c r="S327" s="33">
        <v>3</v>
      </c>
      <c r="T327" s="111"/>
      <c r="U327" s="536">
        <v>0.8</v>
      </c>
      <c r="V327" s="135">
        <v>4.5</v>
      </c>
      <c r="W327" s="536">
        <v>6</v>
      </c>
      <c r="X327" s="103" t="s">
        <v>180</v>
      </c>
      <c r="Y327" s="351"/>
      <c r="Z327" s="536">
        <v>0</v>
      </c>
      <c r="AA327" s="26" t="e">
        <v>#N/A</v>
      </c>
      <c r="AB327" s="25" t="e">
        <v>#N/A</v>
      </c>
      <c r="AC327" s="1321" t="s">
        <v>459</v>
      </c>
      <c r="AD327" s="536" t="s">
        <v>459</v>
      </c>
      <c r="AE327" s="511" t="s">
        <v>112</v>
      </c>
      <c r="AF327" s="351"/>
      <c r="AG327" s="26">
        <v>4.0999999999999996</v>
      </c>
      <c r="AH327" s="26">
        <v>8.5</v>
      </c>
      <c r="AI327" s="26">
        <v>6.3</v>
      </c>
      <c r="AJ327" s="26">
        <v>4.4000000000000004</v>
      </c>
      <c r="AK327" s="351"/>
      <c r="AL327" s="103" t="s">
        <v>733</v>
      </c>
      <c r="AO327" s="1454"/>
      <c r="AP327" s="130">
        <v>3</v>
      </c>
      <c r="AQ327" s="495">
        <v>0</v>
      </c>
      <c r="AR327" s="1227"/>
      <c r="AS327" s="26">
        <v>0</v>
      </c>
      <c r="AT327" s="26">
        <v>-0.86666666666667069</v>
      </c>
      <c r="AU327" s="26">
        <v>-0.43333333333333535</v>
      </c>
      <c r="AV327" s="27">
        <v>-0.86666666666667069</v>
      </c>
      <c r="AW327" s="64">
        <v>0</v>
      </c>
      <c r="AX327" s="26">
        <v>-0.86666666666667069</v>
      </c>
      <c r="AY327" s="26">
        <v>-0.43333333333333535</v>
      </c>
      <c r="AZ327" s="27">
        <v>-0.86666666666667069</v>
      </c>
      <c r="BA327" s="351"/>
      <c r="BB327" s="640">
        <v>0</v>
      </c>
      <c r="BC327" s="44">
        <v>448.70000000000056</v>
      </c>
      <c r="BD327" s="643">
        <v>0.72998915401301612</v>
      </c>
      <c r="BE327" s="85">
        <v>1472.4099999999994</v>
      </c>
      <c r="BF327" s="616">
        <v>1.0514710783146866</v>
      </c>
      <c r="BG327" s="1265">
        <v>1</v>
      </c>
      <c r="BH327" s="1277">
        <v>0</v>
      </c>
      <c r="BI327" s="1265">
        <v>1013.25</v>
      </c>
      <c r="BJ327" s="135">
        <f>'2011'!$CA$81</f>
        <v>4.4159999999999995</v>
      </c>
      <c r="BK327" s="1">
        <f t="shared" si="29"/>
        <v>0</v>
      </c>
      <c r="BL327" s="1709">
        <v>0.29305555555555557</v>
      </c>
      <c r="BM327" s="1709">
        <v>0.62638888888888888</v>
      </c>
      <c r="BN327" s="1709" t="e">
        <v>#N/A</v>
      </c>
      <c r="BO327" s="1709" t="e">
        <v>#N/A</v>
      </c>
      <c r="BP327" s="1708">
        <v>0.3034722222222222</v>
      </c>
      <c r="BQ327" s="1447">
        <f>Daily!CP327</f>
        <v>4.4000000000000004</v>
      </c>
      <c r="BR327" s="1447">
        <f>Daily!CQ327</f>
        <v>9.6666666666666714</v>
      </c>
      <c r="BS327" s="1447">
        <f>Daily!CR327</f>
        <v>7.0333333333333359</v>
      </c>
      <c r="BT327" s="1447">
        <f>Daily!CS327</f>
        <v>5.266666666666671</v>
      </c>
      <c r="BU327" s="1277">
        <f>$BU$307+('2011'!$BX$81/DGD!$E$337*DGD!E327)</f>
        <v>614.66666666666663</v>
      </c>
      <c r="BV327" s="1277">
        <f>$BV$307+('2011'!$CF$81/DGD!$E$337*DGD!E327)</f>
        <v>1400.3333333333333</v>
      </c>
      <c r="BW327" s="32">
        <f t="shared" si="26"/>
        <v>5.2777777777777786</v>
      </c>
      <c r="BX327" s="32">
        <f t="shared" si="27"/>
        <v>8.7888888888888932</v>
      </c>
    </row>
    <row r="328" spans="4:76" ht="12.75" customHeight="1" x14ac:dyDescent="0.2">
      <c r="D328" s="1889"/>
      <c r="E328" s="34">
        <f t="shared" si="28"/>
        <v>21</v>
      </c>
      <c r="F328" s="95">
        <v>6</v>
      </c>
      <c r="G328" s="32">
        <v>10.1</v>
      </c>
      <c r="H328" s="32">
        <v>8.6</v>
      </c>
      <c r="I328" s="32">
        <v>4.0999999999999996</v>
      </c>
      <c r="J328" s="352"/>
      <c r="K328" s="33">
        <v>96</v>
      </c>
      <c r="L328" s="33">
        <v>98</v>
      </c>
      <c r="M328" s="33">
        <v>98</v>
      </c>
      <c r="N328" s="33">
        <v>2</v>
      </c>
      <c r="O328" s="111"/>
      <c r="P328" s="33">
        <v>1014</v>
      </c>
      <c r="Q328" s="33">
        <v>1017</v>
      </c>
      <c r="R328" s="33">
        <v>1015.5</v>
      </c>
      <c r="S328" s="33">
        <v>3</v>
      </c>
      <c r="T328" s="111"/>
      <c r="U328" s="536">
        <v>3.5</v>
      </c>
      <c r="V328" s="135">
        <v>10</v>
      </c>
      <c r="W328" s="536">
        <v>13.2</v>
      </c>
      <c r="X328" s="103" t="s">
        <v>183</v>
      </c>
      <c r="Y328" s="351"/>
      <c r="Z328" s="536">
        <v>0</v>
      </c>
      <c r="AA328" s="26" t="s">
        <v>459</v>
      </c>
      <c r="AB328" s="25" t="s">
        <v>459</v>
      </c>
      <c r="AC328" s="1321" t="s">
        <v>459</v>
      </c>
      <c r="AD328" s="536" t="s">
        <v>459</v>
      </c>
      <c r="AE328" s="511" t="s">
        <v>459</v>
      </c>
      <c r="AF328" s="351"/>
      <c r="AG328" s="26">
        <v>5.7</v>
      </c>
      <c r="AH328" s="26">
        <v>9.6999999999999993</v>
      </c>
      <c r="AI328" s="26">
        <v>8.1999999999999993</v>
      </c>
      <c r="AJ328" s="26">
        <v>3.9999999999999991</v>
      </c>
      <c r="AK328" s="351"/>
      <c r="AL328" s="103" t="s">
        <v>625</v>
      </c>
      <c r="AO328" s="1454"/>
      <c r="AP328" s="130">
        <v>0.5</v>
      </c>
      <c r="AQ328" s="495">
        <v>0</v>
      </c>
      <c r="AR328" s="1227"/>
      <c r="AS328" s="26">
        <v>1.7249999999999996</v>
      </c>
      <c r="AT328" s="26">
        <v>0.47499999999999432</v>
      </c>
      <c r="AU328" s="26">
        <v>1.099999999999997</v>
      </c>
      <c r="AV328" s="27">
        <v>-1.2500000000000053</v>
      </c>
      <c r="AW328" s="64">
        <v>1.7249999999999996</v>
      </c>
      <c r="AX328" s="26">
        <v>0.47499999999999432</v>
      </c>
      <c r="AY328" s="26">
        <v>1.099999999999997</v>
      </c>
      <c r="AZ328" s="27">
        <v>-1.2500000000000053</v>
      </c>
      <c r="BA328" s="351"/>
      <c r="BB328" s="640">
        <v>0</v>
      </c>
      <c r="BC328" s="44">
        <v>448.70000000000056</v>
      </c>
      <c r="BD328" s="643">
        <v>0.72746433203631744</v>
      </c>
      <c r="BE328" s="85">
        <v>1472.9099999999994</v>
      </c>
      <c r="BF328" s="616">
        <v>1.050128333095679</v>
      </c>
      <c r="BG328" s="1265">
        <v>1</v>
      </c>
      <c r="BH328" s="1277">
        <v>0</v>
      </c>
      <c r="BI328" s="1265">
        <v>1013.25</v>
      </c>
      <c r="BJ328" s="135">
        <f>'2011'!$CA$81</f>
        <v>4.4159999999999995</v>
      </c>
      <c r="BK328" s="1">
        <f t="shared" si="29"/>
        <v>0</v>
      </c>
      <c r="BL328" s="1709">
        <v>9.2361111111111116E-2</v>
      </c>
      <c r="BM328" s="1709">
        <v>0.53749999999999998</v>
      </c>
      <c r="BN328" s="1709">
        <v>0.60138888888888886</v>
      </c>
      <c r="BO328" s="1709" t="e">
        <v>#N/A</v>
      </c>
      <c r="BP328" s="1708">
        <v>0.69930555555555562</v>
      </c>
      <c r="BQ328" s="1447">
        <f>Daily!CP328</f>
        <v>4.2750000000000004</v>
      </c>
      <c r="BR328" s="1447">
        <f>Daily!CQ328</f>
        <v>9.6250000000000053</v>
      </c>
      <c r="BS328" s="1447">
        <f>Daily!CR328</f>
        <v>6.9500000000000028</v>
      </c>
      <c r="BT328" s="1447">
        <f>Daily!CS328</f>
        <v>5.350000000000005</v>
      </c>
      <c r="BU328" s="1277">
        <f>$BU$307+('2011'!$BX$81/DGD!$E$337*DGD!E328)</f>
        <v>616.79999999999995</v>
      </c>
      <c r="BV328" s="1277">
        <f>$BV$307+('2011'!$CF$81/DGD!$E$337*DGD!E328)</f>
        <v>1402.6</v>
      </c>
      <c r="BW328" s="32">
        <f t="shared" si="26"/>
        <v>5.1666666666666679</v>
      </c>
      <c r="BX328" s="32">
        <f t="shared" si="27"/>
        <v>8.7333333333333378</v>
      </c>
    </row>
    <row r="329" spans="4:76" ht="12.75" customHeight="1" x14ac:dyDescent="0.2">
      <c r="D329" s="1889"/>
      <c r="E329" s="34">
        <f t="shared" si="28"/>
        <v>22</v>
      </c>
      <c r="F329" s="95">
        <v>6.3</v>
      </c>
      <c r="G329" s="32">
        <v>12.5</v>
      </c>
      <c r="H329" s="32">
        <v>10.4</v>
      </c>
      <c r="I329" s="32">
        <v>6.2</v>
      </c>
      <c r="J329" s="352"/>
      <c r="K329" s="33">
        <v>91</v>
      </c>
      <c r="L329" s="33">
        <v>98</v>
      </c>
      <c r="M329" s="33">
        <v>97</v>
      </c>
      <c r="N329" s="33">
        <v>7</v>
      </c>
      <c r="O329" s="111"/>
      <c r="P329" s="33">
        <v>1015</v>
      </c>
      <c r="Q329" s="33">
        <v>1024</v>
      </c>
      <c r="R329" s="33">
        <v>1019.5</v>
      </c>
      <c r="S329" s="33">
        <v>9</v>
      </c>
      <c r="T329" s="111"/>
      <c r="U329" s="536">
        <v>1.4</v>
      </c>
      <c r="V329" s="135">
        <v>6.2</v>
      </c>
      <c r="W329" s="536">
        <v>8.1</v>
      </c>
      <c r="X329" s="103" t="s">
        <v>178</v>
      </c>
      <c r="Y329" s="351"/>
      <c r="Z329" s="536">
        <v>0.5</v>
      </c>
      <c r="AA329" s="26" t="s">
        <v>112</v>
      </c>
      <c r="AB329" s="25" t="s">
        <v>112</v>
      </c>
      <c r="AC329" s="1321">
        <v>1.984126984126984E-2</v>
      </c>
      <c r="AD329" s="536">
        <v>0.5</v>
      </c>
      <c r="AE329" s="511" t="s">
        <v>112</v>
      </c>
      <c r="AF329" s="351"/>
      <c r="AG329" s="26">
        <v>5.3</v>
      </c>
      <c r="AH329" s="26">
        <v>12.2</v>
      </c>
      <c r="AI329" s="26">
        <v>10</v>
      </c>
      <c r="AJ329" s="26">
        <v>6.8999999999999995</v>
      </c>
      <c r="AK329" s="351"/>
      <c r="AL329" s="103" t="s">
        <v>464</v>
      </c>
      <c r="AO329" s="1454"/>
      <c r="AP329" s="130">
        <v>0</v>
      </c>
      <c r="AQ329" s="495">
        <v>1</v>
      </c>
      <c r="AR329" s="1227"/>
      <c r="AS329" s="26">
        <v>2.1499999999999995</v>
      </c>
      <c r="AT329" s="26">
        <v>2.9166666666666607</v>
      </c>
      <c r="AU329" s="26">
        <v>2.5333333333333301</v>
      </c>
      <c r="AV329" s="27">
        <v>0.76666666666666128</v>
      </c>
      <c r="AW329" s="64">
        <v>2.1499999999999995</v>
      </c>
      <c r="AX329" s="26">
        <v>2.9166666666666607</v>
      </c>
      <c r="AY329" s="26">
        <v>2.5333333333333301</v>
      </c>
      <c r="AZ329" s="27">
        <v>0.76666666666666128</v>
      </c>
      <c r="BA329" s="351"/>
      <c r="BB329" s="640">
        <v>0.234375</v>
      </c>
      <c r="BC329" s="44">
        <v>449.20000000000056</v>
      </c>
      <c r="BD329" s="643">
        <v>0.7257647565704447</v>
      </c>
      <c r="BE329" s="85">
        <v>1472.9099999999994</v>
      </c>
      <c r="BF329" s="616">
        <v>1.0484340150903997</v>
      </c>
      <c r="BG329" s="1265">
        <v>1</v>
      </c>
      <c r="BH329" s="1277">
        <v>0</v>
      </c>
      <c r="BI329" s="1265">
        <v>1013.25</v>
      </c>
      <c r="BJ329" s="135">
        <f>'2011'!$CA$81</f>
        <v>4.4159999999999995</v>
      </c>
      <c r="BK329" s="1">
        <f t="shared" si="29"/>
        <v>1</v>
      </c>
      <c r="BL329" s="1709" t="e">
        <v>#N/A</v>
      </c>
      <c r="BM329" s="1709">
        <v>0.63055555555555554</v>
      </c>
      <c r="BN329" s="1709" t="e">
        <v>#N/A</v>
      </c>
      <c r="BO329" s="1709" t="e">
        <v>#N/A</v>
      </c>
      <c r="BP329" s="1708">
        <v>0.68055555555555547</v>
      </c>
      <c r="BQ329" s="1447">
        <f>Daily!CP329</f>
        <v>4.1500000000000004</v>
      </c>
      <c r="BR329" s="1447">
        <f>Daily!CQ329</f>
        <v>9.5833333333333393</v>
      </c>
      <c r="BS329" s="1447">
        <f>Daily!CR329</f>
        <v>6.8666666666666698</v>
      </c>
      <c r="BT329" s="1447">
        <f>Daily!CS329</f>
        <v>5.4333333333333389</v>
      </c>
      <c r="BU329" s="1277">
        <f>$BU$307+('2011'!$BX$81/DGD!$E$337*DGD!E329)</f>
        <v>618.93333333333328</v>
      </c>
      <c r="BV329" s="1277">
        <f>$BV$307+('2011'!$CF$81/DGD!$E$337*DGD!E329)</f>
        <v>1404.8666666666666</v>
      </c>
      <c r="BW329" s="32">
        <f t="shared" si="26"/>
        <v>5.0555555555555571</v>
      </c>
      <c r="BX329" s="32">
        <f t="shared" si="27"/>
        <v>8.6777777777777825</v>
      </c>
    </row>
    <row r="330" spans="4:76" ht="12.75" customHeight="1" x14ac:dyDescent="0.2">
      <c r="D330" s="1889"/>
      <c r="E330" s="34">
        <f t="shared" si="28"/>
        <v>23</v>
      </c>
      <c r="F330" s="95">
        <v>3</v>
      </c>
      <c r="G330" s="32">
        <v>10</v>
      </c>
      <c r="H330" s="32">
        <v>6.8</v>
      </c>
      <c r="I330" s="32">
        <v>7</v>
      </c>
      <c r="J330" s="352"/>
      <c r="K330" s="33">
        <v>92</v>
      </c>
      <c r="L330" s="33">
        <v>98</v>
      </c>
      <c r="M330" s="33">
        <v>96</v>
      </c>
      <c r="N330" s="33">
        <v>6</v>
      </c>
      <c r="O330" s="111"/>
      <c r="P330" s="33">
        <v>1024</v>
      </c>
      <c r="Q330" s="33">
        <v>1029</v>
      </c>
      <c r="R330" s="33">
        <v>1026.5</v>
      </c>
      <c r="S330" s="33">
        <v>5</v>
      </c>
      <c r="T330" s="111"/>
      <c r="U330" s="536">
        <v>2.2000000000000002</v>
      </c>
      <c r="V330" s="135">
        <v>7.8</v>
      </c>
      <c r="W330" s="536">
        <v>10.199999999999999</v>
      </c>
      <c r="X330" s="103" t="s">
        <v>154</v>
      </c>
      <c r="Y330" s="351"/>
      <c r="Z330" s="536">
        <v>0</v>
      </c>
      <c r="AA330" s="26" t="s">
        <v>459</v>
      </c>
      <c r="AB330" s="25" t="s">
        <v>459</v>
      </c>
      <c r="AC330" s="1321" t="s">
        <v>459</v>
      </c>
      <c r="AD330" s="536" t="s">
        <v>459</v>
      </c>
      <c r="AE330" s="511" t="s">
        <v>459</v>
      </c>
      <c r="AF330" s="351"/>
      <c r="AG330" s="26">
        <v>2.7</v>
      </c>
      <c r="AH330" s="26">
        <v>9</v>
      </c>
      <c r="AI330" s="26">
        <v>6.2</v>
      </c>
      <c r="AJ330" s="26">
        <v>6.3</v>
      </c>
      <c r="AK330" s="351"/>
      <c r="AL330" s="103" t="s">
        <v>765</v>
      </c>
      <c r="AO330" s="1454"/>
      <c r="AP330" s="130">
        <v>2.5</v>
      </c>
      <c r="AQ330" s="495">
        <v>0</v>
      </c>
      <c r="AR330" s="1227"/>
      <c r="AS330" s="26">
        <v>-1.0250000000000004</v>
      </c>
      <c r="AT330" s="26">
        <v>0.45833333333332682</v>
      </c>
      <c r="AU330" s="26">
        <v>-0.28333333333333677</v>
      </c>
      <c r="AV330" s="27">
        <v>1.4833333333333272</v>
      </c>
      <c r="AW330" s="64">
        <v>-1.0250000000000004</v>
      </c>
      <c r="AX330" s="26">
        <v>0.45833333333332682</v>
      </c>
      <c r="AY330" s="26">
        <v>-0.28333333333333677</v>
      </c>
      <c r="AZ330" s="27">
        <v>1.4833333333333272</v>
      </c>
      <c r="BA330" s="351"/>
      <c r="BB330" s="640">
        <v>0</v>
      </c>
      <c r="BC330" s="44">
        <v>449.20000000000056</v>
      </c>
      <c r="BD330" s="643">
        <v>0.72327179046801304</v>
      </c>
      <c r="BE330" s="85">
        <v>1475.4099999999994</v>
      </c>
      <c r="BF330" s="616">
        <v>1.0485218174065472</v>
      </c>
      <c r="BG330" s="1265">
        <v>1</v>
      </c>
      <c r="BH330" s="1277">
        <v>0</v>
      </c>
      <c r="BI330" s="1265">
        <v>1013.25</v>
      </c>
      <c r="BJ330" s="135">
        <f>'2011'!$CA$81</f>
        <v>4.4159999999999995</v>
      </c>
      <c r="BK330" s="1">
        <f t="shared" si="29"/>
        <v>0</v>
      </c>
      <c r="BL330" s="1709">
        <v>0.23541666666666669</v>
      </c>
      <c r="BM330" s="1709">
        <v>0.63402777777777775</v>
      </c>
      <c r="BN330" s="1709">
        <v>0.67222222222222217</v>
      </c>
      <c r="BO330" s="1709">
        <v>0.36249999999999999</v>
      </c>
      <c r="BP330" s="1708">
        <v>0.55138888888888882</v>
      </c>
      <c r="BQ330" s="1447">
        <f>Daily!CP330</f>
        <v>4.0250000000000004</v>
      </c>
      <c r="BR330" s="1447">
        <f>Daily!CQ330</f>
        <v>9.5416666666666732</v>
      </c>
      <c r="BS330" s="1447">
        <f>Daily!CR330</f>
        <v>6.7833333333333368</v>
      </c>
      <c r="BT330" s="1447">
        <f>Daily!CS330</f>
        <v>5.5166666666666728</v>
      </c>
      <c r="BU330" s="1277">
        <f>$BU$307+('2011'!$BX$81/DGD!$E$337*DGD!E330)</f>
        <v>621.06666666666661</v>
      </c>
      <c r="BV330" s="1277">
        <f>$BV$307+('2011'!$CF$81/DGD!$E$337*DGD!E330)</f>
        <v>1407.1333333333334</v>
      </c>
      <c r="BW330" s="32">
        <f t="shared" si="26"/>
        <v>4.9444444444444455</v>
      </c>
      <c r="BX330" s="32">
        <f t="shared" si="27"/>
        <v>8.6222222222222271</v>
      </c>
    </row>
    <row r="331" spans="4:76" ht="12.75" customHeight="1" x14ac:dyDescent="0.2">
      <c r="D331" s="1889"/>
      <c r="E331" s="34">
        <f t="shared" si="28"/>
        <v>24</v>
      </c>
      <c r="F331" s="95">
        <v>8.6999999999999993</v>
      </c>
      <c r="G331" s="32">
        <v>12.7</v>
      </c>
      <c r="H331" s="32">
        <v>10.3</v>
      </c>
      <c r="I331" s="32">
        <v>4</v>
      </c>
      <c r="J331" s="352"/>
      <c r="K331" s="33">
        <v>79</v>
      </c>
      <c r="L331" s="33">
        <v>98</v>
      </c>
      <c r="M331" s="33">
        <v>91</v>
      </c>
      <c r="N331" s="33">
        <v>19</v>
      </c>
      <c r="O331" s="111"/>
      <c r="P331" s="33">
        <v>1022</v>
      </c>
      <c r="Q331" s="33">
        <v>1029</v>
      </c>
      <c r="R331" s="33">
        <v>1025.5</v>
      </c>
      <c r="S331" s="33">
        <v>7</v>
      </c>
      <c r="T331" s="111"/>
      <c r="U331" s="536">
        <v>5.9</v>
      </c>
      <c r="V331" s="135">
        <v>13.8</v>
      </c>
      <c r="W331" s="536">
        <v>22.1</v>
      </c>
      <c r="X331" s="103" t="s">
        <v>179</v>
      </c>
      <c r="Y331" s="351"/>
      <c r="Z331" s="536">
        <v>0</v>
      </c>
      <c r="AA331" s="26" t="e">
        <v>#N/A</v>
      </c>
      <c r="AB331" s="25" t="e">
        <v>#N/A</v>
      </c>
      <c r="AC331" s="1321" t="s">
        <v>459</v>
      </c>
      <c r="AD331" s="536" t="s">
        <v>459</v>
      </c>
      <c r="AE331" s="511" t="s">
        <v>112</v>
      </c>
      <c r="AF331" s="351"/>
      <c r="AG331" s="26">
        <v>7</v>
      </c>
      <c r="AH331" s="26">
        <v>11.4</v>
      </c>
      <c r="AI331" s="26">
        <v>8.9</v>
      </c>
      <c r="AJ331" s="26">
        <v>4.4000000000000004</v>
      </c>
      <c r="AK331" s="351"/>
      <c r="AL331" s="103" t="s">
        <v>507</v>
      </c>
      <c r="AO331" s="1454"/>
      <c r="AP331" s="130">
        <v>2</v>
      </c>
      <c r="AQ331" s="495">
        <v>0</v>
      </c>
      <c r="AR331" s="1227"/>
      <c r="AS331" s="26">
        <v>4.7999999999999989</v>
      </c>
      <c r="AT331" s="26">
        <v>3.1999999999999993</v>
      </c>
      <c r="AU331" s="26">
        <v>3.9999999999999991</v>
      </c>
      <c r="AV331" s="27">
        <v>-1.5999999999999996</v>
      </c>
      <c r="AW331" s="64">
        <v>4.7999999999999989</v>
      </c>
      <c r="AX331" s="26">
        <v>3.1999999999999993</v>
      </c>
      <c r="AY331" s="26">
        <v>3.9999999999999991</v>
      </c>
      <c r="AZ331" s="27">
        <v>-1.5999999999999996</v>
      </c>
      <c r="BA331" s="351"/>
      <c r="BB331" s="640">
        <v>0</v>
      </c>
      <c r="BC331" s="44">
        <v>449.20000000000056</v>
      </c>
      <c r="BD331" s="643">
        <v>0.72079589216944884</v>
      </c>
      <c r="BE331" s="85">
        <v>1477.4099999999994</v>
      </c>
      <c r="BF331" s="616">
        <v>1.0482545764154954</v>
      </c>
      <c r="BG331" s="1265">
        <v>1</v>
      </c>
      <c r="BH331" s="1277">
        <v>0</v>
      </c>
      <c r="BI331" s="1265">
        <v>1013.25</v>
      </c>
      <c r="BJ331" s="135">
        <f>'2011'!$CA$81</f>
        <v>4.4159999999999995</v>
      </c>
      <c r="BK331" s="1">
        <f t="shared" si="29"/>
        <v>0</v>
      </c>
      <c r="BL331" s="1709">
        <v>4.1666666666666664E-2</v>
      </c>
      <c r="BM331" s="1709">
        <v>0.57847222222222217</v>
      </c>
      <c r="BN331" s="1709">
        <v>0.65625</v>
      </c>
      <c r="BO331" s="1709">
        <v>0.27152777777777776</v>
      </c>
      <c r="BP331" s="1708">
        <v>0.9902777777777777</v>
      </c>
      <c r="BQ331" s="1447">
        <f>Daily!CP331</f>
        <v>3.9</v>
      </c>
      <c r="BR331" s="1447">
        <f>Daily!CQ331</f>
        <v>9.5</v>
      </c>
      <c r="BS331" s="1447">
        <f>Daily!CR331</f>
        <v>6.7</v>
      </c>
      <c r="BT331" s="1447">
        <f>Daily!CS331</f>
        <v>5.6</v>
      </c>
      <c r="BU331" s="1277">
        <f>$BU$307+('2011'!$BX$81/DGD!$E$337*DGD!E331)</f>
        <v>623.20000000000005</v>
      </c>
      <c r="BV331" s="1277">
        <f>$BV$307+('2011'!$CF$81/DGD!$E$337*DGD!E331)</f>
        <v>1409.4</v>
      </c>
      <c r="BW331" s="32">
        <f t="shared" si="26"/>
        <v>4.8333333333333339</v>
      </c>
      <c r="BX331" s="32">
        <f t="shared" si="27"/>
        <v>8.5666666666666664</v>
      </c>
    </row>
    <row r="332" spans="4:76" ht="12.75" customHeight="1" x14ac:dyDescent="0.2">
      <c r="D332" s="1889"/>
      <c r="E332" s="34">
        <f t="shared" si="28"/>
        <v>25</v>
      </c>
      <c r="F332" s="95">
        <v>7.2</v>
      </c>
      <c r="G332" s="32">
        <v>13</v>
      </c>
      <c r="H332" s="32">
        <v>10.7</v>
      </c>
      <c r="I332" s="32">
        <v>5.8</v>
      </c>
      <c r="J332" s="352"/>
      <c r="K332" s="33">
        <v>58</v>
      </c>
      <c r="L332" s="33">
        <v>92</v>
      </c>
      <c r="M332" s="33">
        <v>78</v>
      </c>
      <c r="N332" s="33">
        <v>34</v>
      </c>
      <c r="O332" s="111"/>
      <c r="P332" s="33">
        <v>1020</v>
      </c>
      <c r="Q332" s="33">
        <v>1030</v>
      </c>
      <c r="R332" s="33">
        <v>1025</v>
      </c>
      <c r="S332" s="33">
        <v>10</v>
      </c>
      <c r="T332" s="111"/>
      <c r="U332" s="536">
        <v>6.7</v>
      </c>
      <c r="V332" s="135">
        <v>14.5</v>
      </c>
      <c r="W332" s="536">
        <v>22.1</v>
      </c>
      <c r="X332" s="103" t="s">
        <v>154</v>
      </c>
      <c r="Y332" s="351"/>
      <c r="Z332" s="536">
        <v>0</v>
      </c>
      <c r="AA332" s="26" t="s">
        <v>459</v>
      </c>
      <c r="AB332" s="25" t="s">
        <v>459</v>
      </c>
      <c r="AC332" s="1321" t="s">
        <v>459</v>
      </c>
      <c r="AD332" s="536" t="s">
        <v>459</v>
      </c>
      <c r="AE332" s="511" t="s">
        <v>459</v>
      </c>
      <c r="AF332" s="351"/>
      <c r="AG332" s="26">
        <v>3.5</v>
      </c>
      <c r="AH332" s="26">
        <v>11.2</v>
      </c>
      <c r="AI332" s="26">
        <v>6.9</v>
      </c>
      <c r="AJ332" s="26">
        <v>7.6999999999999993</v>
      </c>
      <c r="AK332" s="351"/>
      <c r="AL332" s="103" t="s">
        <v>646</v>
      </c>
      <c r="AO332" s="1454"/>
      <c r="AP332" s="130">
        <v>5</v>
      </c>
      <c r="AQ332" s="495">
        <v>0</v>
      </c>
      <c r="AR332" s="1227"/>
      <c r="AS332" s="26">
        <v>3.3345833333333337</v>
      </c>
      <c r="AT332" s="26">
        <v>3.5812500000000007</v>
      </c>
      <c r="AU332" s="26">
        <v>3.4579166666666672</v>
      </c>
      <c r="AV332" s="27">
        <v>0.24666666666666703</v>
      </c>
      <c r="AW332" s="64">
        <v>3.3345833333333337</v>
      </c>
      <c r="AX332" s="26">
        <v>3.5812500000000007</v>
      </c>
      <c r="AY332" s="26">
        <v>3.4579166666666672</v>
      </c>
      <c r="AZ332" s="27">
        <v>0.24666666666666703</v>
      </c>
      <c r="BA332" s="351"/>
      <c r="BB332" s="640">
        <v>0</v>
      </c>
      <c r="BC332" s="44">
        <v>449.20000000000056</v>
      </c>
      <c r="BD332" s="643">
        <v>0.71833688699360421</v>
      </c>
      <c r="BE332" s="85">
        <v>1482.4099999999994</v>
      </c>
      <c r="BF332" s="616">
        <v>1.0501133412042498</v>
      </c>
      <c r="BG332" s="1265">
        <v>1</v>
      </c>
      <c r="BH332" s="1277">
        <v>0</v>
      </c>
      <c r="BI332" s="1265">
        <v>1013.25</v>
      </c>
      <c r="BJ332" s="135">
        <f>'2011'!$CA$81</f>
        <v>4.4159999999999995</v>
      </c>
      <c r="BK332" s="1">
        <f t="shared" si="29"/>
        <v>0</v>
      </c>
      <c r="BL332" s="1709" t="e">
        <v>#N/A</v>
      </c>
      <c r="BM332" s="1709">
        <v>0.55555555555555558</v>
      </c>
      <c r="BN332" s="1709">
        <v>0.57986111111111105</v>
      </c>
      <c r="BO332" s="1709">
        <v>0.24861111111111112</v>
      </c>
      <c r="BP332" s="1708">
        <v>0.16944444444444443</v>
      </c>
      <c r="BQ332" s="1447">
        <f>Daily!CP332</f>
        <v>3.8654166666666665</v>
      </c>
      <c r="BR332" s="1447">
        <f>Daily!CQ332</f>
        <v>9.4187499999999993</v>
      </c>
      <c r="BS332" s="1447">
        <f>Daily!CR332</f>
        <v>6.6420833333333329</v>
      </c>
      <c r="BT332" s="1447">
        <f>Daily!CS332</f>
        <v>5.5533333333333328</v>
      </c>
      <c r="BU332" s="1277">
        <f>$BU$307+('2011'!$BX$81/DGD!$E$337*DGD!E332)</f>
        <v>625.33333333333337</v>
      </c>
      <c r="BV332" s="1277">
        <f>$BV$307+('2011'!$CF$81/DGD!$E$337*DGD!E332)</f>
        <v>1411.6666666666667</v>
      </c>
      <c r="BW332" s="32">
        <f t="shared" si="26"/>
        <v>4.790972222222222</v>
      </c>
      <c r="BX332" s="32">
        <f t="shared" si="27"/>
        <v>8.4931944444444447</v>
      </c>
    </row>
    <row r="333" spans="4:76" ht="12.75" customHeight="1" x14ac:dyDescent="0.2">
      <c r="D333" s="1889"/>
      <c r="E333" s="34">
        <f t="shared" si="28"/>
        <v>26</v>
      </c>
      <c r="F333" s="95">
        <v>6.5</v>
      </c>
      <c r="G333" s="32">
        <v>12.7</v>
      </c>
      <c r="H333" s="32">
        <v>9.9</v>
      </c>
      <c r="I333" s="32">
        <v>6.2</v>
      </c>
      <c r="J333" s="352"/>
      <c r="K333" s="33">
        <v>68</v>
      </c>
      <c r="L333" s="33">
        <v>92</v>
      </c>
      <c r="M333" s="33">
        <v>80</v>
      </c>
      <c r="N333" s="33">
        <v>24</v>
      </c>
      <c r="O333" s="111"/>
      <c r="P333" s="33">
        <v>1019</v>
      </c>
      <c r="Q333" s="33">
        <v>1030</v>
      </c>
      <c r="R333" s="33">
        <v>1024.5</v>
      </c>
      <c r="S333" s="33">
        <v>11</v>
      </c>
      <c r="T333" s="111"/>
      <c r="U333" s="536">
        <v>7.7</v>
      </c>
      <c r="V333" s="135">
        <v>20.8</v>
      </c>
      <c r="W333" s="536">
        <v>30.6</v>
      </c>
      <c r="X333" s="103" t="s">
        <v>154</v>
      </c>
      <c r="Y333" s="351"/>
      <c r="Z333" s="536">
        <v>0</v>
      </c>
      <c r="AA333" s="26" t="s">
        <v>459</v>
      </c>
      <c r="AB333" s="25" t="s">
        <v>459</v>
      </c>
      <c r="AC333" s="1321" t="s">
        <v>459</v>
      </c>
      <c r="AD333" s="536" t="s">
        <v>459</v>
      </c>
      <c r="AE333" s="511" t="s">
        <v>459</v>
      </c>
      <c r="AF333" s="351"/>
      <c r="AG333" s="26">
        <v>4.3</v>
      </c>
      <c r="AH333" s="26">
        <v>8.1999999999999993</v>
      </c>
      <c r="AI333" s="26">
        <v>6.6</v>
      </c>
      <c r="AJ333" s="26">
        <v>3.8999999999999995</v>
      </c>
      <c r="AK333" s="351"/>
      <c r="AL333" s="103" t="s">
        <v>474</v>
      </c>
      <c r="AO333" s="1454"/>
      <c r="AP333" s="130">
        <v>1</v>
      </c>
      <c r="AQ333" s="495">
        <v>0</v>
      </c>
      <c r="AR333" s="1227"/>
      <c r="AS333" s="26">
        <v>2.6691666666666669</v>
      </c>
      <c r="AT333" s="26">
        <v>3.3624999999999989</v>
      </c>
      <c r="AU333" s="26">
        <v>3.0158333333333331</v>
      </c>
      <c r="AV333" s="27">
        <v>0.69333333333333202</v>
      </c>
      <c r="AW333" s="64">
        <v>2.6691666666666669</v>
      </c>
      <c r="AX333" s="26">
        <v>3.3624999999999989</v>
      </c>
      <c r="AY333" s="26">
        <v>3.0158333333333331</v>
      </c>
      <c r="AZ333" s="27">
        <v>0.69333333333333247</v>
      </c>
      <c r="BA333" s="351"/>
      <c r="BB333" s="640">
        <v>0</v>
      </c>
      <c r="BC333" s="44">
        <v>449.20000000000056</v>
      </c>
      <c r="BD333" s="643">
        <v>0.71589460263493498</v>
      </c>
      <c r="BE333" s="85">
        <v>1483.4099999999994</v>
      </c>
      <c r="BF333" s="616">
        <v>1.0491371587533589</v>
      </c>
      <c r="BG333" s="1265">
        <v>1</v>
      </c>
      <c r="BH333" s="1277">
        <v>0</v>
      </c>
      <c r="BI333" s="1265">
        <v>1013.25</v>
      </c>
      <c r="BJ333" s="135">
        <f>'2011'!$CA$81</f>
        <v>4.4159999999999995</v>
      </c>
      <c r="BK333" s="1">
        <f t="shared" si="29"/>
        <v>0</v>
      </c>
      <c r="BL333" s="1709">
        <v>7.2916666666666671E-2</v>
      </c>
      <c r="BM333" s="1709">
        <v>0.59097222222222223</v>
      </c>
      <c r="BN333" s="1709">
        <v>0.58888888888888891</v>
      </c>
      <c r="BO333" s="1709">
        <v>0.33750000000000002</v>
      </c>
      <c r="BP333" s="1708">
        <v>0.56527777777777777</v>
      </c>
      <c r="BQ333" s="1447">
        <f>Daily!CP333</f>
        <v>3.8308333333333331</v>
      </c>
      <c r="BR333" s="1447">
        <f>Daily!CQ333</f>
        <v>9.3375000000000004</v>
      </c>
      <c r="BS333" s="1447">
        <f>Daily!CR333</f>
        <v>6.5841666666666665</v>
      </c>
      <c r="BT333" s="1447">
        <f>Daily!CS333</f>
        <v>5.5066666666666677</v>
      </c>
      <c r="BU333" s="1277">
        <f>$BU$307+('2011'!$BX$81/DGD!$E$337*DGD!E333)</f>
        <v>627.4666666666667</v>
      </c>
      <c r="BV333" s="1277">
        <f>$BV$307+('2011'!$CF$81/DGD!$E$337*DGD!E333)</f>
        <v>1413.9333333333334</v>
      </c>
      <c r="BW333" s="32">
        <f t="shared" si="26"/>
        <v>4.7486111111111109</v>
      </c>
      <c r="BX333" s="32">
        <f t="shared" si="27"/>
        <v>8.419722222222223</v>
      </c>
    </row>
    <row r="334" spans="4:76" ht="12.75" customHeight="1" x14ac:dyDescent="0.2">
      <c r="D334" s="1889"/>
      <c r="E334" s="34">
        <f t="shared" si="28"/>
        <v>27</v>
      </c>
      <c r="F334" s="95">
        <v>3.6</v>
      </c>
      <c r="G334" s="32">
        <v>13.3</v>
      </c>
      <c r="H334" s="32">
        <v>10.5</v>
      </c>
      <c r="I334" s="32">
        <v>9.6999999999999993</v>
      </c>
      <c r="J334" s="352"/>
      <c r="K334" s="33">
        <v>47</v>
      </c>
      <c r="L334" s="33">
        <v>85</v>
      </c>
      <c r="M334" s="33">
        <v>68</v>
      </c>
      <c r="N334" s="33">
        <v>38</v>
      </c>
      <c r="O334" s="111"/>
      <c r="P334" s="33">
        <v>1014</v>
      </c>
      <c r="Q334" s="33">
        <v>1029</v>
      </c>
      <c r="R334" s="33">
        <v>1021.5</v>
      </c>
      <c r="S334" s="33">
        <v>15</v>
      </c>
      <c r="T334" s="111"/>
      <c r="U334" s="536">
        <v>7.4</v>
      </c>
      <c r="V334" s="135">
        <v>18.7</v>
      </c>
      <c r="W334" s="536">
        <v>29.7</v>
      </c>
      <c r="X334" s="103" t="s">
        <v>181</v>
      </c>
      <c r="Y334" s="351"/>
      <c r="Z334" s="536">
        <v>0.3</v>
      </c>
      <c r="AA334" s="26" t="s">
        <v>112</v>
      </c>
      <c r="AB334" s="25" t="s">
        <v>112</v>
      </c>
      <c r="AC334" s="1321">
        <v>1.1904761904761902E-2</v>
      </c>
      <c r="AD334" s="536">
        <v>0.6</v>
      </c>
      <c r="AE334" s="511" t="s">
        <v>112</v>
      </c>
      <c r="AF334" s="351"/>
      <c r="AG334" s="26">
        <v>-1</v>
      </c>
      <c r="AH334" s="26">
        <v>10.4</v>
      </c>
      <c r="AI334" s="26">
        <v>4.8</v>
      </c>
      <c r="AJ334" s="26">
        <v>11.4</v>
      </c>
      <c r="AK334" s="351"/>
      <c r="AL334" s="103" t="s">
        <v>737</v>
      </c>
      <c r="AO334" s="1454"/>
      <c r="AP334" s="130">
        <v>6</v>
      </c>
      <c r="AQ334" s="495">
        <v>0.5</v>
      </c>
      <c r="AR334" s="1227"/>
      <c r="AS334" s="26">
        <v>-0.19625000000000004</v>
      </c>
      <c r="AT334" s="26">
        <v>4.0437500000000011</v>
      </c>
      <c r="AU334" s="26">
        <v>1.9237500000000005</v>
      </c>
      <c r="AV334" s="27">
        <v>4.2400000000000011</v>
      </c>
      <c r="AW334" s="64">
        <v>-0.19625000000000004</v>
      </c>
      <c r="AX334" s="26">
        <v>4.0437500000000011</v>
      </c>
      <c r="AY334" s="26">
        <v>1.9237500000000005</v>
      </c>
      <c r="AZ334" s="27">
        <v>4.24</v>
      </c>
      <c r="BA334" s="351"/>
      <c r="BB334" s="640">
        <v>0.140625</v>
      </c>
      <c r="BC334" s="44">
        <v>449.50000000000057</v>
      </c>
      <c r="BD334" s="643">
        <v>0.71394536213468962</v>
      </c>
      <c r="BE334" s="85">
        <v>1489.4099999999994</v>
      </c>
      <c r="BF334" s="616">
        <v>1.0516946758932351</v>
      </c>
      <c r="BG334" s="1265">
        <v>1</v>
      </c>
      <c r="BH334" s="1277">
        <v>0</v>
      </c>
      <c r="BI334" s="1265">
        <v>1013.25</v>
      </c>
      <c r="BJ334" s="135">
        <f>'2011'!$CA$81</f>
        <v>4.4159999999999995</v>
      </c>
      <c r="BK334" s="1">
        <f t="shared" si="29"/>
        <v>1</v>
      </c>
      <c r="BL334" s="1709" t="e">
        <v>#N/A</v>
      </c>
      <c r="BM334" s="1709">
        <v>0.43263888888888885</v>
      </c>
      <c r="BN334" s="1709">
        <v>0.58402777777777781</v>
      </c>
      <c r="BO334" s="1709">
        <v>0.36180555555555555</v>
      </c>
      <c r="BP334" s="1708">
        <v>0.28680555555555554</v>
      </c>
      <c r="BQ334" s="1447">
        <f>Daily!CP334</f>
        <v>3.7962500000000001</v>
      </c>
      <c r="BR334" s="1447">
        <f>Daily!CQ334</f>
        <v>9.2562499999999996</v>
      </c>
      <c r="BS334" s="1447">
        <f>Daily!CR334</f>
        <v>6.5262500000000001</v>
      </c>
      <c r="BT334" s="1447">
        <f>Daily!CS334</f>
        <v>5.4599999999999991</v>
      </c>
      <c r="BU334" s="1277">
        <f>$BU$307+('2011'!$BX$81/DGD!$E$337*DGD!E334)</f>
        <v>629.6</v>
      </c>
      <c r="BV334" s="1277">
        <f>$BV$307+('2011'!$CF$81/DGD!$E$337*DGD!E334)</f>
        <v>1416.2</v>
      </c>
      <c r="BW334" s="32">
        <f t="shared" si="26"/>
        <v>4.7062500000000007</v>
      </c>
      <c r="BX334" s="32">
        <f t="shared" si="27"/>
        <v>8.3462499999999995</v>
      </c>
    </row>
    <row r="335" spans="4:76" ht="12.75" customHeight="1" x14ac:dyDescent="0.2">
      <c r="D335" s="1889"/>
      <c r="E335" s="34">
        <f t="shared" si="28"/>
        <v>28</v>
      </c>
      <c r="F335" s="95">
        <v>0.4</v>
      </c>
      <c r="G335" s="32">
        <v>12.7</v>
      </c>
      <c r="H335" s="32">
        <v>6.2</v>
      </c>
      <c r="I335" s="32">
        <v>12.3</v>
      </c>
      <c r="J335" s="352"/>
      <c r="K335" s="33">
        <v>69</v>
      </c>
      <c r="L335" s="33">
        <v>92</v>
      </c>
      <c r="M335" s="33">
        <v>82</v>
      </c>
      <c r="N335" s="33">
        <v>23</v>
      </c>
      <c r="O335" s="111"/>
      <c r="P335" s="33">
        <v>1014</v>
      </c>
      <c r="Q335" s="33">
        <v>1028</v>
      </c>
      <c r="R335" s="33">
        <v>1021</v>
      </c>
      <c r="S335" s="33">
        <v>14</v>
      </c>
      <c r="T335" s="111"/>
      <c r="U335" s="536">
        <v>3.4</v>
      </c>
      <c r="V335" s="135">
        <v>15.6</v>
      </c>
      <c r="W335" s="536">
        <v>23.9</v>
      </c>
      <c r="X335" s="103" t="s">
        <v>179</v>
      </c>
      <c r="Y335" s="351"/>
      <c r="Z335" s="536">
        <v>0</v>
      </c>
      <c r="AA335" s="26" t="s">
        <v>459</v>
      </c>
      <c r="AB335" s="25" t="s">
        <v>459</v>
      </c>
      <c r="AC335" s="1321" t="s">
        <v>459</v>
      </c>
      <c r="AD335" s="536" t="s">
        <v>459</v>
      </c>
      <c r="AE335" s="511" t="s">
        <v>459</v>
      </c>
      <c r="AF335" s="351"/>
      <c r="AG335" s="26">
        <v>-1.9</v>
      </c>
      <c r="AH335" s="26">
        <v>11.3</v>
      </c>
      <c r="AI335" s="26">
        <v>3.3</v>
      </c>
      <c r="AJ335" s="26">
        <v>13.200000000000001</v>
      </c>
      <c r="AK335" s="351"/>
      <c r="AL335" s="103" t="s">
        <v>474</v>
      </c>
      <c r="AO335" s="1454"/>
      <c r="AP335" s="130">
        <v>0.3</v>
      </c>
      <c r="AQ335" s="495">
        <v>0</v>
      </c>
      <c r="AR335" s="1227"/>
      <c r="AS335" s="26">
        <v>-3.3616666666666664</v>
      </c>
      <c r="AT335" s="26">
        <v>3.5249999999999986</v>
      </c>
      <c r="AU335" s="26">
        <v>8.166666666666611E-2</v>
      </c>
      <c r="AV335" s="27">
        <v>6.8866666666666649</v>
      </c>
      <c r="AW335" s="64">
        <v>-3.3616666666666664</v>
      </c>
      <c r="AX335" s="26">
        <v>3.5249999999999986</v>
      </c>
      <c r="AY335" s="26">
        <v>8.166666666666611E-2</v>
      </c>
      <c r="AZ335" s="27">
        <v>6.8866666666666667</v>
      </c>
      <c r="BA335" s="351"/>
      <c r="BB335" s="640">
        <v>0</v>
      </c>
      <c r="BC335" s="44">
        <v>449.50000000000057</v>
      </c>
      <c r="BD335" s="643">
        <v>0.71153440270156276</v>
      </c>
      <c r="BE335" s="85">
        <v>1489.7099999999994</v>
      </c>
      <c r="BF335" s="616">
        <v>1.050225595713681</v>
      </c>
      <c r="BG335" s="1265">
        <v>1</v>
      </c>
      <c r="BH335" s="1277">
        <v>0</v>
      </c>
      <c r="BI335" s="1265">
        <v>1013.25</v>
      </c>
      <c r="BJ335" s="135">
        <f>'2011'!$CA$81</f>
        <v>4.4159999999999995</v>
      </c>
      <c r="BK335" s="1">
        <f t="shared" si="29"/>
        <v>0</v>
      </c>
      <c r="BL335" s="1709">
        <v>0.26319444444444445</v>
      </c>
      <c r="BM335" s="1709">
        <v>0.625</v>
      </c>
      <c r="BN335" s="1709">
        <v>0.625</v>
      </c>
      <c r="BO335" s="1709">
        <v>0.40277777777777773</v>
      </c>
      <c r="BP335" s="1708">
        <v>0.59583333333333333</v>
      </c>
      <c r="BQ335" s="1447">
        <f>Daily!CP335</f>
        <v>3.7616666666666663</v>
      </c>
      <c r="BR335" s="1447">
        <f>Daily!CQ335</f>
        <v>9.1750000000000007</v>
      </c>
      <c r="BS335" s="1447">
        <f>Daily!CR335</f>
        <v>6.4683333333333337</v>
      </c>
      <c r="BT335" s="1447">
        <f>Daily!CS335</f>
        <v>5.413333333333334</v>
      </c>
      <c r="BU335" s="1277">
        <f>$BU$307+('2011'!$BX$81/DGD!$E$337*DGD!E335)</f>
        <v>631.73333333333335</v>
      </c>
      <c r="BV335" s="1277">
        <f>$BV$307+('2011'!$CF$81/DGD!$E$337*DGD!E335)</f>
        <v>1418.4666666666667</v>
      </c>
      <c r="BW335" s="32">
        <f t="shared" si="26"/>
        <v>4.6638888888888888</v>
      </c>
      <c r="BX335" s="32">
        <f t="shared" si="27"/>
        <v>8.2727777777777778</v>
      </c>
    </row>
    <row r="336" spans="4:76" ht="12.75" customHeight="1" x14ac:dyDescent="0.2">
      <c r="D336" s="1889"/>
      <c r="E336" s="34">
        <f t="shared" si="28"/>
        <v>29</v>
      </c>
      <c r="F336" s="95">
        <v>6.3</v>
      </c>
      <c r="G336" s="32">
        <v>13.3</v>
      </c>
      <c r="H336" s="32">
        <v>11.5</v>
      </c>
      <c r="I336" s="32">
        <v>7</v>
      </c>
      <c r="J336" s="352"/>
      <c r="K336" s="33">
        <v>67</v>
      </c>
      <c r="L336" s="33">
        <v>91</v>
      </c>
      <c r="M336" s="33">
        <v>80</v>
      </c>
      <c r="N336" s="33">
        <v>24</v>
      </c>
      <c r="O336" s="111"/>
      <c r="P336" s="33">
        <v>1002</v>
      </c>
      <c r="Q336" s="33">
        <v>1016</v>
      </c>
      <c r="R336" s="33">
        <v>1009</v>
      </c>
      <c r="S336" s="33">
        <v>14</v>
      </c>
      <c r="T336" s="111"/>
      <c r="U336" s="536">
        <v>10</v>
      </c>
      <c r="V336" s="135">
        <v>22.8</v>
      </c>
      <c r="W336" s="536">
        <v>32.200000000000003</v>
      </c>
      <c r="X336" s="103" t="s">
        <v>154</v>
      </c>
      <c r="Y336" s="351"/>
      <c r="Z336" s="536">
        <v>0.8</v>
      </c>
      <c r="AA336" s="26">
        <v>0.5</v>
      </c>
      <c r="AB336" s="25">
        <v>0.5</v>
      </c>
      <c r="AC336" s="1321">
        <v>3.1746031746031744E-2</v>
      </c>
      <c r="AD336" s="536">
        <v>0.8</v>
      </c>
      <c r="AE336" s="511">
        <v>5</v>
      </c>
      <c r="AF336" s="351"/>
      <c r="AG336" s="26">
        <v>2.2000000000000002</v>
      </c>
      <c r="AH336" s="26">
        <v>11.2</v>
      </c>
      <c r="AI336" s="26">
        <v>8.1999999999999993</v>
      </c>
      <c r="AJ336" s="26">
        <v>9</v>
      </c>
      <c r="AK336" s="351"/>
      <c r="AL336" s="103" t="s">
        <v>502</v>
      </c>
      <c r="AO336" s="1454"/>
      <c r="AP336" s="130">
        <v>0.1</v>
      </c>
      <c r="AQ336" s="495">
        <v>1</v>
      </c>
      <c r="AR336" s="1227"/>
      <c r="AS336" s="26">
        <v>2.572916666666667</v>
      </c>
      <c r="AT336" s="26">
        <v>4.2062500000000007</v>
      </c>
      <c r="AU336" s="26">
        <v>3.3895833333333338</v>
      </c>
      <c r="AV336" s="27">
        <v>1.6333333333333337</v>
      </c>
      <c r="AW336" s="64">
        <v>2.572916666666667</v>
      </c>
      <c r="AX336" s="26">
        <v>4.2062500000000007</v>
      </c>
      <c r="AY336" s="26">
        <v>3.3895833333333338</v>
      </c>
      <c r="AZ336" s="27">
        <v>1.6333333333333329</v>
      </c>
      <c r="BA336" s="351"/>
      <c r="BB336" s="640">
        <v>0.375</v>
      </c>
      <c r="BC336" s="44">
        <v>450.30000000000058</v>
      </c>
      <c r="BD336" s="643">
        <v>0.71040176693310986</v>
      </c>
      <c r="BE336" s="85">
        <v>1489.8099999999993</v>
      </c>
      <c r="BF336" s="616">
        <v>1.048620430763455</v>
      </c>
      <c r="BG336" s="1265">
        <v>1</v>
      </c>
      <c r="BH336" s="1277">
        <v>0</v>
      </c>
      <c r="BI336" s="1265">
        <v>1013.25</v>
      </c>
      <c r="BJ336" s="135">
        <f>'2011'!$CA$81</f>
        <v>4.4159999999999995</v>
      </c>
      <c r="BK336" s="1">
        <f t="shared" si="29"/>
        <v>1</v>
      </c>
      <c r="BL336" s="1709">
        <v>0.29166666666666669</v>
      </c>
      <c r="BM336" s="1709">
        <v>0.58472222222222225</v>
      </c>
      <c r="BN336" s="1709">
        <v>0.7680555555555556</v>
      </c>
      <c r="BO336" s="1709">
        <v>2.0833333333333333E-3</v>
      </c>
      <c r="BP336" s="1708">
        <v>0.61527777777777781</v>
      </c>
      <c r="BQ336" s="1447">
        <f>Daily!CP336</f>
        <v>3.7270833333333329</v>
      </c>
      <c r="BR336" s="1447">
        <f>Daily!CQ336</f>
        <v>9.09375</v>
      </c>
      <c r="BS336" s="1447">
        <f>Daily!CR336</f>
        <v>6.4104166666666664</v>
      </c>
      <c r="BT336" s="1447">
        <f>Daily!CS336</f>
        <v>5.3666666666666671</v>
      </c>
      <c r="BU336" s="1277">
        <f>$BU$307+('2011'!$BX$81/DGD!$E$337*DGD!E336)</f>
        <v>633.86666666666667</v>
      </c>
      <c r="BV336" s="1277">
        <f>$BV$307+('2011'!$CF$81/DGD!$E$337*DGD!E336)</f>
        <v>1420.7333333333333</v>
      </c>
      <c r="BW336" s="32">
        <f t="shared" si="26"/>
        <v>4.6215277777777777</v>
      </c>
      <c r="BX336" s="32">
        <f t="shared" si="27"/>
        <v>8.1993055555555561</v>
      </c>
    </row>
    <row r="337" spans="4:76" ht="12.75" customHeight="1" x14ac:dyDescent="0.2">
      <c r="D337" s="1896"/>
      <c r="E337" s="119">
        <f t="shared" si="28"/>
        <v>30</v>
      </c>
      <c r="F337" s="120">
        <v>5.9</v>
      </c>
      <c r="G337" s="121">
        <v>11.6</v>
      </c>
      <c r="H337" s="121">
        <v>8.8000000000000007</v>
      </c>
      <c r="I337" s="121">
        <v>5.7</v>
      </c>
      <c r="J337" s="1411"/>
      <c r="K337" s="122">
        <v>68</v>
      </c>
      <c r="L337" s="122">
        <v>83</v>
      </c>
      <c r="M337" s="122">
        <v>76</v>
      </c>
      <c r="N337" s="122">
        <v>15</v>
      </c>
      <c r="O337" s="123"/>
      <c r="P337" s="122">
        <v>1010</v>
      </c>
      <c r="Q337" s="122">
        <v>1022</v>
      </c>
      <c r="R337" s="122">
        <v>1016</v>
      </c>
      <c r="S337" s="144">
        <v>12</v>
      </c>
      <c r="T337" s="499"/>
      <c r="U337" s="663">
        <v>6.8</v>
      </c>
      <c r="V337" s="663">
        <v>16.600000000000001</v>
      </c>
      <c r="W337" s="663">
        <v>24.6</v>
      </c>
      <c r="X337" s="520" t="s">
        <v>179</v>
      </c>
      <c r="Y337" s="579"/>
      <c r="Z337" s="663">
        <v>0</v>
      </c>
      <c r="AA337" s="517" t="s">
        <v>459</v>
      </c>
      <c r="AB337" s="164" t="s">
        <v>459</v>
      </c>
      <c r="AC337" s="1322" t="s">
        <v>459</v>
      </c>
      <c r="AD337" s="615" t="s">
        <v>459</v>
      </c>
      <c r="AE337" s="1282" t="s">
        <v>459</v>
      </c>
      <c r="AF337" s="579"/>
      <c r="AG337" s="517">
        <v>2.2000000000000002</v>
      </c>
      <c r="AH337" s="517">
        <v>7.1</v>
      </c>
      <c r="AI337" s="517">
        <v>4.7</v>
      </c>
      <c r="AJ337" s="517">
        <v>4.8999999999999995</v>
      </c>
      <c r="AK337" s="579"/>
      <c r="AL337" s="1418" t="s">
        <v>481</v>
      </c>
      <c r="AO337" s="1423"/>
      <c r="AP337" s="518">
        <v>4</v>
      </c>
      <c r="AQ337" s="516">
        <v>0.5</v>
      </c>
      <c r="AR337" s="579"/>
      <c r="AS337" s="517">
        <v>2.2075000000000005</v>
      </c>
      <c r="AT337" s="129">
        <v>2.5875000000000004</v>
      </c>
      <c r="AU337" s="129">
        <v>2.3975000000000004</v>
      </c>
      <c r="AV337" s="105">
        <v>0.37999999999999989</v>
      </c>
      <c r="AW337" s="128">
        <v>2.2075000000000005</v>
      </c>
      <c r="AX337" s="129">
        <v>2.5875000000000004</v>
      </c>
      <c r="AY337" s="129">
        <v>2.3975000000000004</v>
      </c>
      <c r="AZ337" s="105">
        <v>0.38000000000000078</v>
      </c>
      <c r="BA337" s="587"/>
      <c r="BB337" s="642">
        <v>0</v>
      </c>
      <c r="BC337" s="517">
        <v>450.30000000000058</v>
      </c>
      <c r="BD337" s="530">
        <v>0.70801886792452917</v>
      </c>
      <c r="BE337" s="124">
        <v>1493.8099999999993</v>
      </c>
      <c r="BF337" s="617">
        <v>1.0497610681658462</v>
      </c>
      <c r="BG337" s="1448">
        <v>1</v>
      </c>
      <c r="BH337" s="1450">
        <v>0</v>
      </c>
      <c r="BI337" s="1449">
        <v>1013.25</v>
      </c>
      <c r="BJ337" s="663">
        <f>'2011'!$CA$81</f>
        <v>4.4159999999999995</v>
      </c>
      <c r="BK337" s="1">
        <f t="shared" si="29"/>
        <v>0</v>
      </c>
      <c r="BL337" s="1711">
        <v>7.9861111111111105E-2</v>
      </c>
      <c r="BM337" s="1711">
        <v>0.58194444444444449</v>
      </c>
      <c r="BN337" s="1711">
        <v>0.62013888888888891</v>
      </c>
      <c r="BO337" s="1711" t="e">
        <v>#N/A</v>
      </c>
      <c r="BP337" s="1712">
        <v>0.93263888888888891</v>
      </c>
      <c r="BQ337" s="1451">
        <f>Daily!CP337</f>
        <v>3.6924999999999999</v>
      </c>
      <c r="BR337" s="1451">
        <f>Daily!CQ337</f>
        <v>9.0124999999999993</v>
      </c>
      <c r="BS337" s="1451">
        <f>Daily!CR337</f>
        <v>6.3524999999999991</v>
      </c>
      <c r="BT337" s="1451">
        <f>Daily!CS337</f>
        <v>5.3199999999999994</v>
      </c>
      <c r="BU337" s="1450">
        <f>BU307+'2011'!BX81</f>
        <v>636</v>
      </c>
      <c r="BV337" s="1450">
        <f>BV307+'2011'!CF81</f>
        <v>1423</v>
      </c>
      <c r="BW337" s="32">
        <f t="shared" si="26"/>
        <v>4.5791666666666657</v>
      </c>
      <c r="BX337" s="32">
        <f t="shared" si="27"/>
        <v>8.1258333333333326</v>
      </c>
    </row>
    <row r="338" spans="4:76" ht="12.75" customHeight="1" x14ac:dyDescent="0.2">
      <c r="D338" s="1888" t="s">
        <v>11</v>
      </c>
      <c r="E338" s="34">
        <v>1</v>
      </c>
      <c r="F338" s="95">
        <v>5.9</v>
      </c>
      <c r="G338" s="32">
        <v>11.6</v>
      </c>
      <c r="H338" s="32">
        <v>9.5</v>
      </c>
      <c r="I338" s="32">
        <v>5.7</v>
      </c>
      <c r="J338" s="352"/>
      <c r="K338" s="33">
        <v>66</v>
      </c>
      <c r="L338" s="33">
        <v>93</v>
      </c>
      <c r="M338" s="33">
        <v>81</v>
      </c>
      <c r="N338" s="33">
        <v>27</v>
      </c>
      <c r="O338" s="111"/>
      <c r="P338" s="33">
        <v>1005</v>
      </c>
      <c r="Q338" s="33">
        <v>1009</v>
      </c>
      <c r="R338" s="33">
        <v>1007</v>
      </c>
      <c r="S338" s="33">
        <v>4</v>
      </c>
      <c r="T338" s="111"/>
      <c r="U338" s="536">
        <v>4.2</v>
      </c>
      <c r="V338" s="135">
        <v>20.6</v>
      </c>
      <c r="W338" s="536">
        <v>28.6</v>
      </c>
      <c r="X338" s="103" t="s">
        <v>154</v>
      </c>
      <c r="Y338" s="351"/>
      <c r="Z338" s="536">
        <v>6.1</v>
      </c>
      <c r="AA338" s="26">
        <v>1.7</v>
      </c>
      <c r="AB338" s="25">
        <v>0.5</v>
      </c>
      <c r="AC338" s="1321">
        <v>0.10854092526690393</v>
      </c>
      <c r="AD338" s="536">
        <v>0.87142857142857133</v>
      </c>
      <c r="AE338" s="511">
        <v>3.4</v>
      </c>
      <c r="AF338" s="351"/>
      <c r="AG338" s="26">
        <v>4.2</v>
      </c>
      <c r="AH338" s="26">
        <v>10</v>
      </c>
      <c r="AI338" s="26">
        <v>6.5</v>
      </c>
      <c r="AJ338" s="26">
        <v>5.8</v>
      </c>
      <c r="AK338" s="351"/>
      <c r="AL338" s="103" t="s">
        <v>768</v>
      </c>
      <c r="AO338" s="1454"/>
      <c r="AP338" s="130">
        <v>1</v>
      </c>
      <c r="AQ338" s="131">
        <v>7</v>
      </c>
      <c r="AR338" s="576"/>
      <c r="AS338" s="26">
        <v>2.2420833333333343</v>
      </c>
      <c r="AT338" s="26">
        <v>2.6687499999999993</v>
      </c>
      <c r="AU338" s="26">
        <v>2.4554166666666668</v>
      </c>
      <c r="AV338" s="27">
        <v>0.42666666666666497</v>
      </c>
      <c r="AW338" s="64">
        <v>2.2420833333333343</v>
      </c>
      <c r="AX338" s="26">
        <v>2.6687499999999993</v>
      </c>
      <c r="AY338" s="26">
        <v>2.4554166666666668</v>
      </c>
      <c r="AZ338" s="27">
        <v>0.42666666666666586</v>
      </c>
      <c r="BA338" s="351"/>
      <c r="BB338" s="640">
        <v>2.8651515151515152</v>
      </c>
      <c r="BC338" s="26">
        <v>456.4000000000006</v>
      </c>
      <c r="BD338" s="132">
        <v>0.71521585279547162</v>
      </c>
      <c r="BE338" s="30">
        <v>1494.8099999999993</v>
      </c>
      <c r="BF338" s="616">
        <v>1.0493220262222318</v>
      </c>
      <c r="BG338" s="1265">
        <v>1</v>
      </c>
      <c r="BH338" s="1455">
        <v>0</v>
      </c>
      <c r="BI338" s="1265">
        <v>1013.25</v>
      </c>
      <c r="BJ338" s="135">
        <f>'2011'!$CA$82</f>
        <v>4.863999999999999</v>
      </c>
      <c r="BK338" s="1">
        <f t="shared" si="29"/>
        <v>2</v>
      </c>
      <c r="BL338" s="1714">
        <v>2.0833333333333332E-2</v>
      </c>
      <c r="BM338" s="1709">
        <v>0.5</v>
      </c>
      <c r="BN338" s="1709">
        <v>0.55833333333333335</v>
      </c>
      <c r="BO338" s="1709">
        <v>7.7083333333333337E-2</v>
      </c>
      <c r="BP338" s="1708">
        <v>7.1527777777777787E-2</v>
      </c>
      <c r="BQ338" s="1421">
        <f>Daily!CP338</f>
        <v>3.657916666666666</v>
      </c>
      <c r="BR338" s="1421">
        <f>Daily!CQ338</f>
        <v>8.9312500000000004</v>
      </c>
      <c r="BS338" s="1421">
        <f>Daily!CR338</f>
        <v>6.2945833333333336</v>
      </c>
      <c r="BT338" s="1421">
        <f>Daily!CS338</f>
        <v>5.2733333333333343</v>
      </c>
      <c r="BU338" s="1277">
        <f>$BU$337+('2011'!$BX$82/DGD!$E$368*DGD!E338)</f>
        <v>638.12903225806451</v>
      </c>
      <c r="BV338" s="1277">
        <f>$BV$337+('2011'!$CF$82/DGD!$E$368*DGD!E338)</f>
        <v>1424.5483870967741</v>
      </c>
      <c r="BW338" s="32">
        <f t="shared" si="26"/>
        <v>4.5368055555555555</v>
      </c>
      <c r="BX338" s="32">
        <f t="shared" si="27"/>
        <v>8.0523611111111109</v>
      </c>
    </row>
    <row r="339" spans="4:76" ht="12.75" customHeight="1" x14ac:dyDescent="0.2">
      <c r="D339" s="1889"/>
      <c r="E339" s="34">
        <f t="shared" ref="E339:E367" si="30">SUM(E338+1)</f>
        <v>2</v>
      </c>
      <c r="F339" s="95">
        <v>2.7</v>
      </c>
      <c r="G339" s="32">
        <v>8.1</v>
      </c>
      <c r="H339" s="32">
        <v>5.3</v>
      </c>
      <c r="I339" s="32">
        <v>5.4</v>
      </c>
      <c r="J339" s="352"/>
      <c r="K339" s="33">
        <v>77</v>
      </c>
      <c r="L339" s="33">
        <v>95</v>
      </c>
      <c r="M339" s="33">
        <v>88</v>
      </c>
      <c r="N339" s="33">
        <v>18</v>
      </c>
      <c r="O339" s="111"/>
      <c r="P339" s="33">
        <v>1006</v>
      </c>
      <c r="Q339" s="33">
        <v>1014</v>
      </c>
      <c r="R339" s="33">
        <v>1010</v>
      </c>
      <c r="S339" s="33">
        <v>8</v>
      </c>
      <c r="T339" s="111"/>
      <c r="U339" s="536">
        <v>4.4000000000000004</v>
      </c>
      <c r="V339" s="135">
        <v>16.3</v>
      </c>
      <c r="W339" s="536">
        <v>24.4</v>
      </c>
      <c r="X339" s="103" t="s">
        <v>154</v>
      </c>
      <c r="Y339" s="351"/>
      <c r="Z339" s="536">
        <v>0.3</v>
      </c>
      <c r="AA339" s="26">
        <v>0.3</v>
      </c>
      <c r="AB339" s="25" t="s">
        <v>112</v>
      </c>
      <c r="AC339" s="1321">
        <v>5.3380782918149476E-3</v>
      </c>
      <c r="AD339" s="536">
        <v>0.3</v>
      </c>
      <c r="AE339" s="511" t="s">
        <v>112</v>
      </c>
      <c r="AF339" s="351"/>
      <c r="AG339" s="26">
        <v>1.3</v>
      </c>
      <c r="AH339" s="26">
        <v>6.4</v>
      </c>
      <c r="AI339" s="26">
        <v>3.5</v>
      </c>
      <c r="AJ339" s="26">
        <v>5.1000000000000005</v>
      </c>
      <c r="AK339" s="351"/>
      <c r="AL339" s="103" t="s">
        <v>769</v>
      </c>
      <c r="AO339" s="1454"/>
      <c r="AP339" s="130">
        <v>5</v>
      </c>
      <c r="AQ339" s="131">
        <v>1</v>
      </c>
      <c r="AR339" s="576"/>
      <c r="AS339" s="26">
        <v>-0.92333333333333245</v>
      </c>
      <c r="AT339" s="26">
        <v>-0.74999999999999467</v>
      </c>
      <c r="AU339" s="26">
        <v>-0.83666666666666356</v>
      </c>
      <c r="AV339" s="27">
        <v>0.17333333333333778</v>
      </c>
      <c r="AW339" s="64">
        <v>-0.92333333333333245</v>
      </c>
      <c r="AX339" s="26">
        <v>-0.74999999999999467</v>
      </c>
      <c r="AY339" s="26">
        <v>-0.83666666666666356</v>
      </c>
      <c r="AZ339" s="27">
        <v>0.17333333333333911</v>
      </c>
      <c r="BA339" s="351"/>
      <c r="BB339" s="640">
        <v>0.1409090909090909</v>
      </c>
      <c r="BC339" s="26">
        <v>456.70000000000061</v>
      </c>
      <c r="BD339" s="132">
        <v>0.7133061265618712</v>
      </c>
      <c r="BE339" s="30">
        <v>1499.8099999999993</v>
      </c>
      <c r="BF339" s="616">
        <v>1.0516887963989228</v>
      </c>
      <c r="BG339" s="1265">
        <v>1</v>
      </c>
      <c r="BH339" s="1455">
        <v>0</v>
      </c>
      <c r="BI339" s="1265">
        <v>1013.25</v>
      </c>
      <c r="BJ339" s="135">
        <f>'2011'!$CA$82</f>
        <v>4.863999999999999</v>
      </c>
      <c r="BK339" s="1">
        <f t="shared" si="29"/>
        <v>1</v>
      </c>
      <c r="BL339" s="1709">
        <v>0.31527777777777777</v>
      </c>
      <c r="BM339" s="1709">
        <v>0.58333333333333337</v>
      </c>
      <c r="BN339" s="1709" t="e">
        <v>#N/A</v>
      </c>
      <c r="BO339" s="1709">
        <v>0.3833333333333333</v>
      </c>
      <c r="BP339" s="1708">
        <v>0.91388888888888886</v>
      </c>
      <c r="BQ339" s="1447">
        <f>Daily!CP339</f>
        <v>3.6233333333333326</v>
      </c>
      <c r="BR339" s="1447">
        <f>Daily!CQ339</f>
        <v>8.8499999999999943</v>
      </c>
      <c r="BS339" s="1447">
        <f>Daily!CR339</f>
        <v>6.2366666666666637</v>
      </c>
      <c r="BT339" s="1457">
        <f>Daily!CS339</f>
        <v>5.2266666666666612</v>
      </c>
      <c r="BU339" s="1277">
        <f>$BU$337+('2011'!$BX$82/DGD!$E$368*DGD!E339)</f>
        <v>640.25806451612902</v>
      </c>
      <c r="BV339" s="1277">
        <f>$BV$337+('2011'!$CF$82/DGD!$E$368*DGD!E339)</f>
        <v>1426.0967741935483</v>
      </c>
      <c r="BW339" s="32">
        <f t="shared" si="26"/>
        <v>4.4944444444444436</v>
      </c>
      <c r="BX339" s="32">
        <f t="shared" si="27"/>
        <v>7.9788888888888838</v>
      </c>
    </row>
    <row r="340" spans="4:76" ht="12.75" customHeight="1" x14ac:dyDescent="0.2">
      <c r="D340" s="1889"/>
      <c r="E340" s="34">
        <f t="shared" si="30"/>
        <v>3</v>
      </c>
      <c r="F340" s="95">
        <v>7.7</v>
      </c>
      <c r="G340" s="32">
        <v>11.3</v>
      </c>
      <c r="H340" s="32">
        <v>9.9</v>
      </c>
      <c r="I340" s="32">
        <v>3.6</v>
      </c>
      <c r="J340" s="352"/>
      <c r="K340" s="33">
        <v>56</v>
      </c>
      <c r="L340" s="33">
        <v>94</v>
      </c>
      <c r="M340" s="33">
        <v>78</v>
      </c>
      <c r="N340" s="33">
        <v>38</v>
      </c>
      <c r="O340" s="111"/>
      <c r="P340" s="33">
        <v>1000</v>
      </c>
      <c r="Q340" s="33">
        <v>1006</v>
      </c>
      <c r="R340" s="33">
        <v>1003</v>
      </c>
      <c r="S340" s="33">
        <v>6</v>
      </c>
      <c r="T340" s="111"/>
      <c r="U340" s="536">
        <v>7</v>
      </c>
      <c r="V340" s="135">
        <v>16.100000000000001</v>
      </c>
      <c r="W340" s="536">
        <v>23.5</v>
      </c>
      <c r="X340" s="103" t="s">
        <v>154</v>
      </c>
      <c r="Y340" s="351"/>
      <c r="Z340" s="536">
        <v>0.5</v>
      </c>
      <c r="AA340" s="26">
        <v>0.3</v>
      </c>
      <c r="AB340" s="25">
        <v>0.3</v>
      </c>
      <c r="AC340" s="1321">
        <v>8.8967971530249136E-3</v>
      </c>
      <c r="AD340" s="536">
        <v>0.5</v>
      </c>
      <c r="AE340" s="511" t="s">
        <v>112</v>
      </c>
      <c r="AF340" s="351"/>
      <c r="AG340" s="26">
        <v>2.2000000000000002</v>
      </c>
      <c r="AH340" s="26">
        <v>9.9</v>
      </c>
      <c r="AI340" s="26">
        <v>6.1</v>
      </c>
      <c r="AJ340" s="26">
        <v>7.7</v>
      </c>
      <c r="AK340" s="351"/>
      <c r="AL340" s="103" t="s">
        <v>620</v>
      </c>
      <c r="AO340" s="1454"/>
      <c r="AP340" s="130">
        <v>1.5</v>
      </c>
      <c r="AQ340" s="131">
        <v>1</v>
      </c>
      <c r="AR340" s="576"/>
      <c r="AS340" s="26">
        <v>4.1112500000000001</v>
      </c>
      <c r="AT340" s="26">
        <v>2.5312500000000071</v>
      </c>
      <c r="AU340" s="26">
        <v>3.3212500000000036</v>
      </c>
      <c r="AV340" s="27">
        <v>-1.579999999999993</v>
      </c>
      <c r="AW340" s="64">
        <v>4.1112500000000001</v>
      </c>
      <c r="AX340" s="26">
        <v>2.5312500000000071</v>
      </c>
      <c r="AY340" s="26">
        <v>3.3212500000000036</v>
      </c>
      <c r="AZ340" s="27">
        <v>-1.5799999999999934</v>
      </c>
      <c r="BA340" s="351"/>
      <c r="BB340" s="640">
        <v>0.23484848484848486</v>
      </c>
      <c r="BC340" s="26">
        <v>457.20000000000061</v>
      </c>
      <c r="BD340" s="132">
        <v>0.71172039771015461</v>
      </c>
      <c r="BE340" s="30">
        <v>1501.3099999999993</v>
      </c>
      <c r="BF340" s="616">
        <v>1.0515988431208616</v>
      </c>
      <c r="BG340" s="1265">
        <v>1</v>
      </c>
      <c r="BH340" s="1277">
        <v>0</v>
      </c>
      <c r="BI340" s="1265">
        <v>1013.25</v>
      </c>
      <c r="BJ340" s="135">
        <f>'2011'!$CA$82</f>
        <v>4.863999999999999</v>
      </c>
      <c r="BK340" s="1">
        <f t="shared" si="29"/>
        <v>1</v>
      </c>
      <c r="BL340" s="1709" t="e">
        <v>#N/A</v>
      </c>
      <c r="BM340" s="1709">
        <v>0.54027777777777775</v>
      </c>
      <c r="BN340" s="1709">
        <v>0.59097222222222223</v>
      </c>
      <c r="BO340" s="1709">
        <v>0.27083333333333331</v>
      </c>
      <c r="BP340" s="1708">
        <v>0.4916666666666667</v>
      </c>
      <c r="BQ340" s="1447">
        <f>Daily!CP340</f>
        <v>3.5887500000000001</v>
      </c>
      <c r="BR340" s="1447">
        <f>Daily!CQ340</f>
        <v>8.7687499999999936</v>
      </c>
      <c r="BS340" s="1447">
        <f>Daily!CR340</f>
        <v>6.1787499999999973</v>
      </c>
      <c r="BT340" s="1447">
        <f>Daily!CS340</f>
        <v>5.1799999999999935</v>
      </c>
      <c r="BU340" s="1277">
        <f>$BU$337+('2011'!$BX$82/DGD!$E$368*DGD!E340)</f>
        <v>642.38709677419354</v>
      </c>
      <c r="BV340" s="1277">
        <f>$BV$337+('2011'!$CF$82/DGD!$E$368*DGD!E340)</f>
        <v>1427.6451612903227</v>
      </c>
      <c r="BW340" s="32">
        <f t="shared" si="26"/>
        <v>4.4520833333333325</v>
      </c>
      <c r="BX340" s="32">
        <f t="shared" si="27"/>
        <v>7.9054166666666621</v>
      </c>
    </row>
    <row r="341" spans="4:76" ht="12.75" customHeight="1" x14ac:dyDescent="0.2">
      <c r="D341" s="1889"/>
      <c r="E341" s="34">
        <f t="shared" si="30"/>
        <v>4</v>
      </c>
      <c r="F341" s="95">
        <v>3.9</v>
      </c>
      <c r="G341" s="32">
        <v>9.3000000000000007</v>
      </c>
      <c r="H341" s="32">
        <v>7.5</v>
      </c>
      <c r="I341" s="32">
        <v>5.4</v>
      </c>
      <c r="J341" s="352"/>
      <c r="K341" s="33">
        <v>73</v>
      </c>
      <c r="L341" s="33">
        <v>85</v>
      </c>
      <c r="M341" s="33">
        <v>79</v>
      </c>
      <c r="N341" s="33">
        <v>12</v>
      </c>
      <c r="O341" s="111"/>
      <c r="P341" s="33">
        <v>996</v>
      </c>
      <c r="Q341" s="33">
        <v>1004</v>
      </c>
      <c r="R341" s="33">
        <v>1000</v>
      </c>
      <c r="S341" s="33">
        <v>8</v>
      </c>
      <c r="T341" s="111"/>
      <c r="U341" s="536">
        <v>5.3</v>
      </c>
      <c r="V341" s="135">
        <v>11.8</v>
      </c>
      <c r="W341" s="536">
        <v>16.8</v>
      </c>
      <c r="X341" s="103" t="s">
        <v>154</v>
      </c>
      <c r="Y341" s="351"/>
      <c r="Z341" s="536">
        <v>0.3</v>
      </c>
      <c r="AA341" s="26" t="s">
        <v>112</v>
      </c>
      <c r="AB341" s="25" t="s">
        <v>112</v>
      </c>
      <c r="AC341" s="1321">
        <v>5.3380782918149476E-3</v>
      </c>
      <c r="AD341" s="536">
        <v>0.6</v>
      </c>
      <c r="AE341" s="511" t="s">
        <v>112</v>
      </c>
      <c r="AF341" s="351"/>
      <c r="AG341" s="26">
        <v>1.4</v>
      </c>
      <c r="AH341" s="26">
        <v>6.1</v>
      </c>
      <c r="AI341" s="26">
        <v>4.0999999999999996</v>
      </c>
      <c r="AJ341" s="26">
        <v>4.6999999999999993</v>
      </c>
      <c r="AK341" s="351"/>
      <c r="AL341" s="103" t="s">
        <v>497</v>
      </c>
      <c r="AO341" s="1454"/>
      <c r="AP341" s="130">
        <v>0.1</v>
      </c>
      <c r="AQ341" s="131">
        <v>0.5</v>
      </c>
      <c r="AR341" s="576"/>
      <c r="AS341" s="26">
        <v>0.3458333333333341</v>
      </c>
      <c r="AT341" s="26">
        <v>0.61250000000000782</v>
      </c>
      <c r="AU341" s="26">
        <v>0.47916666666667096</v>
      </c>
      <c r="AV341" s="27">
        <v>0.26666666666667371</v>
      </c>
      <c r="AW341" s="64">
        <v>0.3458333333333341</v>
      </c>
      <c r="AX341" s="26">
        <v>0.61250000000000782</v>
      </c>
      <c r="AY341" s="26">
        <v>0.47916666666667096</v>
      </c>
      <c r="AZ341" s="27">
        <v>0.26666666666667282</v>
      </c>
      <c r="BA341" s="351"/>
      <c r="BB341" s="640">
        <v>0.1409090909090909</v>
      </c>
      <c r="BC341" s="26">
        <v>457.50000000000063</v>
      </c>
      <c r="BD341" s="132">
        <v>0.70983483483483578</v>
      </c>
      <c r="BE341" s="30">
        <v>1501.4099999999992</v>
      </c>
      <c r="BF341" s="616">
        <v>1.0505295113418345</v>
      </c>
      <c r="BG341" s="1265">
        <v>1</v>
      </c>
      <c r="BH341" s="1277">
        <v>0</v>
      </c>
      <c r="BI341" s="1265">
        <v>1013.25</v>
      </c>
      <c r="BJ341" s="135">
        <f>'2011'!$CA$82</f>
        <v>4.863999999999999</v>
      </c>
      <c r="BK341" s="1">
        <f t="shared" si="29"/>
        <v>1</v>
      </c>
      <c r="BL341" s="1709">
        <v>0.2638888888888889</v>
      </c>
      <c r="BM341" s="1709">
        <v>0.58958333333333335</v>
      </c>
      <c r="BN341" s="1709">
        <v>0.52152777777777781</v>
      </c>
      <c r="BO341" s="1709" t="e">
        <v>#N/A</v>
      </c>
      <c r="BP341" s="1708">
        <v>0.50208333333333333</v>
      </c>
      <c r="BQ341" s="1447">
        <f>Daily!CP341</f>
        <v>3.5541666666666658</v>
      </c>
      <c r="BR341" s="1447">
        <f>Daily!CQ341</f>
        <v>8.6874999999999929</v>
      </c>
      <c r="BS341" s="1447">
        <f>Daily!CR341</f>
        <v>6.1208333333333291</v>
      </c>
      <c r="BT341" s="1447">
        <f>Daily!CS341</f>
        <v>5.1333333333333275</v>
      </c>
      <c r="BU341" s="1277">
        <f>$BU$337+('2011'!$BX$82/DGD!$E$368*DGD!E341)</f>
        <v>644.51612903225805</v>
      </c>
      <c r="BV341" s="1277">
        <f>$BV$337+('2011'!$CF$82/DGD!$E$368*DGD!E341)</f>
        <v>1429.1935483870968</v>
      </c>
      <c r="BW341" s="32">
        <f t="shared" si="26"/>
        <v>4.4097222222222197</v>
      </c>
      <c r="BX341" s="32">
        <f t="shared" si="27"/>
        <v>7.8319444444444386</v>
      </c>
    </row>
    <row r="342" spans="4:76" ht="12.75" customHeight="1" x14ac:dyDescent="0.2">
      <c r="D342" s="1889"/>
      <c r="E342" s="34">
        <f t="shared" si="30"/>
        <v>5</v>
      </c>
      <c r="F342" s="95">
        <v>2.2999999999999998</v>
      </c>
      <c r="G342" s="32">
        <v>6.9</v>
      </c>
      <c r="H342" s="32">
        <v>4.2</v>
      </c>
      <c r="I342" s="32">
        <v>4.5999999999999996</v>
      </c>
      <c r="J342" s="352"/>
      <c r="K342" s="33">
        <v>57</v>
      </c>
      <c r="L342" s="33">
        <v>84</v>
      </c>
      <c r="M342" s="33">
        <v>75</v>
      </c>
      <c r="N342" s="33">
        <v>27</v>
      </c>
      <c r="O342" s="111"/>
      <c r="P342" s="33">
        <v>1002</v>
      </c>
      <c r="Q342" s="33">
        <v>1007</v>
      </c>
      <c r="R342" s="33">
        <v>1004.5</v>
      </c>
      <c r="S342" s="33">
        <v>5</v>
      </c>
      <c r="T342" s="111"/>
      <c r="U342" s="536">
        <v>6.1</v>
      </c>
      <c r="V342" s="135">
        <v>15.9</v>
      </c>
      <c r="W342" s="536">
        <v>21.5</v>
      </c>
      <c r="X342" s="103" t="s">
        <v>154</v>
      </c>
      <c r="Y342" s="351"/>
      <c r="Z342" s="536">
        <v>0</v>
      </c>
      <c r="AA342" s="26" t="s">
        <v>459</v>
      </c>
      <c r="AB342" s="25" t="s">
        <v>459</v>
      </c>
      <c r="AC342" s="1321" t="s">
        <v>459</v>
      </c>
      <c r="AD342" s="536" t="s">
        <v>459</v>
      </c>
      <c r="AE342" s="511" t="s">
        <v>459</v>
      </c>
      <c r="AF342" s="351"/>
      <c r="AG342" s="26">
        <v>-1.2</v>
      </c>
      <c r="AH342" s="26">
        <v>1.8</v>
      </c>
      <c r="AI342" s="26">
        <v>0</v>
      </c>
      <c r="AJ342" s="26">
        <v>3</v>
      </c>
      <c r="AK342" s="351"/>
      <c r="AL342" s="103" t="s">
        <v>770</v>
      </c>
      <c r="AO342" s="1454"/>
      <c r="AP342" s="130">
        <v>4</v>
      </c>
      <c r="AQ342" s="131">
        <v>0</v>
      </c>
      <c r="AR342" s="576"/>
      <c r="AS342" s="26">
        <v>-1.2195833333333326</v>
      </c>
      <c r="AT342" s="26">
        <v>-1.7062499999999918</v>
      </c>
      <c r="AU342" s="26">
        <v>-1.4629166666666622</v>
      </c>
      <c r="AV342" s="27">
        <v>-0.48666666666665925</v>
      </c>
      <c r="AW342" s="64">
        <v>-1.2195833333333326</v>
      </c>
      <c r="AX342" s="26">
        <v>-1.7062499999999918</v>
      </c>
      <c r="AY342" s="26">
        <v>-1.4629166666666622</v>
      </c>
      <c r="AZ342" s="27">
        <v>-0.48666666666666014</v>
      </c>
      <c r="BA342" s="351"/>
      <c r="BB342" s="640">
        <v>0</v>
      </c>
      <c r="BC342" s="26">
        <v>457.50000000000063</v>
      </c>
      <c r="BD342" s="132">
        <v>0.70749775516312585</v>
      </c>
      <c r="BE342" s="30">
        <v>1505.4099999999992</v>
      </c>
      <c r="BF342" s="616">
        <v>1.0521883525353408</v>
      </c>
      <c r="BG342" s="1265">
        <v>1</v>
      </c>
      <c r="BH342" s="1277">
        <v>0</v>
      </c>
      <c r="BI342" s="1265">
        <v>1013.25</v>
      </c>
      <c r="BJ342" s="135">
        <f>'2011'!$CA$82</f>
        <v>4.863999999999999</v>
      </c>
      <c r="BK342" s="1">
        <f t="shared" si="29"/>
        <v>0</v>
      </c>
      <c r="BL342" s="1709">
        <v>0.33611111111111108</v>
      </c>
      <c r="BM342" s="1709">
        <v>0.58194444444444449</v>
      </c>
      <c r="BN342" s="1709">
        <v>0.60486111111111118</v>
      </c>
      <c r="BO342" s="1709">
        <v>1.7361111111111112E-2</v>
      </c>
      <c r="BP342" s="1708">
        <v>0.52430555555555558</v>
      </c>
      <c r="BQ342" s="1447">
        <f>Daily!CP342</f>
        <v>3.5195833333333324</v>
      </c>
      <c r="BR342" s="1447">
        <f>Daily!CQ342</f>
        <v>8.6062499999999922</v>
      </c>
      <c r="BS342" s="1447">
        <f>Daily!CR342</f>
        <v>6.0629166666666627</v>
      </c>
      <c r="BT342" s="1447">
        <f>Daily!CS342</f>
        <v>5.0866666666666598</v>
      </c>
      <c r="BU342" s="1277">
        <f>$BU$337+('2011'!$BX$82/DGD!$E$368*DGD!E342)</f>
        <v>646.64516129032256</v>
      </c>
      <c r="BV342" s="1277">
        <f>$BV$337+('2011'!$CF$82/DGD!$E$368*DGD!E342)</f>
        <v>1430.741935483871</v>
      </c>
      <c r="BW342" s="32">
        <f t="shared" si="26"/>
        <v>4.3673611111111095</v>
      </c>
      <c r="BX342" s="32">
        <f t="shared" si="27"/>
        <v>7.758472222222216</v>
      </c>
    </row>
    <row r="343" spans="4:76" ht="12.75" customHeight="1" x14ac:dyDescent="0.2">
      <c r="D343" s="1889"/>
      <c r="E343" s="34">
        <f t="shared" si="30"/>
        <v>6</v>
      </c>
      <c r="F343" s="95">
        <v>2.6</v>
      </c>
      <c r="G343" s="32">
        <v>6.6</v>
      </c>
      <c r="H343" s="32">
        <v>4.5999999999999996</v>
      </c>
      <c r="I343" s="32">
        <v>4</v>
      </c>
      <c r="J343" s="352"/>
      <c r="K343" s="33">
        <v>71</v>
      </c>
      <c r="L343" s="33">
        <v>87</v>
      </c>
      <c r="M343" s="33">
        <v>80</v>
      </c>
      <c r="N343" s="33">
        <v>16</v>
      </c>
      <c r="O343" s="111"/>
      <c r="P343" s="33">
        <v>1005</v>
      </c>
      <c r="Q343" s="33">
        <v>1009</v>
      </c>
      <c r="R343" s="33">
        <v>1007</v>
      </c>
      <c r="S343" s="33">
        <v>4</v>
      </c>
      <c r="T343" s="111"/>
      <c r="U343" s="536">
        <v>5.7</v>
      </c>
      <c r="V343" s="135">
        <v>12.1</v>
      </c>
      <c r="W343" s="536">
        <v>15.2</v>
      </c>
      <c r="X343" s="103" t="s">
        <v>154</v>
      </c>
      <c r="Y343" s="351"/>
      <c r="Z343" s="536">
        <v>0</v>
      </c>
      <c r="AA343" s="26" t="s">
        <v>459</v>
      </c>
      <c r="AB343" s="25" t="s">
        <v>459</v>
      </c>
      <c r="AC343" s="1321" t="s">
        <v>459</v>
      </c>
      <c r="AD343" s="536" t="s">
        <v>459</v>
      </c>
      <c r="AE343" s="511" t="s">
        <v>459</v>
      </c>
      <c r="AF343" s="351"/>
      <c r="AG343" s="26">
        <v>-0.5</v>
      </c>
      <c r="AH343" s="26">
        <v>3.6</v>
      </c>
      <c r="AI343" s="26">
        <v>1.5</v>
      </c>
      <c r="AJ343" s="26">
        <v>4.0999999999999996</v>
      </c>
      <c r="AK343" s="351"/>
      <c r="AL343" s="103" t="s">
        <v>771</v>
      </c>
      <c r="AO343" s="1454"/>
      <c r="AP343" s="130">
        <v>2</v>
      </c>
      <c r="AQ343" s="131">
        <v>0.5</v>
      </c>
      <c r="AR343" s="576"/>
      <c r="AS343" s="26">
        <v>-0.88499999999999979</v>
      </c>
      <c r="AT343" s="26">
        <v>-1.9249999999999918</v>
      </c>
      <c r="AU343" s="26">
        <v>-1.4049999999999958</v>
      </c>
      <c r="AV343" s="27">
        <v>-1.039999999999992</v>
      </c>
      <c r="AW343" s="64">
        <v>-0.88499999999999979</v>
      </c>
      <c r="AX343" s="26">
        <v>-1.9249999999999918</v>
      </c>
      <c r="AY343" s="26">
        <v>-1.4049999999999958</v>
      </c>
      <c r="AZ343" s="27">
        <v>-1.039999999999992</v>
      </c>
      <c r="BA343" s="351"/>
      <c r="BB343" s="640">
        <v>0</v>
      </c>
      <c r="BC343" s="26">
        <v>457.50000000000063</v>
      </c>
      <c r="BD343" s="132">
        <v>0.70517601431981003</v>
      </c>
      <c r="BE343" s="30">
        <v>1507.4099999999992</v>
      </c>
      <c r="BF343" s="616">
        <v>1.0524472421792297</v>
      </c>
      <c r="BG343" s="1265">
        <v>1</v>
      </c>
      <c r="BH343" s="1277">
        <v>0</v>
      </c>
      <c r="BI343" s="1265">
        <v>1013.25</v>
      </c>
      <c r="BJ343" s="135">
        <f>'2011'!$CA$82</f>
        <v>4.863999999999999</v>
      </c>
      <c r="BK343" s="1">
        <f t="shared" si="29"/>
        <v>0</v>
      </c>
      <c r="BL343" s="1709">
        <v>0.16527777777777777</v>
      </c>
      <c r="BM343" s="1709">
        <v>0.60277777777777775</v>
      </c>
      <c r="BN343" s="1709">
        <v>0.61458333333333337</v>
      </c>
      <c r="BO343" s="1709" t="e">
        <v>#N/A</v>
      </c>
      <c r="BP343" s="1708">
        <v>0.52361111111111114</v>
      </c>
      <c r="BQ343" s="1447">
        <f>Daily!CP343</f>
        <v>3.4849999999999999</v>
      </c>
      <c r="BR343" s="1447">
        <f>Daily!CQ343</f>
        <v>8.5249999999999915</v>
      </c>
      <c r="BS343" s="1447">
        <f>Daily!CR343</f>
        <v>6.0049999999999955</v>
      </c>
      <c r="BT343" s="1447">
        <f>Daily!CS343</f>
        <v>5.039999999999992</v>
      </c>
      <c r="BU343" s="1277">
        <f>$BU$337+('2011'!$BX$82/DGD!$E$368*DGD!E343)</f>
        <v>648.77419354838707</v>
      </c>
      <c r="BV343" s="1277">
        <f>$BV$337+('2011'!$CF$82/DGD!$E$368*DGD!E343)</f>
        <v>1432.2903225806451</v>
      </c>
      <c r="BW343" s="32">
        <f t="shared" si="26"/>
        <v>4.3249999999999984</v>
      </c>
      <c r="BX343" s="32">
        <f t="shared" si="27"/>
        <v>7.6849999999999925</v>
      </c>
    </row>
    <row r="344" spans="4:76" ht="12.75" customHeight="1" x14ac:dyDescent="0.2">
      <c r="D344" s="1889"/>
      <c r="E344" s="34">
        <f t="shared" si="30"/>
        <v>7</v>
      </c>
      <c r="F344" s="95">
        <v>4.5</v>
      </c>
      <c r="G344" s="32">
        <v>8.6999999999999993</v>
      </c>
      <c r="H344" s="32">
        <v>7.1</v>
      </c>
      <c r="I344" s="32">
        <v>4.2</v>
      </c>
      <c r="J344" s="352"/>
      <c r="K344" s="33">
        <v>45</v>
      </c>
      <c r="L344" s="33">
        <v>89</v>
      </c>
      <c r="M344" s="33">
        <v>66</v>
      </c>
      <c r="N344" s="33">
        <v>44</v>
      </c>
      <c r="O344" s="111"/>
      <c r="P344" s="33">
        <v>1002</v>
      </c>
      <c r="Q344" s="33">
        <v>1020</v>
      </c>
      <c r="R344" s="33">
        <v>1011</v>
      </c>
      <c r="S344" s="33">
        <v>18</v>
      </c>
      <c r="T344" s="111"/>
      <c r="U344" s="536">
        <v>7.9</v>
      </c>
      <c r="V344" s="135">
        <v>20.100000000000001</v>
      </c>
      <c r="W344" s="536">
        <v>32</v>
      </c>
      <c r="X344" s="103" t="s">
        <v>181</v>
      </c>
      <c r="Y344" s="351"/>
      <c r="Z344" s="536">
        <v>0.3</v>
      </c>
      <c r="AA344" s="26" t="s">
        <v>112</v>
      </c>
      <c r="AB344" s="25" t="s">
        <v>112</v>
      </c>
      <c r="AC344" s="1321">
        <v>5.3380782918149476E-3</v>
      </c>
      <c r="AD344" s="536">
        <v>1</v>
      </c>
      <c r="AE344" s="511" t="s">
        <v>112</v>
      </c>
      <c r="AF344" s="351"/>
      <c r="AG344" s="26">
        <v>-2.9</v>
      </c>
      <c r="AH344" s="26">
        <v>5.8</v>
      </c>
      <c r="AI344" s="26">
        <v>0.9</v>
      </c>
      <c r="AJ344" s="26">
        <v>8.6999999999999993</v>
      </c>
      <c r="AK344" s="351"/>
      <c r="AL344" s="103" t="s">
        <v>478</v>
      </c>
      <c r="AO344" s="1454"/>
      <c r="AP344" s="358">
        <v>5.5</v>
      </c>
      <c r="AQ344" s="131">
        <v>0.3</v>
      </c>
      <c r="AR344" s="576"/>
      <c r="AS344" s="26">
        <v>1.0495833333333344</v>
      </c>
      <c r="AT344" s="26">
        <v>0.25625000000000853</v>
      </c>
      <c r="AU344" s="26">
        <v>0.65291666666667147</v>
      </c>
      <c r="AV344" s="27">
        <v>-0.7933333333333259</v>
      </c>
      <c r="AW344" s="64">
        <v>1.0495833333333344</v>
      </c>
      <c r="AX344" s="26">
        <v>0.25625000000000853</v>
      </c>
      <c r="AY344" s="26">
        <v>0.65291666666667147</v>
      </c>
      <c r="AZ344" s="27">
        <v>-0.79333333333332501</v>
      </c>
      <c r="BA344" s="351"/>
      <c r="BB344" s="640">
        <v>0.1409090909090909</v>
      </c>
      <c r="BC344" s="26">
        <v>457.80000000000064</v>
      </c>
      <c r="BD344" s="132">
        <v>0.70333035979780056</v>
      </c>
      <c r="BE344" s="30">
        <v>1512.9099999999992</v>
      </c>
      <c r="BF344" s="616">
        <v>1.0551465724763207</v>
      </c>
      <c r="BG344" s="1265">
        <v>1</v>
      </c>
      <c r="BH344" s="1277">
        <v>0</v>
      </c>
      <c r="BI344" s="1265">
        <v>1013.25</v>
      </c>
      <c r="BJ344" s="135">
        <f>'2011'!$CA$82</f>
        <v>4.863999999999999</v>
      </c>
      <c r="BK344" s="1">
        <f t="shared" si="29"/>
        <v>1</v>
      </c>
      <c r="BL344" s="1709" t="e">
        <v>#N/A</v>
      </c>
      <c r="BM344" s="1709">
        <v>0.53472222222222221</v>
      </c>
      <c r="BN344" s="1709">
        <v>0.62777777777777777</v>
      </c>
      <c r="BO344" s="1709">
        <v>5.4166666666666669E-2</v>
      </c>
      <c r="BP344" s="1708">
        <v>0.5444444444444444</v>
      </c>
      <c r="BQ344" s="1447">
        <f>Daily!CP344</f>
        <v>3.4504166666666656</v>
      </c>
      <c r="BR344" s="1447">
        <f>Daily!CQ344</f>
        <v>8.4437499999999908</v>
      </c>
      <c r="BS344" s="1447">
        <f>Daily!CR344</f>
        <v>5.9470833333333282</v>
      </c>
      <c r="BT344" s="1447">
        <f>Daily!CS344</f>
        <v>4.9933333333333252</v>
      </c>
      <c r="BU344" s="1277">
        <f>$BU$337+('2011'!$BX$82/DGD!$E$368*DGD!E344)</f>
        <v>650.90322580645159</v>
      </c>
      <c r="BV344" s="1277">
        <f>$BV$337+('2011'!$CF$82/DGD!$E$368*DGD!E344)</f>
        <v>1433.8387096774193</v>
      </c>
      <c r="BW344" s="32">
        <f t="shared" si="26"/>
        <v>4.2826388888888864</v>
      </c>
      <c r="BX344" s="32">
        <f t="shared" si="27"/>
        <v>7.6115277777777699</v>
      </c>
    </row>
    <row r="345" spans="4:76" ht="12.75" customHeight="1" x14ac:dyDescent="0.2">
      <c r="D345" s="1889"/>
      <c r="E345" s="34">
        <f t="shared" si="30"/>
        <v>8</v>
      </c>
      <c r="F345" s="95">
        <v>3.8</v>
      </c>
      <c r="G345" s="32">
        <v>12.7</v>
      </c>
      <c r="H345" s="32">
        <v>8.8000000000000007</v>
      </c>
      <c r="I345" s="32">
        <v>8.9</v>
      </c>
      <c r="J345" s="352"/>
      <c r="K345" s="33">
        <v>67</v>
      </c>
      <c r="L345" s="33">
        <v>87</v>
      </c>
      <c r="M345" s="33">
        <v>79</v>
      </c>
      <c r="N345" s="33">
        <v>20</v>
      </c>
      <c r="O345" s="111"/>
      <c r="P345" s="33">
        <v>1001</v>
      </c>
      <c r="Q345" s="33">
        <v>1020</v>
      </c>
      <c r="R345" s="33">
        <v>1010.5</v>
      </c>
      <c r="S345" s="33">
        <v>19</v>
      </c>
      <c r="T345" s="111"/>
      <c r="U345" s="536">
        <v>9.5</v>
      </c>
      <c r="V345" s="135">
        <v>22.5</v>
      </c>
      <c r="W345" s="536">
        <v>36.5</v>
      </c>
      <c r="X345" s="103" t="s">
        <v>154</v>
      </c>
      <c r="Y345" s="351"/>
      <c r="Z345" s="536">
        <v>0.8</v>
      </c>
      <c r="AA345" s="26">
        <v>0.8</v>
      </c>
      <c r="AB345" s="25">
        <v>0.3</v>
      </c>
      <c r="AC345" s="1321">
        <v>1.4234875444839862E-2</v>
      </c>
      <c r="AD345" s="536">
        <v>0.8</v>
      </c>
      <c r="AE345" s="511">
        <v>1.2</v>
      </c>
      <c r="AF345" s="351"/>
      <c r="AG345" s="26">
        <v>-1.3</v>
      </c>
      <c r="AH345" s="26">
        <v>9.6</v>
      </c>
      <c r="AI345" s="26">
        <v>5.3</v>
      </c>
      <c r="AJ345" s="26">
        <v>10.9</v>
      </c>
      <c r="AK345" s="351"/>
      <c r="AL345" s="103" t="s">
        <v>464</v>
      </c>
      <c r="AO345" s="1454"/>
      <c r="AP345" s="130">
        <v>0</v>
      </c>
      <c r="AQ345" s="131">
        <v>1</v>
      </c>
      <c r="AR345" s="576"/>
      <c r="AS345" s="26">
        <v>0.38416666666666766</v>
      </c>
      <c r="AT345" s="26">
        <v>4.3375000000000092</v>
      </c>
      <c r="AU345" s="26">
        <v>2.3608333333333382</v>
      </c>
      <c r="AV345" s="27">
        <v>3.9533333333333416</v>
      </c>
      <c r="AW345" s="64">
        <v>0.38416666666666766</v>
      </c>
      <c r="AX345" s="26">
        <v>4.3375000000000092</v>
      </c>
      <c r="AY345" s="26">
        <v>2.3608333333333382</v>
      </c>
      <c r="AZ345" s="27">
        <v>3.953333333333342</v>
      </c>
      <c r="BA345" s="351"/>
      <c r="BB345" s="640">
        <v>0.37575757575757579</v>
      </c>
      <c r="BC345" s="26">
        <v>458.60000000000065</v>
      </c>
      <c r="BD345" s="132">
        <v>0.70226239873542884</v>
      </c>
      <c r="BE345" s="30">
        <v>1512.9099999999992</v>
      </c>
      <c r="BF345" s="616">
        <v>1.0540083601141643</v>
      </c>
      <c r="BG345" s="1265">
        <v>1</v>
      </c>
      <c r="BH345" s="1277">
        <v>0</v>
      </c>
      <c r="BI345" s="1265">
        <v>1013.25</v>
      </c>
      <c r="BJ345" s="135">
        <f>'2011'!$CA$82</f>
        <v>4.863999999999999</v>
      </c>
      <c r="BK345" s="1">
        <f t="shared" si="29"/>
        <v>1</v>
      </c>
      <c r="BL345" s="1709">
        <v>7.013888888888889E-2</v>
      </c>
      <c r="BM345" s="1709" t="e">
        <v>#N/A</v>
      </c>
      <c r="BN345" s="1709" t="e">
        <v>#N/A</v>
      </c>
      <c r="BO345" s="1709" t="e">
        <v>#N/A</v>
      </c>
      <c r="BP345" s="1708">
        <v>0.62222222222222223</v>
      </c>
      <c r="BQ345" s="1447">
        <f>Daily!CP345</f>
        <v>3.4158333333333322</v>
      </c>
      <c r="BR345" s="1447">
        <f>Daily!CQ345</f>
        <v>8.3624999999999901</v>
      </c>
      <c r="BS345" s="1447">
        <f>Daily!CR345</f>
        <v>5.8891666666666609</v>
      </c>
      <c r="BT345" s="1447">
        <f>Daily!CS345</f>
        <v>4.9466666666666583</v>
      </c>
      <c r="BU345" s="1277">
        <f>$BU$337+('2011'!$BX$82/DGD!$E$368*DGD!E345)</f>
        <v>653.0322580645161</v>
      </c>
      <c r="BV345" s="1277">
        <f>$BV$337+('2011'!$CF$82/DGD!$E$368*DGD!E345)</f>
        <v>1435.3870967741937</v>
      </c>
      <c r="BW345" s="32">
        <f t="shared" si="26"/>
        <v>4.2402777777777745</v>
      </c>
      <c r="BX345" s="32">
        <f t="shared" si="27"/>
        <v>7.5380555555555473</v>
      </c>
    </row>
    <row r="346" spans="4:76" ht="12.75" customHeight="1" x14ac:dyDescent="0.2">
      <c r="D346" s="1889"/>
      <c r="E346" s="34">
        <f t="shared" si="30"/>
        <v>9</v>
      </c>
      <c r="F346" s="95">
        <v>1.9</v>
      </c>
      <c r="G346" s="32">
        <v>7.6</v>
      </c>
      <c r="H346" s="32">
        <v>5</v>
      </c>
      <c r="I346" s="32">
        <v>5.7</v>
      </c>
      <c r="J346" s="352"/>
      <c r="K346" s="33">
        <v>58</v>
      </c>
      <c r="L346" s="33">
        <v>77</v>
      </c>
      <c r="M346" s="33">
        <v>68</v>
      </c>
      <c r="N346" s="33">
        <v>19</v>
      </c>
      <c r="O346" s="111"/>
      <c r="P346" s="33">
        <v>1006</v>
      </c>
      <c r="Q346" s="33">
        <v>1014</v>
      </c>
      <c r="R346" s="33">
        <v>1010</v>
      </c>
      <c r="S346" s="33">
        <v>8</v>
      </c>
      <c r="T346" s="111"/>
      <c r="U346" s="536">
        <v>6.5</v>
      </c>
      <c r="V346" s="135">
        <v>15.2</v>
      </c>
      <c r="W346" s="536">
        <v>21.3</v>
      </c>
      <c r="X346" s="103" t="s">
        <v>181</v>
      </c>
      <c r="Y346" s="351"/>
      <c r="Z346" s="536">
        <v>0</v>
      </c>
      <c r="AA346" s="26" t="s">
        <v>459</v>
      </c>
      <c r="AB346" s="25" t="s">
        <v>459</v>
      </c>
      <c r="AC346" s="1321" t="s">
        <v>459</v>
      </c>
      <c r="AD346" s="536" t="s">
        <v>459</v>
      </c>
      <c r="AE346" s="511" t="s">
        <v>459</v>
      </c>
      <c r="AF346" s="351"/>
      <c r="AG346" s="26">
        <v>-1.8</v>
      </c>
      <c r="AH346" s="26">
        <v>1.4</v>
      </c>
      <c r="AI346" s="26">
        <v>-0.4</v>
      </c>
      <c r="AJ346" s="26">
        <v>3.2</v>
      </c>
      <c r="AK346" s="351"/>
      <c r="AL346" s="103" t="s">
        <v>772</v>
      </c>
      <c r="AO346" s="1454"/>
      <c r="AP346" s="130">
        <v>6</v>
      </c>
      <c r="AQ346" s="131">
        <v>0</v>
      </c>
      <c r="AR346" s="576"/>
      <c r="AS346" s="26">
        <v>-1.4812500000000002</v>
      </c>
      <c r="AT346" s="26">
        <v>-0.6812499999999897</v>
      </c>
      <c r="AU346" s="26">
        <v>-1.0812499999999949</v>
      </c>
      <c r="AV346" s="27">
        <v>0.80000000000001048</v>
      </c>
      <c r="AW346" s="64">
        <v>-1.4812500000000002</v>
      </c>
      <c r="AX346" s="26">
        <v>-0.6812499999999897</v>
      </c>
      <c r="AY346" s="26">
        <v>-1.0812499999999949</v>
      </c>
      <c r="AZ346" s="27">
        <v>0.80000000000001048</v>
      </c>
      <c r="BA346" s="351"/>
      <c r="BB346" s="640">
        <v>0</v>
      </c>
      <c r="BC346" s="26">
        <v>458.60000000000065</v>
      </c>
      <c r="BD346" s="132">
        <v>0.69998030526834176</v>
      </c>
      <c r="BE346" s="30">
        <v>1518.9099999999992</v>
      </c>
      <c r="BF346" s="616">
        <v>1.0570481535525866</v>
      </c>
      <c r="BG346" s="1265">
        <v>1</v>
      </c>
      <c r="BH346" s="1277">
        <v>0</v>
      </c>
      <c r="BI346" s="1265">
        <v>1013.25</v>
      </c>
      <c r="BJ346" s="135">
        <f>'2011'!$CA$82</f>
        <v>4.863999999999999</v>
      </c>
      <c r="BK346" s="1">
        <f t="shared" si="29"/>
        <v>0</v>
      </c>
      <c r="BL346" s="1709">
        <v>0.35416666666666669</v>
      </c>
      <c r="BM346" s="1709">
        <v>0.5854166666666667</v>
      </c>
      <c r="BN346" s="1709">
        <v>0.56458333333333333</v>
      </c>
      <c r="BO346" s="1709" t="e">
        <v>#N/A</v>
      </c>
      <c r="BP346" s="1708">
        <v>0.4604166666666667</v>
      </c>
      <c r="BQ346" s="1447">
        <f>Daily!CP346</f>
        <v>3.3812500000000001</v>
      </c>
      <c r="BR346" s="1447">
        <f>Daily!CQ346</f>
        <v>8.2812499999999893</v>
      </c>
      <c r="BS346" s="1447">
        <f>Daily!CR346</f>
        <v>5.8312499999999945</v>
      </c>
      <c r="BT346" s="1447">
        <f>Daily!CS346</f>
        <v>4.8999999999999897</v>
      </c>
      <c r="BU346" s="1277">
        <f>$BU$337+('2011'!$BX$82/DGD!$E$368*DGD!E346)</f>
        <v>655.16129032258061</v>
      </c>
      <c r="BV346" s="1277">
        <f>$BV$337+('2011'!$CF$82/DGD!$E$368*DGD!E346)</f>
        <v>1436.9354838709678</v>
      </c>
      <c r="BW346" s="32">
        <f t="shared" si="26"/>
        <v>4.1979166666666643</v>
      </c>
      <c r="BX346" s="32">
        <f t="shared" si="27"/>
        <v>7.4645833333333247</v>
      </c>
    </row>
    <row r="347" spans="4:76" ht="12.75" customHeight="1" x14ac:dyDescent="0.2">
      <c r="D347" s="1889"/>
      <c r="E347" s="34">
        <f t="shared" si="30"/>
        <v>10</v>
      </c>
      <c r="F347" s="95">
        <v>0.3</v>
      </c>
      <c r="G347" s="32">
        <v>5.0999999999999996</v>
      </c>
      <c r="H347" s="32">
        <v>2.6</v>
      </c>
      <c r="I347" s="32">
        <v>4.8</v>
      </c>
      <c r="J347" s="352"/>
      <c r="K347" s="33">
        <v>69</v>
      </c>
      <c r="L347" s="33">
        <v>84</v>
      </c>
      <c r="M347" s="33">
        <v>78</v>
      </c>
      <c r="N347" s="33">
        <v>15</v>
      </c>
      <c r="O347" s="111"/>
      <c r="P347" s="33">
        <v>1014</v>
      </c>
      <c r="Q347" s="33">
        <v>1016</v>
      </c>
      <c r="R347" s="33">
        <v>1015</v>
      </c>
      <c r="S347" s="33">
        <v>2</v>
      </c>
      <c r="T347" s="111"/>
      <c r="U347" s="536">
        <v>4.7</v>
      </c>
      <c r="V347" s="135">
        <v>8.6999999999999993</v>
      </c>
      <c r="W347" s="536">
        <v>12.8</v>
      </c>
      <c r="X347" s="103" t="s">
        <v>154</v>
      </c>
      <c r="Y347" s="351"/>
      <c r="Z347" s="536">
        <v>0</v>
      </c>
      <c r="AA347" s="26" t="s">
        <v>459</v>
      </c>
      <c r="AB347" s="25" t="s">
        <v>459</v>
      </c>
      <c r="AC347" s="1321" t="s">
        <v>459</v>
      </c>
      <c r="AD347" s="536" t="s">
        <v>459</v>
      </c>
      <c r="AE347" s="511" t="s">
        <v>459</v>
      </c>
      <c r="AF347" s="351"/>
      <c r="AG347" s="26">
        <v>-2.5</v>
      </c>
      <c r="AH347" s="26">
        <v>0.6</v>
      </c>
      <c r="AI347" s="26">
        <v>-1</v>
      </c>
      <c r="AJ347" s="26">
        <v>3.1</v>
      </c>
      <c r="AK347" s="351"/>
      <c r="AL347" s="103" t="s">
        <v>656</v>
      </c>
      <c r="AO347" s="1454"/>
      <c r="AP347" s="130">
        <v>6.5</v>
      </c>
      <c r="AQ347" s="131">
        <v>0</v>
      </c>
      <c r="AR347" s="576"/>
      <c r="AS347" s="26">
        <v>-3.0466666666666655</v>
      </c>
      <c r="AT347" s="26">
        <v>-3.099999999999989</v>
      </c>
      <c r="AU347" s="26">
        <v>-3.073333333333327</v>
      </c>
      <c r="AV347" s="27">
        <v>-5.3333333333323463E-2</v>
      </c>
      <c r="AW347" s="64">
        <v>-3.0466666666666655</v>
      </c>
      <c r="AX347" s="26">
        <v>-3.099999999999989</v>
      </c>
      <c r="AY347" s="26">
        <v>-3.073333333333327</v>
      </c>
      <c r="AZ347" s="27">
        <v>-5.3333333333323019E-2</v>
      </c>
      <c r="BA347" s="351"/>
      <c r="BB347" s="640">
        <v>0</v>
      </c>
      <c r="BC347" s="26">
        <v>458.60000000000065</v>
      </c>
      <c r="BD347" s="132">
        <v>0.6977129956811946</v>
      </c>
      <c r="BE347" s="30">
        <v>1525.4099999999992</v>
      </c>
      <c r="BF347" s="616">
        <v>1.0604289910972569</v>
      </c>
      <c r="BG347" s="1265">
        <v>1</v>
      </c>
      <c r="BH347" s="1277">
        <v>0</v>
      </c>
      <c r="BI347" s="1265">
        <v>1013.25</v>
      </c>
      <c r="BJ347" s="135">
        <f>'2011'!$CA$82</f>
        <v>4.863999999999999</v>
      </c>
      <c r="BK347" s="1">
        <f t="shared" si="29"/>
        <v>0</v>
      </c>
      <c r="BL347" s="1709">
        <v>0.30972222222222223</v>
      </c>
      <c r="BM347" s="1709">
        <v>0.63958333333333328</v>
      </c>
      <c r="BN347" s="1709">
        <v>0.63680555555555551</v>
      </c>
      <c r="BO347" s="1709">
        <v>0.3833333333333333</v>
      </c>
      <c r="BP347" s="1708">
        <v>0.4381944444444445</v>
      </c>
      <c r="BQ347" s="1447">
        <f>Daily!CP347</f>
        <v>3.3466666666666653</v>
      </c>
      <c r="BR347" s="1447">
        <f>Daily!CQ347</f>
        <v>8.1999999999999886</v>
      </c>
      <c r="BS347" s="1447">
        <f>Daily!CR347</f>
        <v>5.7733333333333272</v>
      </c>
      <c r="BT347" s="1447">
        <f>Daily!CS347</f>
        <v>4.8533333333333228</v>
      </c>
      <c r="BU347" s="1277">
        <f>$BU$337+('2011'!$BX$82/DGD!$E$368*DGD!E347)</f>
        <v>657.29032258064512</v>
      </c>
      <c r="BV347" s="1277">
        <f>$BV$337+('2011'!$CF$82/DGD!$E$368*DGD!E347)</f>
        <v>1438.483870967742</v>
      </c>
      <c r="BW347" s="32">
        <f t="shared" si="26"/>
        <v>4.1555555555555532</v>
      </c>
      <c r="BX347" s="32">
        <f t="shared" si="27"/>
        <v>7.3911111111111012</v>
      </c>
    </row>
    <row r="348" spans="4:76" ht="12.75" customHeight="1" x14ac:dyDescent="0.2">
      <c r="D348" s="1889"/>
      <c r="E348" s="34">
        <f t="shared" si="30"/>
        <v>11</v>
      </c>
      <c r="F348" s="95">
        <v>3</v>
      </c>
      <c r="G348" s="32">
        <v>8.6</v>
      </c>
      <c r="H348" s="32">
        <v>6.6</v>
      </c>
      <c r="I348" s="32">
        <v>5.5</v>
      </c>
      <c r="J348" s="352"/>
      <c r="K348" s="33">
        <v>75</v>
      </c>
      <c r="L348" s="33">
        <v>93</v>
      </c>
      <c r="M348" s="33">
        <v>84</v>
      </c>
      <c r="N348" s="33">
        <v>18</v>
      </c>
      <c r="O348" s="111"/>
      <c r="P348" s="33">
        <v>1001</v>
      </c>
      <c r="Q348" s="33">
        <v>1016</v>
      </c>
      <c r="R348" s="33">
        <v>1008.5</v>
      </c>
      <c r="S348" s="33">
        <v>15</v>
      </c>
      <c r="T348" s="111"/>
      <c r="U348" s="536">
        <v>5.7</v>
      </c>
      <c r="V348" s="135">
        <v>15.9</v>
      </c>
      <c r="W348" s="536">
        <v>22.5</v>
      </c>
      <c r="X348" s="103" t="s">
        <v>179</v>
      </c>
      <c r="Y348" s="351"/>
      <c r="Z348" s="536">
        <v>5.6</v>
      </c>
      <c r="AA348" s="26">
        <v>5.3</v>
      </c>
      <c r="AB348" s="25">
        <v>2</v>
      </c>
      <c r="AC348" s="1321">
        <v>9.9644128113879016E-2</v>
      </c>
      <c r="AD348" s="536">
        <v>2.8</v>
      </c>
      <c r="AE348" s="511">
        <v>20</v>
      </c>
      <c r="AF348" s="351"/>
      <c r="AG348" s="26">
        <v>0.3</v>
      </c>
      <c r="AH348" s="26">
        <v>7</v>
      </c>
      <c r="AI348" s="26">
        <v>4.2</v>
      </c>
      <c r="AJ348" s="26">
        <v>6.7</v>
      </c>
      <c r="AK348" s="351"/>
      <c r="AL348" s="103" t="s">
        <v>464</v>
      </c>
      <c r="AO348" s="1454"/>
      <c r="AP348" s="130">
        <v>0</v>
      </c>
      <c r="AQ348" s="131">
        <v>2</v>
      </c>
      <c r="AR348" s="576"/>
      <c r="AS348" s="26">
        <v>-0.31208333333333194</v>
      </c>
      <c r="AT348" s="26">
        <v>0.48125000000001172</v>
      </c>
      <c r="AU348" s="26">
        <v>8.4583333333339894E-2</v>
      </c>
      <c r="AV348" s="27">
        <v>0.79333333333334366</v>
      </c>
      <c r="AW348" s="64">
        <v>-0.31208333333333194</v>
      </c>
      <c r="AX348" s="26">
        <v>0.48125000000001172</v>
      </c>
      <c r="AY348" s="26">
        <v>8.4583333333339894E-2</v>
      </c>
      <c r="AZ348" s="27">
        <v>0.69333333333334402</v>
      </c>
      <c r="BA348" s="351"/>
      <c r="BB348" s="640">
        <v>2.6303030303030304</v>
      </c>
      <c r="BC348" s="26">
        <v>464.20000000000067</v>
      </c>
      <c r="BD348" s="132">
        <v>0.703952646512084</v>
      </c>
      <c r="BE348" s="30">
        <v>1525.4099999999992</v>
      </c>
      <c r="BF348" s="616">
        <v>1.0592887704128486</v>
      </c>
      <c r="BG348" s="1265">
        <v>1</v>
      </c>
      <c r="BH348" s="1277">
        <v>0</v>
      </c>
      <c r="BI348" s="1265">
        <v>1013.25</v>
      </c>
      <c r="BJ348" s="135">
        <f>'2011'!$CA$82</f>
        <v>4.863999999999999</v>
      </c>
      <c r="BK348" s="1">
        <f t="shared" si="29"/>
        <v>2</v>
      </c>
      <c r="BL348" s="1709">
        <v>6.1805555555555558E-2</v>
      </c>
      <c r="BM348" s="1709">
        <v>0.61041666666666672</v>
      </c>
      <c r="BN348" s="1709">
        <v>0.62847222222222221</v>
      </c>
      <c r="BO348" s="1709" t="e">
        <v>#N/A</v>
      </c>
      <c r="BP348" s="1708">
        <v>0.71597222222222223</v>
      </c>
      <c r="BQ348" s="1447">
        <f>Daily!CP348</f>
        <v>3.3120833333333319</v>
      </c>
      <c r="BR348" s="1447">
        <f>Daily!CQ348</f>
        <v>8.1187499999999879</v>
      </c>
      <c r="BS348" s="1447">
        <f>Daily!CR348</f>
        <v>5.7154166666666599</v>
      </c>
      <c r="BT348" s="1447">
        <f>Daily!CS348</f>
        <v>4.806666666666656</v>
      </c>
      <c r="BU348" s="1277">
        <f>$BU$337+('2011'!$BX$82/DGD!$E$368*DGD!E348)</f>
        <v>659.41935483870964</v>
      </c>
      <c r="BV348" s="1277">
        <f>$BV$337+('2011'!$CF$82/DGD!$E$368*DGD!E348)</f>
        <v>1440.0322580645161</v>
      </c>
      <c r="BW348" s="32">
        <f t="shared" si="26"/>
        <v>4.1131944444444413</v>
      </c>
      <c r="BX348" s="32">
        <f t="shared" si="27"/>
        <v>7.3176388888888786</v>
      </c>
    </row>
    <row r="349" spans="4:76" ht="12.75" customHeight="1" x14ac:dyDescent="0.2">
      <c r="D349" s="1889"/>
      <c r="E349" s="34">
        <f t="shared" si="30"/>
        <v>12</v>
      </c>
      <c r="F349" s="95">
        <v>2.7</v>
      </c>
      <c r="G349" s="32">
        <v>9.9</v>
      </c>
      <c r="H349" s="32">
        <v>6.3</v>
      </c>
      <c r="I349" s="32">
        <v>7.2</v>
      </c>
      <c r="J349" s="352"/>
      <c r="K349" s="33">
        <v>72</v>
      </c>
      <c r="L349" s="33">
        <v>94</v>
      </c>
      <c r="M349" s="33">
        <v>87</v>
      </c>
      <c r="N349" s="33">
        <v>22</v>
      </c>
      <c r="O349" s="111"/>
      <c r="P349" s="33">
        <v>988</v>
      </c>
      <c r="Q349" s="33">
        <v>1008</v>
      </c>
      <c r="R349" s="33">
        <v>998</v>
      </c>
      <c r="S349" s="33">
        <v>20</v>
      </c>
      <c r="T349" s="111"/>
      <c r="U349" s="536">
        <v>7.5</v>
      </c>
      <c r="V349" s="135">
        <v>22.5</v>
      </c>
      <c r="W349" s="536">
        <v>40.9</v>
      </c>
      <c r="X349" s="103" t="s">
        <v>154</v>
      </c>
      <c r="Y349" s="351"/>
      <c r="Z349" s="536">
        <v>4.9000000000000004</v>
      </c>
      <c r="AA349" s="26">
        <v>1.7</v>
      </c>
      <c r="AB349" s="25">
        <v>0.6</v>
      </c>
      <c r="AC349" s="1321">
        <v>8.7188612099644153E-2</v>
      </c>
      <c r="AD349" s="536">
        <v>0.98000000000000009</v>
      </c>
      <c r="AE349" s="511">
        <v>2.5</v>
      </c>
      <c r="AF349" s="351"/>
      <c r="AG349" s="26">
        <v>1.5</v>
      </c>
      <c r="AH349" s="26">
        <v>9</v>
      </c>
      <c r="AI349" s="26">
        <v>4.2</v>
      </c>
      <c r="AJ349" s="26">
        <v>7.5</v>
      </c>
      <c r="AK349" s="351"/>
      <c r="AL349" s="103" t="s">
        <v>772</v>
      </c>
      <c r="AO349" s="1454"/>
      <c r="AP349" s="130">
        <v>6</v>
      </c>
      <c r="AQ349" s="131">
        <v>5</v>
      </c>
      <c r="AR349" s="576"/>
      <c r="AS349" s="26">
        <v>-0.57749999999999968</v>
      </c>
      <c r="AT349" s="26">
        <v>1.8625000000000131</v>
      </c>
      <c r="AU349" s="26">
        <v>0.64250000000000673</v>
      </c>
      <c r="AV349" s="27">
        <v>2.4400000000000128</v>
      </c>
      <c r="AW349" s="64">
        <v>-0.57749999999999968</v>
      </c>
      <c r="AX349" s="26">
        <v>1.8625000000000131</v>
      </c>
      <c r="AY349" s="26">
        <v>0.64250000000000673</v>
      </c>
      <c r="AZ349" s="27">
        <v>2.4400000000000128</v>
      </c>
      <c r="BA349" s="351"/>
      <c r="BB349" s="640">
        <v>2.3015151515151517</v>
      </c>
      <c r="BC349" s="26">
        <v>469.10000000000065</v>
      </c>
      <c r="BD349" s="132">
        <v>0.70909401209284284</v>
      </c>
      <c r="BE349" s="30">
        <v>1531.4099999999992</v>
      </c>
      <c r="BF349" s="616">
        <v>1.0623130971827515</v>
      </c>
      <c r="BG349" s="1265">
        <v>1</v>
      </c>
      <c r="BH349" s="1277">
        <v>0</v>
      </c>
      <c r="BI349" s="1265">
        <v>1013.25</v>
      </c>
      <c r="BJ349" s="135">
        <f>'2011'!$CA$82</f>
        <v>4.863999999999999</v>
      </c>
      <c r="BK349" s="1">
        <f t="shared" si="29"/>
        <v>2</v>
      </c>
      <c r="BL349" s="1709">
        <v>0.34027777777777773</v>
      </c>
      <c r="BM349" s="1709">
        <v>0.61111111111111105</v>
      </c>
      <c r="BN349" s="1709">
        <v>0.65833333333333333</v>
      </c>
      <c r="BO349" s="1709" t="e">
        <v>#N/A</v>
      </c>
      <c r="BP349" s="1708">
        <v>0.91805555555555562</v>
      </c>
      <c r="BQ349" s="1447">
        <f>Daily!CP349</f>
        <v>3.2774999999999999</v>
      </c>
      <c r="BR349" s="1447">
        <f>Daily!CQ349</f>
        <v>8.0374999999999872</v>
      </c>
      <c r="BS349" s="1447">
        <f>Daily!CR349</f>
        <v>5.6574999999999935</v>
      </c>
      <c r="BT349" s="1447">
        <f>Daily!CS349</f>
        <v>4.7599999999999874</v>
      </c>
      <c r="BU349" s="1277">
        <f>$BU$337+('2011'!$BX$82/DGD!$E$368*DGD!E349)</f>
        <v>661.54838709677415</v>
      </c>
      <c r="BV349" s="1277">
        <f>$BV$337+('2011'!$CF$82/DGD!$E$368*DGD!E349)</f>
        <v>1441.5806451612902</v>
      </c>
      <c r="BW349" s="32">
        <f t="shared" si="26"/>
        <v>4.0708333333333311</v>
      </c>
      <c r="BX349" s="32">
        <f t="shared" si="27"/>
        <v>7.244166666666656</v>
      </c>
    </row>
    <row r="350" spans="4:76" ht="12.75" customHeight="1" x14ac:dyDescent="0.2">
      <c r="D350" s="1889"/>
      <c r="E350" s="34">
        <f t="shared" si="30"/>
        <v>13</v>
      </c>
      <c r="F350" s="95">
        <v>4.4000000000000004</v>
      </c>
      <c r="G350" s="32">
        <v>11.6</v>
      </c>
      <c r="H350" s="32">
        <v>7.6</v>
      </c>
      <c r="I350" s="32">
        <v>7.2</v>
      </c>
      <c r="J350" s="352"/>
      <c r="K350" s="33">
        <v>57</v>
      </c>
      <c r="L350" s="33">
        <v>96</v>
      </c>
      <c r="M350" s="33">
        <v>75</v>
      </c>
      <c r="N350" s="33">
        <v>39</v>
      </c>
      <c r="O350" s="111"/>
      <c r="P350" s="33">
        <v>985</v>
      </c>
      <c r="Q350" s="33">
        <v>995</v>
      </c>
      <c r="R350" s="33">
        <v>990</v>
      </c>
      <c r="S350" s="33">
        <v>10</v>
      </c>
      <c r="T350" s="111"/>
      <c r="U350" s="536">
        <v>9.6</v>
      </c>
      <c r="V350" s="135">
        <v>20.8</v>
      </c>
      <c r="W350" s="536">
        <v>32.200000000000003</v>
      </c>
      <c r="X350" s="103" t="s">
        <v>154</v>
      </c>
      <c r="Y350" s="351"/>
      <c r="Z350" s="536">
        <v>9.1</v>
      </c>
      <c r="AA350" s="26">
        <v>4.9000000000000004</v>
      </c>
      <c r="AB350" s="25">
        <v>3</v>
      </c>
      <c r="AC350" s="1321">
        <v>0.16192170818505341</v>
      </c>
      <c r="AD350" s="536">
        <v>3.0333333333333332</v>
      </c>
      <c r="AE350" s="511">
        <v>30</v>
      </c>
      <c r="AF350" s="351"/>
      <c r="AG350" s="26">
        <v>-1.3</v>
      </c>
      <c r="AH350" s="26">
        <v>10.9</v>
      </c>
      <c r="AI350" s="26">
        <v>3.2</v>
      </c>
      <c r="AJ350" s="26">
        <v>12.200000000000001</v>
      </c>
      <c r="AK350" s="351"/>
      <c r="AL350" s="103" t="s">
        <v>773</v>
      </c>
      <c r="AO350" s="1454"/>
      <c r="AP350" s="130">
        <v>5</v>
      </c>
      <c r="AQ350" s="495">
        <v>3</v>
      </c>
      <c r="AR350" s="1227"/>
      <c r="AS350" s="26">
        <v>1.1570833333333352</v>
      </c>
      <c r="AT350" s="26">
        <v>3.6437500000000123</v>
      </c>
      <c r="AU350" s="26">
        <v>2.4004166666666737</v>
      </c>
      <c r="AV350" s="27">
        <v>2.486666666666677</v>
      </c>
      <c r="AW350" s="64">
        <v>1.1570833333333352</v>
      </c>
      <c r="AX350" s="26">
        <v>3.6437500000000123</v>
      </c>
      <c r="AY350" s="26">
        <v>2.4004166666666737</v>
      </c>
      <c r="AZ350" s="27">
        <v>2.4866666666666779</v>
      </c>
      <c r="BA350" s="351"/>
      <c r="BB350" s="673">
        <v>4.2742424242424244</v>
      </c>
      <c r="BC350" s="44">
        <v>478.20000000000067</v>
      </c>
      <c r="BD350" s="643">
        <v>0.72053076698746099</v>
      </c>
      <c r="BE350" s="85">
        <v>1536.4099999999992</v>
      </c>
      <c r="BF350" s="616">
        <v>1.0646379953953098</v>
      </c>
      <c r="BG350" s="1265">
        <v>1</v>
      </c>
      <c r="BH350" s="1277">
        <v>0</v>
      </c>
      <c r="BI350" s="1265">
        <v>1013.25</v>
      </c>
      <c r="BJ350" s="135">
        <f>'2011'!$CA$82</f>
        <v>4.863999999999999</v>
      </c>
      <c r="BK350" s="1">
        <f t="shared" si="29"/>
        <v>2</v>
      </c>
      <c r="BL350" s="1709">
        <v>0.38194444444444442</v>
      </c>
      <c r="BM350" s="1709">
        <v>0.54166666666666663</v>
      </c>
      <c r="BN350" s="1709">
        <v>0.56597222222222221</v>
      </c>
      <c r="BO350" s="1709">
        <v>6.5277777777777782E-2</v>
      </c>
      <c r="BP350" s="1708">
        <v>0.17499999999999999</v>
      </c>
      <c r="BQ350" s="1447">
        <f>Daily!CP350</f>
        <v>3.2429166666666651</v>
      </c>
      <c r="BR350" s="1447">
        <f>Daily!CQ350</f>
        <v>7.9562499999999874</v>
      </c>
      <c r="BS350" s="1447">
        <f>Daily!CR350</f>
        <v>5.5995833333333263</v>
      </c>
      <c r="BT350" s="1447">
        <f>Daily!CS350</f>
        <v>4.7133333333333223</v>
      </c>
      <c r="BU350" s="1277">
        <f>$BU$337+('2011'!$BX$82/DGD!$E$368*DGD!E350)</f>
        <v>663.67741935483866</v>
      </c>
      <c r="BV350" s="1277">
        <f>$BV$337+('2011'!$CF$82/DGD!$E$368*DGD!E350)</f>
        <v>1443.1290322580646</v>
      </c>
      <c r="BW350" s="32">
        <f t="shared" si="26"/>
        <v>4.0284722222222191</v>
      </c>
      <c r="BX350" s="32">
        <f t="shared" si="27"/>
        <v>7.1706944444444334</v>
      </c>
    </row>
    <row r="351" spans="4:76" ht="12.75" customHeight="1" x14ac:dyDescent="0.2">
      <c r="D351" s="1889"/>
      <c r="E351" s="34">
        <f t="shared" si="30"/>
        <v>14</v>
      </c>
      <c r="F351" s="95">
        <v>4</v>
      </c>
      <c r="G351" s="32">
        <v>5.9</v>
      </c>
      <c r="H351" s="32">
        <v>4.9000000000000004</v>
      </c>
      <c r="I351" s="32">
        <v>1.9</v>
      </c>
      <c r="J351" s="352"/>
      <c r="K351" s="33">
        <v>67</v>
      </c>
      <c r="L351" s="33">
        <v>80</v>
      </c>
      <c r="M351" s="33">
        <v>75</v>
      </c>
      <c r="N351" s="33">
        <v>13</v>
      </c>
      <c r="O351" s="111"/>
      <c r="P351" s="33">
        <v>991</v>
      </c>
      <c r="Q351" s="33">
        <v>998</v>
      </c>
      <c r="R351" s="33">
        <v>994.5</v>
      </c>
      <c r="S351" s="33">
        <v>7</v>
      </c>
      <c r="T351" s="111"/>
      <c r="U351" s="536">
        <v>6.3</v>
      </c>
      <c r="V351" s="135">
        <v>19.399999999999999</v>
      </c>
      <c r="W351" s="536">
        <v>26.3</v>
      </c>
      <c r="X351" s="103" t="s">
        <v>154</v>
      </c>
      <c r="Y351" s="351"/>
      <c r="Z351" s="536">
        <v>0.3</v>
      </c>
      <c r="AA351" s="26" t="s">
        <v>112</v>
      </c>
      <c r="AB351" s="25">
        <v>0.3</v>
      </c>
      <c r="AC351" s="1321">
        <v>5.3380782918149476E-3</v>
      </c>
      <c r="AD351" s="536">
        <v>0.6</v>
      </c>
      <c r="AE351" s="511" t="s">
        <v>112</v>
      </c>
      <c r="AF351" s="351"/>
      <c r="AG351" s="26">
        <v>0</v>
      </c>
      <c r="AH351" s="26">
        <v>1.9</v>
      </c>
      <c r="AI351" s="26">
        <v>0.8</v>
      </c>
      <c r="AJ351" s="26">
        <v>1.9</v>
      </c>
      <c r="AK351" s="351"/>
      <c r="AL351" s="103" t="s">
        <v>578</v>
      </c>
      <c r="AO351" s="1454"/>
      <c r="AP351" s="130">
        <v>2.5</v>
      </c>
      <c r="AQ351" s="495">
        <v>0.5</v>
      </c>
      <c r="AR351" s="1227"/>
      <c r="AS351" s="26">
        <v>0.79166666666666829</v>
      </c>
      <c r="AT351" s="26">
        <v>-1.9749999999999872</v>
      </c>
      <c r="AU351" s="26">
        <v>-0.59166666666665946</v>
      </c>
      <c r="AV351" s="27">
        <v>-2.7666666666666555</v>
      </c>
      <c r="AW351" s="64">
        <v>0.79166666666666829</v>
      </c>
      <c r="AX351" s="26">
        <v>-1.9749999999999872</v>
      </c>
      <c r="AY351" s="26">
        <v>-0.59166666666665946</v>
      </c>
      <c r="AZ351" s="27">
        <v>-2.7666666666666555</v>
      </c>
      <c r="BA351" s="351"/>
      <c r="BB351" s="640">
        <v>0.1409090909090909</v>
      </c>
      <c r="BC351" s="44">
        <v>478.50000000000068</v>
      </c>
      <c r="BD351" s="643">
        <v>0.71867732558139641</v>
      </c>
      <c r="BE351" s="85">
        <v>1538.9099999999992</v>
      </c>
      <c r="BF351" s="616">
        <v>1.0652274198950535</v>
      </c>
      <c r="BG351" s="1265">
        <v>1</v>
      </c>
      <c r="BH351" s="1277">
        <v>0</v>
      </c>
      <c r="BI351" s="1265">
        <v>1013.25</v>
      </c>
      <c r="BJ351" s="135">
        <f>'2011'!$CA$82</f>
        <v>4.863999999999999</v>
      </c>
      <c r="BK351" s="1">
        <f t="shared" si="29"/>
        <v>1</v>
      </c>
      <c r="BL351" s="1709">
        <v>0.31944444444444448</v>
      </c>
      <c r="BM351" s="1709">
        <v>0.49305555555555558</v>
      </c>
      <c r="BN351" s="1709">
        <v>0.5</v>
      </c>
      <c r="BO351" s="1709">
        <v>0.39166666666666666</v>
      </c>
      <c r="BP351" s="1708">
        <v>0.56388888888888888</v>
      </c>
      <c r="BQ351" s="1447">
        <f>Daily!CP351</f>
        <v>3.2083333333333317</v>
      </c>
      <c r="BR351" s="1447">
        <f>Daily!CQ351</f>
        <v>7.8749999999999876</v>
      </c>
      <c r="BS351" s="1447">
        <f>Daily!CR351</f>
        <v>5.5416666666666599</v>
      </c>
      <c r="BT351" s="1447">
        <f>Daily!CS351</f>
        <v>4.6666666666666554</v>
      </c>
      <c r="BU351" s="1277">
        <f>$BU$337+('2011'!$BX$82/DGD!$E$368*DGD!E351)</f>
        <v>665.80645161290317</v>
      </c>
      <c r="BV351" s="1277">
        <f>$BV$337+('2011'!$CF$82/DGD!$E$368*DGD!E351)</f>
        <v>1444.6774193548388</v>
      </c>
      <c r="BW351" s="32">
        <f t="shared" si="26"/>
        <v>3.9861111111111081</v>
      </c>
      <c r="BX351" s="32">
        <f t="shared" si="27"/>
        <v>7.0972222222222117</v>
      </c>
    </row>
    <row r="352" spans="4:76" ht="12.75" customHeight="1" x14ac:dyDescent="0.2">
      <c r="D352" s="1889"/>
      <c r="E352" s="34">
        <f t="shared" si="30"/>
        <v>15</v>
      </c>
      <c r="F352" s="95">
        <v>4</v>
      </c>
      <c r="G352" s="32">
        <v>7.9</v>
      </c>
      <c r="H352" s="32">
        <v>5.8</v>
      </c>
      <c r="I352" s="32">
        <v>3.9</v>
      </c>
      <c r="J352" s="352"/>
      <c r="K352" s="33">
        <v>65</v>
      </c>
      <c r="L352" s="33">
        <v>84</v>
      </c>
      <c r="M352" s="33">
        <v>75</v>
      </c>
      <c r="N352" s="33">
        <v>19</v>
      </c>
      <c r="O352" s="111"/>
      <c r="P352" s="33">
        <v>988</v>
      </c>
      <c r="Q352" s="33">
        <v>1001</v>
      </c>
      <c r="R352" s="33">
        <v>994.5</v>
      </c>
      <c r="S352" s="33">
        <v>13</v>
      </c>
      <c r="T352" s="111"/>
      <c r="U352" s="536">
        <v>7.0579600000000005</v>
      </c>
      <c r="V352" s="135">
        <v>19.2</v>
      </c>
      <c r="W352" s="536">
        <v>27.7</v>
      </c>
      <c r="X352" s="103" t="s">
        <v>154</v>
      </c>
      <c r="Y352" s="351"/>
      <c r="Z352" s="536">
        <v>2.2000000000000002</v>
      </c>
      <c r="AA352" s="26">
        <v>1.4</v>
      </c>
      <c r="AB352" s="25">
        <v>0.3</v>
      </c>
      <c r="AC352" s="1321">
        <v>3.9145907473309621E-2</v>
      </c>
      <c r="AD352" s="536">
        <v>0.88000000000000012</v>
      </c>
      <c r="AE352" s="511">
        <v>1.3</v>
      </c>
      <c r="AF352" s="351"/>
      <c r="AG352" s="26">
        <v>0.5</v>
      </c>
      <c r="AH352" s="26">
        <v>3.4</v>
      </c>
      <c r="AI352" s="26">
        <v>1.8</v>
      </c>
      <c r="AJ352" s="26">
        <v>2.9</v>
      </c>
      <c r="AK352" s="351"/>
      <c r="AL352" s="103" t="s">
        <v>774</v>
      </c>
      <c r="AO352" s="1454"/>
      <c r="AP352" s="130">
        <v>3</v>
      </c>
      <c r="AQ352" s="495">
        <v>2.5</v>
      </c>
      <c r="AR352" s="1227"/>
      <c r="AS352" s="26">
        <v>0.82624999999999993</v>
      </c>
      <c r="AT352" s="26">
        <v>0.10625000000001261</v>
      </c>
      <c r="AU352" s="26">
        <v>0.46625000000000627</v>
      </c>
      <c r="AV352" s="27">
        <v>-0.71999999999998732</v>
      </c>
      <c r="AW352" s="64">
        <v>0.82624999999999993</v>
      </c>
      <c r="AX352" s="26">
        <v>0.10625000000001261</v>
      </c>
      <c r="AY352" s="26">
        <v>0.46625000000000627</v>
      </c>
      <c r="AZ352" s="27">
        <v>-0.71999999999998776</v>
      </c>
      <c r="BA352" s="351"/>
      <c r="BB352" s="640">
        <v>1.0333333333333334</v>
      </c>
      <c r="BC352" s="44">
        <v>480.70000000000067</v>
      </c>
      <c r="BD352" s="643">
        <v>0.71968028590746747</v>
      </c>
      <c r="BE352" s="85">
        <v>1541.9099999999992</v>
      </c>
      <c r="BF352" s="616">
        <v>1.0661613097495142</v>
      </c>
      <c r="BG352" s="1265">
        <v>1</v>
      </c>
      <c r="BH352" s="1277">
        <v>0</v>
      </c>
      <c r="BI352" s="1265">
        <v>1013.25</v>
      </c>
      <c r="BJ352" s="135">
        <f>'2011'!$CA$82</f>
        <v>4.863999999999999</v>
      </c>
      <c r="BK352" s="1">
        <f t="shared" si="29"/>
        <v>2</v>
      </c>
      <c r="BL352" s="1709">
        <v>2.7777777777777779E-3</v>
      </c>
      <c r="BM352" s="1709">
        <v>0.58750000000000002</v>
      </c>
      <c r="BN352" s="1709" t="e">
        <v>#N/A</v>
      </c>
      <c r="BO352" s="1709" t="e">
        <v>#N/A</v>
      </c>
      <c r="BP352" s="1708">
        <v>0.23611111111111113</v>
      </c>
      <c r="BQ352" s="1447">
        <f>Daily!CP352</f>
        <v>3.1737500000000001</v>
      </c>
      <c r="BR352" s="1447">
        <f>Daily!CQ352</f>
        <v>7.7937499999999877</v>
      </c>
      <c r="BS352" s="1447">
        <f>Daily!CR352</f>
        <v>5.4837499999999935</v>
      </c>
      <c r="BT352" s="1447">
        <f>Daily!CS352</f>
        <v>4.6199999999999877</v>
      </c>
      <c r="BU352" s="1277">
        <f>$BU$337+('2011'!$BX$82/DGD!$E$368*DGD!E352)</f>
        <v>667.93548387096769</v>
      </c>
      <c r="BV352" s="1277">
        <f>$BV$337+('2011'!$CF$82/DGD!$E$368*DGD!E352)</f>
        <v>1446.2258064516129</v>
      </c>
      <c r="BW352" s="32">
        <f t="shared" si="26"/>
        <v>3.9437499999999979</v>
      </c>
      <c r="BX352" s="32">
        <f t="shared" si="27"/>
        <v>7.0237499999999891</v>
      </c>
    </row>
    <row r="353" spans="4:76" ht="12.75" customHeight="1" x14ac:dyDescent="0.2">
      <c r="D353" s="1889"/>
      <c r="E353" s="34">
        <f t="shared" si="30"/>
        <v>16</v>
      </c>
      <c r="F353" s="95">
        <v>1</v>
      </c>
      <c r="G353" s="32">
        <v>4.0999999999999996</v>
      </c>
      <c r="H353" s="32">
        <v>2.8</v>
      </c>
      <c r="I353" s="32">
        <v>3.1</v>
      </c>
      <c r="J353" s="352"/>
      <c r="K353" s="33">
        <v>77</v>
      </c>
      <c r="L353" s="33">
        <v>97</v>
      </c>
      <c r="M353" s="33">
        <v>89</v>
      </c>
      <c r="N353" s="33">
        <v>20</v>
      </c>
      <c r="O353" s="111"/>
      <c r="P353" s="33">
        <v>980</v>
      </c>
      <c r="Q353" s="33">
        <v>1003</v>
      </c>
      <c r="R353" s="33">
        <v>991.5</v>
      </c>
      <c r="S353" s="33">
        <v>23</v>
      </c>
      <c r="T353" s="111"/>
      <c r="U353" s="536">
        <v>5.8094400000000004</v>
      </c>
      <c r="V353" s="135">
        <v>13.459523809523812</v>
      </c>
      <c r="W353" s="536">
        <v>19.785500000000003</v>
      </c>
      <c r="X353" s="103" t="s">
        <v>178</v>
      </c>
      <c r="Y353" s="351"/>
      <c r="Z353" s="536">
        <v>6.3</v>
      </c>
      <c r="AA353" s="26">
        <v>1.6</v>
      </c>
      <c r="AB353" s="25">
        <v>0.5</v>
      </c>
      <c r="AC353" s="1321">
        <v>0.11209964412811389</v>
      </c>
      <c r="AD353" s="536">
        <v>0.78749999999999998</v>
      </c>
      <c r="AE353" s="511">
        <v>1.7</v>
      </c>
      <c r="AF353" s="351"/>
      <c r="AG353" s="26">
        <v>-0.1</v>
      </c>
      <c r="AH353" s="26">
        <v>3.2</v>
      </c>
      <c r="AI353" s="26">
        <v>1.1000000000000001</v>
      </c>
      <c r="AJ353" s="26">
        <v>3.3000000000000003</v>
      </c>
      <c r="AK353" s="351"/>
      <c r="AL353" s="103" t="s">
        <v>473</v>
      </c>
      <c r="AO353" s="1454"/>
      <c r="AP353" s="130">
        <v>0.5</v>
      </c>
      <c r="AQ353" s="495">
        <v>8</v>
      </c>
      <c r="AR353" s="1227"/>
      <c r="AS353" s="26">
        <v>-2.1391666666666649</v>
      </c>
      <c r="AT353" s="26">
        <v>-3.6124999999999883</v>
      </c>
      <c r="AU353" s="26">
        <v>-2.8758333333333264</v>
      </c>
      <c r="AV353" s="27">
        <v>-1.4733333333333234</v>
      </c>
      <c r="AW353" s="64">
        <v>-2.1391666666666649</v>
      </c>
      <c r="AX353" s="26">
        <v>-3.6124999999999883</v>
      </c>
      <c r="AY353" s="26">
        <v>-2.8758333333333264</v>
      </c>
      <c r="AZ353" s="27">
        <v>-1.4733333333333234</v>
      </c>
      <c r="BA353" s="351"/>
      <c r="BB353" s="640">
        <v>2.959090909090909</v>
      </c>
      <c r="BC353" s="44">
        <v>487.00000000000068</v>
      </c>
      <c r="BD353" s="643">
        <v>0.72679568650106019</v>
      </c>
      <c r="BE353" s="85">
        <v>1542.4099999999992</v>
      </c>
      <c r="BF353" s="616">
        <v>1.0653664134043352</v>
      </c>
      <c r="BG353" s="1265">
        <v>1</v>
      </c>
      <c r="BH353" s="1277">
        <v>0</v>
      </c>
      <c r="BI353" s="1265">
        <v>1013.25</v>
      </c>
      <c r="BJ353" s="135">
        <f>'2011'!$CA$82</f>
        <v>4.863999999999999</v>
      </c>
      <c r="BK353" s="1">
        <f t="shared" si="29"/>
        <v>2</v>
      </c>
      <c r="BL353" s="1709">
        <v>0.32430555555555557</v>
      </c>
      <c r="BM353" s="1709">
        <v>0.625</v>
      </c>
      <c r="BN353" s="1709">
        <v>0.63472222222222219</v>
      </c>
      <c r="BO353" s="1709">
        <v>0.3979166666666667</v>
      </c>
      <c r="BP353" s="1708" t="e">
        <v>#N/A</v>
      </c>
      <c r="BQ353" s="1447">
        <f>Daily!CP353</f>
        <v>3.1391666666666649</v>
      </c>
      <c r="BR353" s="1447">
        <f>Daily!CQ353</f>
        <v>7.7124999999999879</v>
      </c>
      <c r="BS353" s="1447">
        <f>Daily!CR353</f>
        <v>5.4258333333333262</v>
      </c>
      <c r="BT353" s="1447">
        <f>Daily!CS353</f>
        <v>4.5733333333333235</v>
      </c>
      <c r="BU353" s="1277">
        <f>$BU$337+('2011'!$BX$82/DGD!$E$368*DGD!E353)</f>
        <v>670.0645161290322</v>
      </c>
      <c r="BV353" s="1277">
        <f>$BV$337+('2011'!$CF$82/DGD!$E$368*DGD!E353)</f>
        <v>1447.7741935483871</v>
      </c>
      <c r="BW353" s="32">
        <f t="shared" si="26"/>
        <v>3.901388888888885</v>
      </c>
      <c r="BX353" s="32">
        <f t="shared" si="27"/>
        <v>6.9502777777777673</v>
      </c>
    </row>
    <row r="354" spans="4:76" ht="12.75" customHeight="1" x14ac:dyDescent="0.2">
      <c r="D354" s="1889"/>
      <c r="E354" s="34">
        <f t="shared" si="30"/>
        <v>17</v>
      </c>
      <c r="F354" s="95">
        <v>0.6</v>
      </c>
      <c r="G354" s="32">
        <v>5.0999999999999996</v>
      </c>
      <c r="H354" s="32">
        <v>2.6</v>
      </c>
      <c r="I354" s="32">
        <v>4.5</v>
      </c>
      <c r="J354" s="352"/>
      <c r="K354" s="33">
        <v>77</v>
      </c>
      <c r="L354" s="33">
        <v>95</v>
      </c>
      <c r="M354" s="33">
        <v>87</v>
      </c>
      <c r="N354" s="33">
        <v>18</v>
      </c>
      <c r="O354" s="111"/>
      <c r="P354" s="33">
        <v>1003</v>
      </c>
      <c r="Q354" s="33">
        <v>1014</v>
      </c>
      <c r="R354" s="33">
        <v>1008.5</v>
      </c>
      <c r="S354" s="33">
        <v>11</v>
      </c>
      <c r="T354" s="111"/>
      <c r="U354" s="536">
        <v>4.68832</v>
      </c>
      <c r="V354" s="135">
        <v>12.305850340136056</v>
      </c>
      <c r="W354" s="536">
        <v>18.089600000000001</v>
      </c>
      <c r="X354" s="103" t="s">
        <v>181</v>
      </c>
      <c r="Y354" s="351"/>
      <c r="Z354" s="536">
        <v>0.5</v>
      </c>
      <c r="AA354" s="26">
        <v>0.5</v>
      </c>
      <c r="AB354" s="25">
        <v>0.3</v>
      </c>
      <c r="AC354" s="1321">
        <v>8.8967971530249136E-3</v>
      </c>
      <c r="AD354" s="536">
        <v>0.5</v>
      </c>
      <c r="AE354" s="511" t="s">
        <v>112</v>
      </c>
      <c r="AF354" s="351"/>
      <c r="AG354" s="26">
        <v>-1.1000000000000001</v>
      </c>
      <c r="AH354" s="26">
        <v>3.3</v>
      </c>
      <c r="AI354" s="26">
        <v>0.6</v>
      </c>
      <c r="AJ354" s="26">
        <v>4.4000000000000004</v>
      </c>
      <c r="AK354" s="351"/>
      <c r="AL354" s="103" t="s">
        <v>775</v>
      </c>
      <c r="AO354" s="1454"/>
      <c r="AP354" s="358">
        <v>4</v>
      </c>
      <c r="AQ354" s="495">
        <v>1</v>
      </c>
      <c r="AR354" s="1227"/>
      <c r="AS354" s="26">
        <v>-2.5045833333333314</v>
      </c>
      <c r="AT354" s="26">
        <v>-2.5312499999999885</v>
      </c>
      <c r="AU354" s="26">
        <v>-2.5179166666666601</v>
      </c>
      <c r="AV354" s="27">
        <v>-2.6666666666657068E-2</v>
      </c>
      <c r="AW354" s="64">
        <v>-2.5045833333333314</v>
      </c>
      <c r="AX354" s="26">
        <v>-2.5312499999999885</v>
      </c>
      <c r="AY354" s="26">
        <v>-2.5179166666666601</v>
      </c>
      <c r="AZ354" s="27">
        <v>-2.6666666666656624E-2</v>
      </c>
      <c r="BA354" s="351"/>
      <c r="BB354" s="640">
        <v>0.23484848484848486</v>
      </c>
      <c r="BC354" s="44">
        <v>487.50000000000068</v>
      </c>
      <c r="BD354" s="643">
        <v>0.72523754678952013</v>
      </c>
      <c r="BE354" s="85">
        <v>1546.4099999999992</v>
      </c>
      <c r="BF354" s="616">
        <v>1.0669881368381218</v>
      </c>
      <c r="BG354" s="1265">
        <v>1</v>
      </c>
      <c r="BH354" s="1277">
        <v>0</v>
      </c>
      <c r="BI354" s="1265">
        <v>1013.25</v>
      </c>
      <c r="BJ354" s="135">
        <f>'2011'!$CA$82</f>
        <v>4.863999999999999</v>
      </c>
      <c r="BK354" s="1">
        <f t="shared" si="29"/>
        <v>1</v>
      </c>
      <c r="BL354" s="1709">
        <v>0.30763888888888891</v>
      </c>
      <c r="BM354" s="1709">
        <v>0.6069444444444444</v>
      </c>
      <c r="BN354" s="1709">
        <v>0.6479166666666667</v>
      </c>
      <c r="BO354" s="1709">
        <v>0.41666666666666669</v>
      </c>
      <c r="BP354" s="1708" t="e">
        <v>#N/A</v>
      </c>
      <c r="BQ354" s="1447">
        <f>Daily!CP354</f>
        <v>3.1045833333333315</v>
      </c>
      <c r="BR354" s="1447">
        <f>Daily!CQ354</f>
        <v>7.6312499999999881</v>
      </c>
      <c r="BS354" s="1447">
        <f>Daily!CR354</f>
        <v>5.3679166666666598</v>
      </c>
      <c r="BT354" s="1447">
        <f>Daily!CS354</f>
        <v>4.5266666666666566</v>
      </c>
      <c r="BU354" s="1277">
        <f>$BU$337+('2011'!$BX$82/DGD!$E$368*DGD!E354)</f>
        <v>672.19354838709683</v>
      </c>
      <c r="BV354" s="1277">
        <f>$BV$337+('2011'!$CF$82/DGD!$E$368*DGD!E354)</f>
        <v>1449.3225806451612</v>
      </c>
      <c r="BW354" s="32">
        <f t="shared" si="26"/>
        <v>3.8590277777777739</v>
      </c>
      <c r="BX354" s="32">
        <f t="shared" si="27"/>
        <v>6.8768055555555456</v>
      </c>
    </row>
    <row r="355" spans="4:76" ht="12.75" customHeight="1" x14ac:dyDescent="0.2">
      <c r="D355" s="1889"/>
      <c r="E355" s="34">
        <f t="shared" si="30"/>
        <v>18</v>
      </c>
      <c r="F355" s="95">
        <v>-0.9</v>
      </c>
      <c r="G355" s="32">
        <v>4.8</v>
      </c>
      <c r="H355" s="32">
        <v>1.5</v>
      </c>
      <c r="I355" s="32">
        <v>5.7</v>
      </c>
      <c r="J355" s="352"/>
      <c r="K355" s="33">
        <v>76</v>
      </c>
      <c r="L355" s="33">
        <v>92</v>
      </c>
      <c r="M355" s="33">
        <v>84</v>
      </c>
      <c r="N355" s="33">
        <v>16</v>
      </c>
      <c r="O355" s="111"/>
      <c r="P355" s="33">
        <v>1014</v>
      </c>
      <c r="Q355" s="33">
        <v>1019</v>
      </c>
      <c r="R355" s="33">
        <v>1016.5</v>
      </c>
      <c r="S355" s="33">
        <v>5</v>
      </c>
      <c r="T355" s="111"/>
      <c r="U355" s="536">
        <v>4.1787200000000002</v>
      </c>
      <c r="V355" s="135">
        <v>11.53673469387755</v>
      </c>
      <c r="W355" s="536">
        <v>16.959</v>
      </c>
      <c r="X355" s="103" t="s">
        <v>181</v>
      </c>
      <c r="Y355" s="351"/>
      <c r="Z355" s="536">
        <v>0</v>
      </c>
      <c r="AA355" s="26" t="s">
        <v>459</v>
      </c>
      <c r="AB355" s="25" t="s">
        <v>459</v>
      </c>
      <c r="AC355" s="1321" t="s">
        <v>459</v>
      </c>
      <c r="AD355" s="536" t="s">
        <v>459</v>
      </c>
      <c r="AE355" s="511" t="s">
        <v>459</v>
      </c>
      <c r="AF355" s="351"/>
      <c r="AG355" s="26">
        <v>-3.3</v>
      </c>
      <c r="AH355" s="26">
        <v>1.9</v>
      </c>
      <c r="AI355" s="26">
        <v>-0.9</v>
      </c>
      <c r="AJ355" s="26">
        <v>5.1999999999999993</v>
      </c>
      <c r="AK355" s="351"/>
      <c r="AL355" s="103" t="s">
        <v>660</v>
      </c>
      <c r="AO355" s="1454"/>
      <c r="AP355" s="358">
        <v>1.5</v>
      </c>
      <c r="AQ355" s="495">
        <v>0</v>
      </c>
      <c r="AR355" s="1227"/>
      <c r="AS355" s="26">
        <v>-3.9699999999999998</v>
      </c>
      <c r="AT355" s="26">
        <v>-2.75</v>
      </c>
      <c r="AU355" s="26">
        <v>-3.36</v>
      </c>
      <c r="AV355" s="27">
        <v>1.2199999999999998</v>
      </c>
      <c r="AW355" s="64">
        <v>-3.9699999999999998</v>
      </c>
      <c r="AX355" s="26">
        <v>-2.75</v>
      </c>
      <c r="AY355" s="26">
        <v>-3.36</v>
      </c>
      <c r="AZ355" s="27">
        <v>1.2199999999999998</v>
      </c>
      <c r="BA355" s="351"/>
      <c r="BB355" s="640">
        <v>0</v>
      </c>
      <c r="BC355" s="44">
        <v>487.50000000000068</v>
      </c>
      <c r="BD355" s="643">
        <v>0.72294776119403081</v>
      </c>
      <c r="BE355" s="85">
        <v>1547.9099999999992</v>
      </c>
      <c r="BF355" s="616">
        <v>1.0668832959067964</v>
      </c>
      <c r="BG355" s="1265">
        <v>1</v>
      </c>
      <c r="BH355" s="1277">
        <v>0</v>
      </c>
      <c r="BI355" s="1265">
        <v>1013.25</v>
      </c>
      <c r="BJ355" s="135">
        <f>'2011'!$CA$82</f>
        <v>4.863999999999999</v>
      </c>
      <c r="BK355" s="1">
        <f t="shared" si="29"/>
        <v>0</v>
      </c>
      <c r="BL355" s="1709">
        <v>0.3125</v>
      </c>
      <c r="BM355" s="1709">
        <v>0.58402777777777781</v>
      </c>
      <c r="BN355" s="1709">
        <v>0.64375000000000004</v>
      </c>
      <c r="BO355" s="1709">
        <v>0.41249999999999998</v>
      </c>
      <c r="BP355" s="1708" t="e">
        <v>#N/A</v>
      </c>
      <c r="BQ355" s="1447">
        <f>Daily!CP355</f>
        <v>3.07</v>
      </c>
      <c r="BR355" s="1447">
        <f>Daily!CQ355</f>
        <v>7.55</v>
      </c>
      <c r="BS355" s="1447">
        <f>Daily!CR355</f>
        <v>5.31</v>
      </c>
      <c r="BT355" s="1447">
        <f>Daily!CS355</f>
        <v>4.4800000000000004</v>
      </c>
      <c r="BU355" s="1277">
        <f>$BU$337+('2011'!$BX$82/DGD!$E$368*DGD!E355)</f>
        <v>674.32258064516134</v>
      </c>
      <c r="BV355" s="1277">
        <f>$BV$337+('2011'!$CF$82/DGD!$E$368*DGD!E355)</f>
        <v>1450.8709677419354</v>
      </c>
      <c r="BW355" s="32">
        <f t="shared" si="26"/>
        <v>3.8166666666666664</v>
      </c>
      <c r="BX355" s="32">
        <f t="shared" si="27"/>
        <v>6.8033333333333328</v>
      </c>
    </row>
    <row r="356" spans="4:76" ht="12.75" customHeight="1" x14ac:dyDescent="0.2">
      <c r="D356" s="1889"/>
      <c r="E356" s="34">
        <f t="shared" si="30"/>
        <v>19</v>
      </c>
      <c r="F356" s="95">
        <v>-1.3</v>
      </c>
      <c r="G356" s="32">
        <v>6.3</v>
      </c>
      <c r="H356" s="32">
        <v>3.1</v>
      </c>
      <c r="I356" s="32">
        <v>7.6</v>
      </c>
      <c r="J356" s="352"/>
      <c r="K356" s="33">
        <v>84</v>
      </c>
      <c r="L356" s="33">
        <v>97</v>
      </c>
      <c r="M356" s="33">
        <v>94</v>
      </c>
      <c r="N356" s="33">
        <v>13</v>
      </c>
      <c r="O356" s="111"/>
      <c r="P356" s="33">
        <v>1009</v>
      </c>
      <c r="Q356" s="33">
        <v>1019</v>
      </c>
      <c r="R356" s="33">
        <v>1014</v>
      </c>
      <c r="S356" s="33">
        <v>10</v>
      </c>
      <c r="T356" s="111"/>
      <c r="U356" s="536">
        <v>4.1277600000000003</v>
      </c>
      <c r="V356" s="135">
        <v>10.767619047619048</v>
      </c>
      <c r="W356" s="536">
        <v>15.8284</v>
      </c>
      <c r="X356" s="103" t="s">
        <v>154</v>
      </c>
      <c r="Y356" s="351"/>
      <c r="Z356" s="536">
        <v>3.6</v>
      </c>
      <c r="AA356" s="26">
        <v>1.4</v>
      </c>
      <c r="AB356" s="25">
        <v>0.6</v>
      </c>
      <c r="AC356" s="1321">
        <v>6.4056939501779375E-2</v>
      </c>
      <c r="AD356" s="536">
        <v>0.65454545454545454</v>
      </c>
      <c r="AE356" s="511">
        <v>2.7</v>
      </c>
      <c r="AF356" s="351"/>
      <c r="AG356" s="26">
        <v>-3.6</v>
      </c>
      <c r="AH356" s="26">
        <v>5.9</v>
      </c>
      <c r="AI356" s="26">
        <v>2.2999999999999998</v>
      </c>
      <c r="AJ356" s="26">
        <v>9.5</v>
      </c>
      <c r="AK356" s="351"/>
      <c r="AL356" s="103" t="s">
        <v>464</v>
      </c>
      <c r="AO356" s="1454"/>
      <c r="AP356" s="358">
        <v>0.1</v>
      </c>
      <c r="AQ356" s="495">
        <v>5.5</v>
      </c>
      <c r="AR356" s="1227"/>
      <c r="AS356" s="26">
        <v>-4.3415384615384616</v>
      </c>
      <c r="AT356" s="26">
        <v>-1.21</v>
      </c>
      <c r="AU356" s="26">
        <v>-2.7757692307692308</v>
      </c>
      <c r="AV356" s="27">
        <v>3.1315384615384616</v>
      </c>
      <c r="AW356" s="64">
        <v>-4.3415384615384616</v>
      </c>
      <c r="AX356" s="26">
        <v>-1.21</v>
      </c>
      <c r="AY356" s="26">
        <v>-2.7757692307692308</v>
      </c>
      <c r="AZ356" s="27">
        <v>3.1315384615384616</v>
      </c>
      <c r="BA356" s="351"/>
      <c r="BB356" s="640">
        <v>1.6909090909090911</v>
      </c>
      <c r="BC356" s="44">
        <v>491.1000000000007</v>
      </c>
      <c r="BD356" s="643">
        <v>0.72599427753934287</v>
      </c>
      <c r="BE356" s="85">
        <v>1548.0099999999991</v>
      </c>
      <c r="BF356" s="616">
        <v>1.0658147695724591</v>
      </c>
      <c r="BG356" s="1265">
        <v>1</v>
      </c>
      <c r="BH356" s="1277">
        <v>0</v>
      </c>
      <c r="BI356" s="1265">
        <v>1013.25</v>
      </c>
      <c r="BJ356" s="135">
        <f>'2011'!$CA$82</f>
        <v>4.863999999999999</v>
      </c>
      <c r="BK356" s="1">
        <f t="shared" si="29"/>
        <v>2</v>
      </c>
      <c r="BL356" s="1709">
        <v>1.8749999999999999E-2</v>
      </c>
      <c r="BM356" s="1709" t="e">
        <v>#N/A</v>
      </c>
      <c r="BN356" s="1709" t="e">
        <v>#N/A</v>
      </c>
      <c r="BO356" s="1709" t="e">
        <v>#N/A</v>
      </c>
      <c r="BP356" s="1708" t="e">
        <v>#N/A</v>
      </c>
      <c r="BQ356" s="1447">
        <f>Daily!CP356</f>
        <v>3.0415384615384617</v>
      </c>
      <c r="BR356" s="1447">
        <f>Daily!CQ356</f>
        <v>7.51</v>
      </c>
      <c r="BS356" s="1447">
        <f>Daily!CR356</f>
        <v>5.2757692307692308</v>
      </c>
      <c r="BT356" s="1447">
        <f>Daily!CS356</f>
        <v>4.468461538461538</v>
      </c>
      <c r="BU356" s="1277">
        <f>$BU$337+('2011'!$BX$82/DGD!$E$368*DGD!E356)</f>
        <v>676.45161290322585</v>
      </c>
      <c r="BV356" s="1277">
        <f>$BV$337+('2011'!$CF$82/DGD!$E$368*DGD!E356)</f>
        <v>1452.4193548387098</v>
      </c>
      <c r="BW356" s="32">
        <f t="shared" si="26"/>
        <v>3.7862820512820514</v>
      </c>
      <c r="BX356" s="32">
        <f t="shared" si="27"/>
        <v>6.7652564102564101</v>
      </c>
    </row>
    <row r="357" spans="4:76" ht="12.75" customHeight="1" x14ac:dyDescent="0.2">
      <c r="D357" s="1889"/>
      <c r="E357" s="34">
        <f t="shared" si="30"/>
        <v>20</v>
      </c>
      <c r="F357" s="95">
        <v>5.3</v>
      </c>
      <c r="G357" s="32">
        <v>7.7</v>
      </c>
      <c r="H357" s="32">
        <v>6.4</v>
      </c>
      <c r="I357" s="32">
        <v>2.4</v>
      </c>
      <c r="J357" s="352"/>
      <c r="K357" s="33">
        <v>68</v>
      </c>
      <c r="L357" s="33">
        <v>97</v>
      </c>
      <c r="M357" s="33">
        <v>83</v>
      </c>
      <c r="N357" s="33">
        <v>29</v>
      </c>
      <c r="O357" s="111"/>
      <c r="P357" s="33">
        <v>1011</v>
      </c>
      <c r="Q357" s="33">
        <v>1020</v>
      </c>
      <c r="R357" s="33">
        <v>1015.5</v>
      </c>
      <c r="S357" s="33">
        <v>9</v>
      </c>
      <c r="T357" s="111"/>
      <c r="U357" s="536">
        <v>5.14696</v>
      </c>
      <c r="V357" s="135">
        <v>13.07496598639456</v>
      </c>
      <c r="W357" s="536">
        <v>19.220200000000002</v>
      </c>
      <c r="X357" s="103" t="s">
        <v>181</v>
      </c>
      <c r="Y357" s="351"/>
      <c r="Z357" s="536">
        <v>0.9</v>
      </c>
      <c r="AA357" s="26">
        <v>0.5</v>
      </c>
      <c r="AB357" s="25">
        <v>0.3</v>
      </c>
      <c r="AC357" s="1321">
        <v>1.6014234875444844E-2</v>
      </c>
      <c r="AD357" s="536">
        <v>0.3</v>
      </c>
      <c r="AE357" s="511">
        <v>0.5</v>
      </c>
      <c r="AF357" s="351"/>
      <c r="AG357" s="26">
        <v>1.9</v>
      </c>
      <c r="AH357" s="26">
        <v>6</v>
      </c>
      <c r="AI357" s="26">
        <v>3.6</v>
      </c>
      <c r="AJ357" s="26">
        <v>4.0999999999999996</v>
      </c>
      <c r="AK357" s="351"/>
      <c r="AL357" s="103" t="s">
        <v>776</v>
      </c>
      <c r="AO357" s="1454"/>
      <c r="AP357" s="358">
        <v>3.5</v>
      </c>
      <c r="AQ357" s="495">
        <v>3</v>
      </c>
      <c r="AR357" s="1227"/>
      <c r="AS357" s="26">
        <v>2.2869230769230766</v>
      </c>
      <c r="AT357" s="26">
        <v>0.23000000000000043</v>
      </c>
      <c r="AU357" s="26">
        <v>1.2584615384615385</v>
      </c>
      <c r="AV357" s="27">
        <v>-2.0569230769230762</v>
      </c>
      <c r="AW357" s="64">
        <v>2.2869230769230766</v>
      </c>
      <c r="AX357" s="26">
        <v>0.23000000000000043</v>
      </c>
      <c r="AY357" s="26">
        <v>1.2584615384615385</v>
      </c>
      <c r="AZ357" s="27">
        <v>-2.0569230769230766</v>
      </c>
      <c r="BA357" s="351"/>
      <c r="BB357" s="640">
        <v>0.42272727272727278</v>
      </c>
      <c r="BC357" s="44">
        <v>492.00000000000068</v>
      </c>
      <c r="BD357" s="643">
        <v>0.72504278379920228</v>
      </c>
      <c r="BE357" s="85">
        <v>1551.5099999999991</v>
      </c>
      <c r="BF357" s="616">
        <v>1.0670869478401697</v>
      </c>
      <c r="BG357" s="1265">
        <v>1</v>
      </c>
      <c r="BH357" s="1277">
        <v>0</v>
      </c>
      <c r="BI357" s="1265">
        <v>1013.25</v>
      </c>
      <c r="BJ357" s="135">
        <f>'2011'!$CA$82</f>
        <v>4.863999999999999</v>
      </c>
      <c r="BK357" s="1">
        <f t="shared" si="29"/>
        <v>1</v>
      </c>
      <c r="BL357" s="1709">
        <v>0.28611111111111115</v>
      </c>
      <c r="BM357" s="1709">
        <v>0.52013888888888882</v>
      </c>
      <c r="BN357" s="1709">
        <v>0.51736111111111105</v>
      </c>
      <c r="BO357" s="1709">
        <v>0</v>
      </c>
      <c r="BP357" s="1708" t="e">
        <v>#N/A</v>
      </c>
      <c r="BQ357" s="1447">
        <f>Daily!CP357</f>
        <v>3.0130769230769232</v>
      </c>
      <c r="BR357" s="1447">
        <f>Daily!CQ357</f>
        <v>7.47</v>
      </c>
      <c r="BS357" s="1447">
        <f>Daily!CR357</f>
        <v>5.241538461538461</v>
      </c>
      <c r="BT357" s="1447">
        <f>Daily!CS357</f>
        <v>4.4569230769230765</v>
      </c>
      <c r="BU357" s="1277">
        <f>$BU$337+('2011'!$BX$82/DGD!$E$368*DGD!E357)</f>
        <v>678.58064516129036</v>
      </c>
      <c r="BV357" s="1277">
        <f>$BV$337+('2011'!$CF$82/DGD!$E$368*DGD!E357)</f>
        <v>1453.9677419354839</v>
      </c>
      <c r="BW357" s="32">
        <f t="shared" si="26"/>
        <v>3.7558974358974355</v>
      </c>
      <c r="BX357" s="32">
        <f t="shared" si="27"/>
        <v>6.7271794871794866</v>
      </c>
    </row>
    <row r="358" spans="4:76" ht="12.75" customHeight="1" x14ac:dyDescent="0.2">
      <c r="D358" s="1889"/>
      <c r="E358" s="34">
        <f t="shared" si="30"/>
        <v>21</v>
      </c>
      <c r="F358" s="32">
        <v>6.1</v>
      </c>
      <c r="G358" s="32">
        <v>11.8</v>
      </c>
      <c r="H358" s="32">
        <v>9.4</v>
      </c>
      <c r="I358" s="32">
        <v>5.7</v>
      </c>
      <c r="J358" s="352"/>
      <c r="K358" s="33">
        <v>87</v>
      </c>
      <c r="L358" s="33">
        <v>98</v>
      </c>
      <c r="M358" s="33">
        <v>94</v>
      </c>
      <c r="N358" s="33">
        <v>11</v>
      </c>
      <c r="O358" s="111"/>
      <c r="P358" s="33">
        <v>1014</v>
      </c>
      <c r="Q358" s="33">
        <v>1023</v>
      </c>
      <c r="R358" s="33">
        <v>1018.5</v>
      </c>
      <c r="S358" s="33">
        <v>9</v>
      </c>
      <c r="T358" s="111"/>
      <c r="U358" s="536">
        <v>4.0258400000000005</v>
      </c>
      <c r="V358" s="135">
        <v>12.305850340136056</v>
      </c>
      <c r="W358" s="536">
        <v>18.089600000000001</v>
      </c>
      <c r="X358" s="103" t="s">
        <v>181</v>
      </c>
      <c r="Y358" s="351"/>
      <c r="Z358" s="536">
        <v>1.7</v>
      </c>
      <c r="AA358" s="26">
        <v>0.5</v>
      </c>
      <c r="AB358" s="25">
        <v>0.3</v>
      </c>
      <c r="AC358" s="1321">
        <v>3.0249110320284704E-2</v>
      </c>
      <c r="AD358" s="536">
        <v>0.33999999999999997</v>
      </c>
      <c r="AE358" s="511">
        <v>0.6</v>
      </c>
      <c r="AF358" s="351"/>
      <c r="AG358" s="26">
        <v>4.0999999999999996</v>
      </c>
      <c r="AH358" s="26">
        <v>11.2</v>
      </c>
      <c r="AI358" s="26">
        <v>8.6</v>
      </c>
      <c r="AJ358" s="26">
        <v>7.1</v>
      </c>
      <c r="AK358" s="351"/>
      <c r="AL358" s="103" t="s">
        <v>464</v>
      </c>
      <c r="AO358" s="1454"/>
      <c r="AP358" s="130">
        <v>0</v>
      </c>
      <c r="AQ358" s="131">
        <v>5</v>
      </c>
      <c r="AR358" s="576"/>
      <c r="AS358" s="26">
        <v>3.115384615384615</v>
      </c>
      <c r="AT358" s="26">
        <v>4.370000000000001</v>
      </c>
      <c r="AU358" s="26">
        <v>3.742692307692308</v>
      </c>
      <c r="AV358" s="27">
        <v>1.254615384615386</v>
      </c>
      <c r="AW358" s="64">
        <v>3.115384615384615</v>
      </c>
      <c r="AX358" s="26">
        <v>4.370000000000001</v>
      </c>
      <c r="AY358" s="26">
        <v>3.742692307692308</v>
      </c>
      <c r="AZ358" s="27">
        <v>1.2546153846153851</v>
      </c>
      <c r="BA358" s="351"/>
      <c r="BB358" s="640">
        <v>0.79848484848484846</v>
      </c>
      <c r="BC358" s="26">
        <v>493.70000000000067</v>
      </c>
      <c r="BD358" s="132">
        <v>0.72527248602028338</v>
      </c>
      <c r="BE358" s="30">
        <v>1551.5099999999991</v>
      </c>
      <c r="BF358" s="616">
        <v>1.0659517741184807</v>
      </c>
      <c r="BG358" s="1265">
        <v>1</v>
      </c>
      <c r="BH358" s="1277">
        <v>0</v>
      </c>
      <c r="BI358" s="1265">
        <v>1013.25</v>
      </c>
      <c r="BJ358" s="135">
        <f>'2011'!$CA$82</f>
        <v>4.863999999999999</v>
      </c>
      <c r="BK358" s="1">
        <f t="shared" si="29"/>
        <v>2</v>
      </c>
      <c r="BL358" s="1709">
        <v>4.1666666666666664E-2</v>
      </c>
      <c r="BM358" s="1709" t="e">
        <v>#N/A</v>
      </c>
      <c r="BN358" s="1709" t="e">
        <v>#N/A</v>
      </c>
      <c r="BO358" s="1709">
        <v>0.47638888888888892</v>
      </c>
      <c r="BP358" s="1708">
        <v>0.70833333333333337</v>
      </c>
      <c r="BQ358" s="1447">
        <f>Daily!CP358</f>
        <v>2.9846153846153847</v>
      </c>
      <c r="BR358" s="1447">
        <f>Daily!CQ358</f>
        <v>7.43</v>
      </c>
      <c r="BS358" s="1447">
        <f>Daily!CR358</f>
        <v>5.2073076923076922</v>
      </c>
      <c r="BT358" s="1447">
        <f>Daily!CS358</f>
        <v>4.445384615384615</v>
      </c>
      <c r="BU358" s="1277">
        <f>$BU$337+('2011'!$BX$82/DGD!$E$368*DGD!E358)</f>
        <v>680.70967741935488</v>
      </c>
      <c r="BV358" s="1277">
        <f>$BV$337+('2011'!$CF$82/DGD!$E$368*DGD!E358)</f>
        <v>1455.516129032258</v>
      </c>
      <c r="BW358" s="32">
        <f t="shared" si="26"/>
        <v>3.7255128205128205</v>
      </c>
      <c r="BX358" s="32">
        <f t="shared" si="27"/>
        <v>6.6891025641025639</v>
      </c>
    </row>
    <row r="359" spans="4:76" ht="12.75" customHeight="1" x14ac:dyDescent="0.2">
      <c r="D359" s="1889"/>
      <c r="E359" s="34">
        <f t="shared" si="30"/>
        <v>22</v>
      </c>
      <c r="F359" s="32">
        <v>8</v>
      </c>
      <c r="G359" s="32">
        <v>11.9</v>
      </c>
      <c r="H359" s="32">
        <v>10</v>
      </c>
      <c r="I359" s="32">
        <v>3.9</v>
      </c>
      <c r="J359" s="352"/>
      <c r="K359" s="33">
        <v>80</v>
      </c>
      <c r="L359" s="33">
        <v>96</v>
      </c>
      <c r="M359" s="33">
        <v>89</v>
      </c>
      <c r="N359" s="33">
        <v>16</v>
      </c>
      <c r="O359" s="111"/>
      <c r="P359" s="33">
        <v>1023</v>
      </c>
      <c r="Q359" s="33">
        <v>1026</v>
      </c>
      <c r="R359" s="33">
        <v>1024.5</v>
      </c>
      <c r="S359" s="33">
        <v>3</v>
      </c>
      <c r="T359" s="111"/>
      <c r="U359" s="536">
        <v>5.3</v>
      </c>
      <c r="V359" s="135">
        <v>12.5</v>
      </c>
      <c r="W359" s="536">
        <v>18.5</v>
      </c>
      <c r="X359" s="103" t="s">
        <v>181</v>
      </c>
      <c r="Y359" s="351"/>
      <c r="Z359" s="536">
        <v>0</v>
      </c>
      <c r="AA359" s="26" t="s">
        <v>459</v>
      </c>
      <c r="AB359" s="25" t="s">
        <v>459</v>
      </c>
      <c r="AC359" s="1321" t="s">
        <v>459</v>
      </c>
      <c r="AD359" s="536" t="s">
        <v>459</v>
      </c>
      <c r="AE359" s="511" t="s">
        <v>459</v>
      </c>
      <c r="AF359" s="351"/>
      <c r="AG359" s="26">
        <v>7</v>
      </c>
      <c r="AH359" s="26">
        <v>9.4</v>
      </c>
      <c r="AI359" s="26">
        <v>8.1999999999999993</v>
      </c>
      <c r="AJ359" s="26">
        <v>2.4000000000000004</v>
      </c>
      <c r="AK359" s="351"/>
      <c r="AL359" s="103" t="s">
        <v>777</v>
      </c>
      <c r="AO359" s="1454"/>
      <c r="AP359" s="130">
        <v>6.5</v>
      </c>
      <c r="AQ359" s="131">
        <v>0</v>
      </c>
      <c r="AR359" s="576"/>
      <c r="AS359" s="26">
        <v>5.0438461538461539</v>
      </c>
      <c r="AT359" s="26">
        <v>4.5100000000000007</v>
      </c>
      <c r="AU359" s="26">
        <v>4.7769230769230777</v>
      </c>
      <c r="AV359" s="27">
        <v>-0.53384615384615319</v>
      </c>
      <c r="AW359" s="64">
        <v>5.0438461538461539</v>
      </c>
      <c r="AX359" s="26">
        <v>4.5100000000000007</v>
      </c>
      <c r="AY359" s="26">
        <v>4.7769230769230777</v>
      </c>
      <c r="AZ359" s="27">
        <v>-0.53384615384615364</v>
      </c>
      <c r="BA359" s="351"/>
      <c r="BB359" s="640">
        <v>0</v>
      </c>
      <c r="BC359" s="26">
        <v>493.70000000000067</v>
      </c>
      <c r="BD359" s="132">
        <v>0.72301114890400697</v>
      </c>
      <c r="BE359" s="30">
        <v>1558.0099999999991</v>
      </c>
      <c r="BF359" s="616">
        <v>1.0692800371936499</v>
      </c>
      <c r="BG359" s="1265">
        <v>1</v>
      </c>
      <c r="BH359" s="1277">
        <v>0</v>
      </c>
      <c r="BI359" s="1265">
        <v>1013.25</v>
      </c>
      <c r="BJ359" s="135">
        <f>'2011'!$CA$82</f>
        <v>4.863999999999999</v>
      </c>
      <c r="BK359" s="1">
        <f t="shared" si="29"/>
        <v>0</v>
      </c>
      <c r="BL359" s="1709">
        <v>0.31388888888888888</v>
      </c>
      <c r="BM359" s="1709">
        <v>0.59236111111111112</v>
      </c>
      <c r="BN359" s="1709">
        <v>0.65277777777777779</v>
      </c>
      <c r="BO359" s="1709">
        <v>0.39652777777777781</v>
      </c>
      <c r="BP359" s="1708">
        <v>0.53055555555555556</v>
      </c>
      <c r="BQ359" s="1447">
        <f>Daily!CP359</f>
        <v>2.9561538461538461</v>
      </c>
      <c r="BR359" s="1447">
        <f>Daily!CQ359</f>
        <v>7.39</v>
      </c>
      <c r="BS359" s="1447">
        <f>Daily!CR359</f>
        <v>5.1730769230769234</v>
      </c>
      <c r="BT359" s="1447">
        <f>Daily!CS359</f>
        <v>4.4338461538461535</v>
      </c>
      <c r="BU359" s="1277">
        <f>$BU$337+('2011'!$BX$82/DGD!$E$368*DGD!E359)</f>
        <v>682.83870967741939</v>
      </c>
      <c r="BV359" s="1277">
        <f>$BV$337+('2011'!$CF$82/DGD!$E$368*DGD!E359)</f>
        <v>1457.0645161290322</v>
      </c>
      <c r="BW359" s="32">
        <f t="shared" si="26"/>
        <v>3.6951282051282055</v>
      </c>
      <c r="BX359" s="32">
        <f t="shared" si="27"/>
        <v>6.6510256410256412</v>
      </c>
    </row>
    <row r="360" spans="4:76" ht="12.75" customHeight="1" x14ac:dyDescent="0.2">
      <c r="D360" s="1889"/>
      <c r="E360" s="34">
        <f t="shared" si="30"/>
        <v>23</v>
      </c>
      <c r="F360" s="32">
        <v>4.5999999999999996</v>
      </c>
      <c r="G360" s="32">
        <v>11.2</v>
      </c>
      <c r="H360" s="32">
        <v>9.1999999999999993</v>
      </c>
      <c r="I360" s="32">
        <v>6.6</v>
      </c>
      <c r="J360" s="352"/>
      <c r="K360" s="33">
        <v>77</v>
      </c>
      <c r="L360" s="33">
        <v>92</v>
      </c>
      <c r="M360" s="33">
        <v>85</v>
      </c>
      <c r="N360" s="33">
        <v>15</v>
      </c>
      <c r="O360" s="111"/>
      <c r="P360" s="33">
        <v>1008</v>
      </c>
      <c r="Q360" s="33">
        <v>1024</v>
      </c>
      <c r="R360" s="33">
        <v>1016</v>
      </c>
      <c r="S360" s="33">
        <v>16</v>
      </c>
      <c r="T360" s="111"/>
      <c r="U360" s="536">
        <v>7.8</v>
      </c>
      <c r="V360" s="135">
        <v>17.600000000000001</v>
      </c>
      <c r="W360" s="536">
        <v>26.3</v>
      </c>
      <c r="X360" s="103" t="s">
        <v>181</v>
      </c>
      <c r="Y360" s="351"/>
      <c r="Z360" s="536">
        <v>4.0999999999999996</v>
      </c>
      <c r="AA360" s="26">
        <v>2.8</v>
      </c>
      <c r="AB360" s="25">
        <v>1.4</v>
      </c>
      <c r="AC360" s="1321">
        <v>7.2953736654804285E-2</v>
      </c>
      <c r="AD360" s="536">
        <v>1.0249999999999999</v>
      </c>
      <c r="AE360" s="511">
        <v>20</v>
      </c>
      <c r="AF360" s="351"/>
      <c r="AG360" s="26">
        <v>0.9</v>
      </c>
      <c r="AH360" s="26">
        <v>9.3000000000000007</v>
      </c>
      <c r="AI360" s="26">
        <v>6.8</v>
      </c>
      <c r="AJ360" s="26">
        <v>8.4</v>
      </c>
      <c r="AK360" s="351"/>
      <c r="AL360" s="103" t="s">
        <v>464</v>
      </c>
      <c r="AO360" s="1454"/>
      <c r="AP360" s="130">
        <v>0</v>
      </c>
      <c r="AQ360" s="131">
        <v>4</v>
      </c>
      <c r="AR360" s="576"/>
      <c r="AS360" s="26">
        <v>1.6723076923076921</v>
      </c>
      <c r="AT360" s="26">
        <v>3.8499999999999996</v>
      </c>
      <c r="AU360" s="26">
        <v>2.7611538461538458</v>
      </c>
      <c r="AV360" s="27">
        <v>2.1776923076923076</v>
      </c>
      <c r="AW360" s="64">
        <v>1.6723076923076921</v>
      </c>
      <c r="AX360" s="26">
        <v>3.8499999999999996</v>
      </c>
      <c r="AY360" s="26">
        <v>2.7611538461538458</v>
      </c>
      <c r="AZ360" s="27">
        <v>2.1776923076923076</v>
      </c>
      <c r="BA360" s="351"/>
      <c r="BB360" s="640">
        <v>1.9257575757575758</v>
      </c>
      <c r="BC360" s="26">
        <v>497.80000000000069</v>
      </c>
      <c r="BD360" s="132">
        <v>0.72674955260431484</v>
      </c>
      <c r="BE360" s="30">
        <v>1558.0099999999991</v>
      </c>
      <c r="BF360" s="616">
        <v>1.0681449454851046</v>
      </c>
      <c r="BG360" s="1265">
        <v>1</v>
      </c>
      <c r="BH360" s="1277">
        <v>0</v>
      </c>
      <c r="BI360" s="1265">
        <v>1013.25</v>
      </c>
      <c r="BJ360" s="135">
        <f>'2011'!$CA$82</f>
        <v>4.863999999999999</v>
      </c>
      <c r="BK360" s="1">
        <f t="shared" si="29"/>
        <v>2</v>
      </c>
      <c r="BL360" s="1709">
        <v>0.35416666666666669</v>
      </c>
      <c r="BM360" s="1709">
        <v>0.47847222222222219</v>
      </c>
      <c r="BN360" s="1709">
        <v>0.4375</v>
      </c>
      <c r="BO360" s="1709" t="e">
        <v>#N/A</v>
      </c>
      <c r="BP360" s="1708">
        <v>0.68541666666666667</v>
      </c>
      <c r="BQ360" s="1447">
        <f>Daily!CP360</f>
        <v>2.9276923076923076</v>
      </c>
      <c r="BR360" s="1447">
        <f>Daily!CQ360</f>
        <v>7.35</v>
      </c>
      <c r="BS360" s="1447">
        <f>Daily!CR360</f>
        <v>5.1388461538461536</v>
      </c>
      <c r="BT360" s="1447">
        <f>Daily!CS360</f>
        <v>4.4223076923076921</v>
      </c>
      <c r="BU360" s="1277">
        <f>$BU$337+('2011'!$BX$82/DGD!$E$368*DGD!E360)</f>
        <v>684.9677419354839</v>
      </c>
      <c r="BV360" s="1277">
        <f>$BV$337+('2011'!$CF$82/DGD!$E$368*DGD!E360)</f>
        <v>1458.6129032258063</v>
      </c>
      <c r="BW360" s="32">
        <f t="shared" si="26"/>
        <v>3.6647435897435896</v>
      </c>
      <c r="BX360" s="32">
        <f t="shared" si="27"/>
        <v>6.6129487179487176</v>
      </c>
    </row>
    <row r="361" spans="4:76" ht="12.75" customHeight="1" x14ac:dyDescent="0.2">
      <c r="D361" s="1889"/>
      <c r="E361" s="34">
        <f t="shared" si="30"/>
        <v>24</v>
      </c>
      <c r="F361" s="32">
        <v>3</v>
      </c>
      <c r="G361" s="32">
        <v>8.1999999999999993</v>
      </c>
      <c r="H361" s="32">
        <v>5.6</v>
      </c>
      <c r="I361" s="32">
        <v>5.2</v>
      </c>
      <c r="J361" s="352"/>
      <c r="K361" s="33">
        <v>74</v>
      </c>
      <c r="L361" s="33">
        <v>86</v>
      </c>
      <c r="M361" s="33">
        <v>80</v>
      </c>
      <c r="N361" s="33">
        <v>12</v>
      </c>
      <c r="O361" s="111"/>
      <c r="P361" s="33">
        <v>1022</v>
      </c>
      <c r="Q361" s="33">
        <v>1032</v>
      </c>
      <c r="R361" s="33">
        <v>1027</v>
      </c>
      <c r="S361" s="33">
        <v>10</v>
      </c>
      <c r="T361" s="111"/>
      <c r="U361" s="536">
        <v>5.7</v>
      </c>
      <c r="V361" s="135">
        <v>12.5</v>
      </c>
      <c r="W361" s="536">
        <v>15.9</v>
      </c>
      <c r="X361" s="103" t="s">
        <v>154</v>
      </c>
      <c r="Y361" s="351"/>
      <c r="Z361" s="536">
        <v>0.3</v>
      </c>
      <c r="AA361" s="26">
        <v>0.3</v>
      </c>
      <c r="AB361" s="25" t="s">
        <v>112</v>
      </c>
      <c r="AC361" s="1321">
        <v>5.3380782918149476E-3</v>
      </c>
      <c r="AD361" s="536">
        <v>0.19999999999999998</v>
      </c>
      <c r="AE361" s="511" t="s">
        <v>112</v>
      </c>
      <c r="AF361" s="351"/>
      <c r="AG361" s="26">
        <v>-0.4</v>
      </c>
      <c r="AH361" s="26">
        <v>6</v>
      </c>
      <c r="AI361" s="26">
        <v>2.4</v>
      </c>
      <c r="AJ361" s="26">
        <v>6.4</v>
      </c>
      <c r="AK361" s="351"/>
      <c r="AL361" s="103" t="s">
        <v>759</v>
      </c>
      <c r="AO361" s="1454"/>
      <c r="AP361" s="130">
        <v>0.7</v>
      </c>
      <c r="AQ361" s="131">
        <v>1.5</v>
      </c>
      <c r="AR361" s="576"/>
      <c r="AS361" s="26">
        <v>0.10076923076923094</v>
      </c>
      <c r="AT361" s="26">
        <v>0.88999999999999968</v>
      </c>
      <c r="AU361" s="10">
        <v>0.49538461538461531</v>
      </c>
      <c r="AV361" s="494">
        <v>0.78923076923076874</v>
      </c>
      <c r="AW361" s="170">
        <v>0.10076923076923094</v>
      </c>
      <c r="AX361" s="26">
        <v>0.88999999999999968</v>
      </c>
      <c r="AY361" s="26">
        <v>0.49538461538461531</v>
      </c>
      <c r="AZ361" s="27">
        <v>0.78923076923076962</v>
      </c>
      <c r="BA361" s="351"/>
      <c r="BB361" s="640">
        <v>0.1409090909090909</v>
      </c>
      <c r="BC361" s="26">
        <v>498.1000000000007</v>
      </c>
      <c r="BD361" s="132">
        <v>0.72493427230047047</v>
      </c>
      <c r="BE361" s="30">
        <v>1558.7099999999991</v>
      </c>
      <c r="BF361" s="616">
        <v>1.0674916602231297</v>
      </c>
      <c r="BG361" s="1265">
        <v>1</v>
      </c>
      <c r="BH361" s="1277">
        <v>0</v>
      </c>
      <c r="BI361" s="1265">
        <v>1013.25</v>
      </c>
      <c r="BJ361" s="135">
        <f>'2011'!$CA$82</f>
        <v>4.863999999999999</v>
      </c>
      <c r="BK361" s="1">
        <f t="shared" si="29"/>
        <v>1</v>
      </c>
      <c r="BL361" s="1709">
        <v>0.34652777777777777</v>
      </c>
      <c r="BM361" s="1709">
        <v>0.64583333333333337</v>
      </c>
      <c r="BN361" s="1709" t="e">
        <v>#N/A</v>
      </c>
      <c r="BO361" s="1709" t="e">
        <v>#N/A</v>
      </c>
      <c r="BP361" s="1708">
        <v>1.1805555555555555E-2</v>
      </c>
      <c r="BQ361" s="1447">
        <f>Daily!CP361</f>
        <v>2.8992307692307691</v>
      </c>
      <c r="BR361" s="1447">
        <f>Daily!CQ361</f>
        <v>7.31</v>
      </c>
      <c r="BS361" s="1447">
        <f>Daily!CR361</f>
        <v>5.1046153846153839</v>
      </c>
      <c r="BT361" s="1447">
        <f>Daily!CS361</f>
        <v>4.4107692307692306</v>
      </c>
      <c r="BU361" s="1277">
        <f>$BU$337+('2011'!$BX$82/DGD!$E$368*DGD!E361)</f>
        <v>687.09677419354841</v>
      </c>
      <c r="BV361" s="1277">
        <f>$BV$337+('2011'!$CF$82/DGD!$E$368*DGD!E361)</f>
        <v>1460.1612903225807</v>
      </c>
      <c r="BW361" s="32">
        <f t="shared" si="26"/>
        <v>3.6343589743589737</v>
      </c>
      <c r="BX361" s="32">
        <f t="shared" si="27"/>
        <v>6.5748717948717941</v>
      </c>
    </row>
    <row r="362" spans="4:76" ht="12.75" customHeight="1" x14ac:dyDescent="0.2">
      <c r="D362" s="1889"/>
      <c r="E362" s="34">
        <f t="shared" si="30"/>
        <v>25</v>
      </c>
      <c r="F362" s="32">
        <v>8.1999999999999993</v>
      </c>
      <c r="G362" s="32">
        <v>11.9</v>
      </c>
      <c r="H362" s="32">
        <v>10.5</v>
      </c>
      <c r="I362" s="32">
        <v>3.7</v>
      </c>
      <c r="J362" s="352"/>
      <c r="K362" s="33">
        <v>77</v>
      </c>
      <c r="L362" s="33">
        <v>87</v>
      </c>
      <c r="M362" s="33">
        <v>83</v>
      </c>
      <c r="N362" s="33">
        <v>10</v>
      </c>
      <c r="O362" s="111"/>
      <c r="P362" s="33">
        <v>1027</v>
      </c>
      <c r="Q362" s="33">
        <v>1031</v>
      </c>
      <c r="R362" s="33">
        <v>1029</v>
      </c>
      <c r="S362" s="33">
        <v>4</v>
      </c>
      <c r="T362" s="111"/>
      <c r="U362" s="536">
        <v>7.4</v>
      </c>
      <c r="V362" s="135">
        <v>14.5</v>
      </c>
      <c r="W362" s="536">
        <v>21</v>
      </c>
      <c r="X362" s="103" t="s">
        <v>154</v>
      </c>
      <c r="Y362" s="351"/>
      <c r="Z362" s="536">
        <v>0</v>
      </c>
      <c r="AA362" s="26" t="e">
        <v>#N/A</v>
      </c>
      <c r="AB362" s="25" t="s">
        <v>459</v>
      </c>
      <c r="AC362" s="1321" t="s">
        <v>459</v>
      </c>
      <c r="AD362" s="536" t="s">
        <v>459</v>
      </c>
      <c r="AE362" s="511" t="s">
        <v>459</v>
      </c>
      <c r="AF362" s="351"/>
      <c r="AG362" s="26">
        <v>6</v>
      </c>
      <c r="AH362" s="26">
        <v>9.5</v>
      </c>
      <c r="AI362" s="26">
        <v>7.8</v>
      </c>
      <c r="AJ362" s="26">
        <v>3.5</v>
      </c>
      <c r="AK362" s="351"/>
      <c r="AL362" s="103" t="s">
        <v>778</v>
      </c>
      <c r="AO362" s="1454"/>
      <c r="AP362" s="130">
        <v>0.1</v>
      </c>
      <c r="AQ362" s="131">
        <v>0</v>
      </c>
      <c r="AR362" s="576"/>
      <c r="AS362" s="26">
        <v>5.3292307692307688</v>
      </c>
      <c r="AT362" s="26">
        <v>4.6300000000000008</v>
      </c>
      <c r="AU362" s="26">
        <v>4.9796153846153848</v>
      </c>
      <c r="AV362" s="27">
        <v>-0.69923076923076799</v>
      </c>
      <c r="AW362" s="64">
        <v>5.3292307692307688</v>
      </c>
      <c r="AX362" s="26">
        <v>4.6300000000000008</v>
      </c>
      <c r="AY362" s="26">
        <v>4.9796153846153848</v>
      </c>
      <c r="AZ362" s="27">
        <v>-0.69923076923076888</v>
      </c>
      <c r="BA362" s="351"/>
      <c r="BB362" s="640">
        <v>0</v>
      </c>
      <c r="BC362" s="26">
        <v>498.1000000000007</v>
      </c>
      <c r="BD362" s="132">
        <v>0.72269493587943556</v>
      </c>
      <c r="BE362" s="30">
        <v>1558.809999999999</v>
      </c>
      <c r="BF362" s="616">
        <v>1.0664292807803493</v>
      </c>
      <c r="BG362" s="1265">
        <v>1</v>
      </c>
      <c r="BH362" s="1277">
        <v>0</v>
      </c>
      <c r="BI362" s="1265">
        <v>1013.25</v>
      </c>
      <c r="BJ362" s="135">
        <f>'2011'!$CA$82</f>
        <v>4.863999999999999</v>
      </c>
      <c r="BK362" s="1">
        <f t="shared" si="29"/>
        <v>0</v>
      </c>
      <c r="BL362" s="1709" t="e">
        <v>#N/A</v>
      </c>
      <c r="BM362" s="1709">
        <v>0.59375</v>
      </c>
      <c r="BN362" s="1709">
        <v>0.63611111111111118</v>
      </c>
      <c r="BO362" s="1709">
        <v>8.819444444444445E-2</v>
      </c>
      <c r="BP362" s="1708">
        <v>0.62430555555555556</v>
      </c>
      <c r="BQ362" s="1447">
        <f>Daily!CP362</f>
        <v>2.8707692307692305</v>
      </c>
      <c r="BR362" s="1447">
        <f>Daily!CQ362</f>
        <v>7.27</v>
      </c>
      <c r="BS362" s="1447">
        <f>Daily!CR362</f>
        <v>5.070384615384615</v>
      </c>
      <c r="BT362" s="1447">
        <f>Daily!CS362</f>
        <v>4.3992307692307691</v>
      </c>
      <c r="BU362" s="1277">
        <f>$BU$337+('2011'!$BX$82/DGD!$E$368*DGD!E362)</f>
        <v>689.22580645161293</v>
      </c>
      <c r="BV362" s="1277">
        <f>$BV$337+('2011'!$CF$82/DGD!$E$368*DGD!E362)</f>
        <v>1461.7096774193549</v>
      </c>
      <c r="BW362" s="32">
        <f t="shared" si="26"/>
        <v>3.6039743589743587</v>
      </c>
      <c r="BX362" s="32">
        <f t="shared" si="27"/>
        <v>6.5367948717948714</v>
      </c>
    </row>
    <row r="363" spans="4:76" ht="12.75" customHeight="1" x14ac:dyDescent="0.2">
      <c r="D363" s="1889"/>
      <c r="E363" s="34">
        <f t="shared" si="30"/>
        <v>26</v>
      </c>
      <c r="F363" s="32">
        <v>9.9</v>
      </c>
      <c r="G363" s="32">
        <v>12.9</v>
      </c>
      <c r="H363" s="32">
        <v>11.6</v>
      </c>
      <c r="I363" s="32">
        <v>3</v>
      </c>
      <c r="J363" s="352"/>
      <c r="K363" s="33">
        <v>72</v>
      </c>
      <c r="L363" s="33">
        <v>90</v>
      </c>
      <c r="M363" s="33">
        <v>83</v>
      </c>
      <c r="N363" s="33">
        <v>18</v>
      </c>
      <c r="O363" s="111"/>
      <c r="P363" s="33">
        <v>1031</v>
      </c>
      <c r="Q363" s="33">
        <v>1034</v>
      </c>
      <c r="R363" s="33">
        <v>1032.5</v>
      </c>
      <c r="S363" s="33">
        <v>3</v>
      </c>
      <c r="T363" s="111"/>
      <c r="U363" s="536">
        <v>7.4</v>
      </c>
      <c r="V363" s="135">
        <v>16.600000000000001</v>
      </c>
      <c r="W363" s="536">
        <v>23.7</v>
      </c>
      <c r="X363" s="103" t="s">
        <v>154</v>
      </c>
      <c r="Y363" s="351"/>
      <c r="Z363" s="536">
        <v>0</v>
      </c>
      <c r="AA363" s="26" t="s">
        <v>459</v>
      </c>
      <c r="AB363" s="25" t="s">
        <v>459</v>
      </c>
      <c r="AC363" s="1321" t="s">
        <v>459</v>
      </c>
      <c r="AD363" s="536" t="s">
        <v>459</v>
      </c>
      <c r="AE363" s="511" t="s">
        <v>459</v>
      </c>
      <c r="AF363" s="351"/>
      <c r="AG363" s="26">
        <v>5.2</v>
      </c>
      <c r="AH363" s="26">
        <v>10.7</v>
      </c>
      <c r="AI363" s="26">
        <v>8.6999999999999993</v>
      </c>
      <c r="AJ363" s="26">
        <v>5.4999999999999991</v>
      </c>
      <c r="AK363" s="351"/>
      <c r="AL363" s="103" t="s">
        <v>474</v>
      </c>
      <c r="AO363" s="1454"/>
      <c r="AP363" s="130">
        <v>0.1</v>
      </c>
      <c r="AQ363" s="131">
        <v>0</v>
      </c>
      <c r="AR363" s="576"/>
      <c r="AS363" s="26">
        <v>7.0576923076923084</v>
      </c>
      <c r="AT363" s="26">
        <v>5.67</v>
      </c>
      <c r="AU363" s="26">
        <v>6.3638461538461542</v>
      </c>
      <c r="AV363" s="27">
        <v>-1.3876923076923084</v>
      </c>
      <c r="AW363" s="64">
        <v>7.0576923076923084</v>
      </c>
      <c r="AX363" s="26">
        <v>5.67</v>
      </c>
      <c r="AY363" s="26">
        <v>6.3638461538461542</v>
      </c>
      <c r="AZ363" s="27">
        <v>-1.3876923076923084</v>
      </c>
      <c r="BA363" s="351"/>
      <c r="BB363" s="640">
        <v>0</v>
      </c>
      <c r="BC363" s="26">
        <v>498.1000000000007</v>
      </c>
      <c r="BD363" s="132">
        <v>0.72046939156401746</v>
      </c>
      <c r="BE363" s="30">
        <v>1558.9099999999989</v>
      </c>
      <c r="BF363" s="616">
        <v>1.0653691497101028</v>
      </c>
      <c r="BG363" s="1265">
        <v>1</v>
      </c>
      <c r="BH363" s="1277">
        <v>0</v>
      </c>
      <c r="BI363" s="1265">
        <v>1013.25</v>
      </c>
      <c r="BJ363" s="135">
        <f>'2011'!$CA$82</f>
        <v>4.863999999999999</v>
      </c>
      <c r="BK363" s="1">
        <f t="shared" si="29"/>
        <v>0</v>
      </c>
      <c r="BL363" s="1709">
        <v>0.35416666666666669</v>
      </c>
      <c r="BM363" s="1709">
        <v>0.55763888888888891</v>
      </c>
      <c r="BN363" s="1709" t="e">
        <v>#N/A</v>
      </c>
      <c r="BO363" s="1709">
        <v>0.40625</v>
      </c>
      <c r="BP363" s="1708">
        <v>0.87222222222222223</v>
      </c>
      <c r="BQ363" s="1447">
        <f>Daily!CP363</f>
        <v>2.842307692307692</v>
      </c>
      <c r="BR363" s="1447">
        <f>Daily!CQ363</f>
        <v>7.23</v>
      </c>
      <c r="BS363" s="1447">
        <f>Daily!CR363</f>
        <v>5.0361538461538462</v>
      </c>
      <c r="BT363" s="1447">
        <f>Daily!CS363</f>
        <v>4.3876923076923084</v>
      </c>
      <c r="BU363" s="1277">
        <f>$BU$337+('2011'!$BX$82/DGD!$E$368*DGD!E363)</f>
        <v>691.35483870967744</v>
      </c>
      <c r="BV363" s="1277">
        <f>$BV$337+('2011'!$CF$82/DGD!$E$368*DGD!E363)</f>
        <v>1463.258064516129</v>
      </c>
      <c r="BW363" s="32">
        <f t="shared" si="26"/>
        <v>3.5735897435897437</v>
      </c>
      <c r="BX363" s="32">
        <f t="shared" si="27"/>
        <v>6.4987179487179487</v>
      </c>
    </row>
    <row r="364" spans="4:76" ht="12.75" customHeight="1" x14ac:dyDescent="0.2">
      <c r="D364" s="1889"/>
      <c r="E364" s="34">
        <f t="shared" si="30"/>
        <v>27</v>
      </c>
      <c r="F364" s="32">
        <v>8.1999999999999993</v>
      </c>
      <c r="G364" s="32">
        <v>10.4</v>
      </c>
      <c r="H364" s="32">
        <v>9.8000000000000007</v>
      </c>
      <c r="I364" s="32">
        <v>2.2000000000000002</v>
      </c>
      <c r="J364" s="352"/>
      <c r="K364" s="33">
        <v>68</v>
      </c>
      <c r="L364" s="33">
        <v>81</v>
      </c>
      <c r="M364" s="33">
        <v>71</v>
      </c>
      <c r="N364" s="33">
        <v>13</v>
      </c>
      <c r="O364" s="111"/>
      <c r="P364" s="33">
        <v>1027</v>
      </c>
      <c r="Q364" s="33">
        <v>1035</v>
      </c>
      <c r="R364" s="33">
        <v>1031</v>
      </c>
      <c r="S364" s="33">
        <v>8</v>
      </c>
      <c r="T364" s="111"/>
      <c r="U364" s="536">
        <v>5.7</v>
      </c>
      <c r="V364" s="135">
        <v>12.5</v>
      </c>
      <c r="W364" s="536">
        <v>17.5</v>
      </c>
      <c r="X364" s="103" t="s">
        <v>154</v>
      </c>
      <c r="Y364" s="351"/>
      <c r="Z364" s="536">
        <v>0</v>
      </c>
      <c r="AA364" s="26" t="s">
        <v>459</v>
      </c>
      <c r="AB364" s="25" t="s">
        <v>459</v>
      </c>
      <c r="AC364" s="1321" t="s">
        <v>459</v>
      </c>
      <c r="AD364" s="536" t="s">
        <v>459</v>
      </c>
      <c r="AE364" s="511" t="s">
        <v>459</v>
      </c>
      <c r="AF364" s="351"/>
      <c r="AG364" s="26">
        <v>3.9</v>
      </c>
      <c r="AH364" s="26">
        <v>5.4</v>
      </c>
      <c r="AI364" s="26">
        <v>4.9000000000000004</v>
      </c>
      <c r="AJ364" s="26">
        <v>1.5000000000000004</v>
      </c>
      <c r="AK364" s="351"/>
      <c r="AL364" s="103" t="s">
        <v>464</v>
      </c>
      <c r="AO364" s="1454"/>
      <c r="AP364" s="130">
        <v>0</v>
      </c>
      <c r="AQ364" s="131">
        <v>0</v>
      </c>
      <c r="AR364" s="576"/>
      <c r="AS364" s="26">
        <v>5.3861538461538458</v>
      </c>
      <c r="AT364" s="26">
        <v>3.21</v>
      </c>
      <c r="AU364" s="26">
        <v>4.2980769230769234</v>
      </c>
      <c r="AV364" s="27">
        <v>-2.1761538461538459</v>
      </c>
      <c r="AW364" s="64">
        <v>5.3861538461538458</v>
      </c>
      <c r="AX364" s="26">
        <v>3.21</v>
      </c>
      <c r="AY364" s="26">
        <v>4.2980769230769234</v>
      </c>
      <c r="AZ364" s="27">
        <v>-2.1761538461538468</v>
      </c>
      <c r="BA364" s="351"/>
      <c r="BB364" s="640">
        <v>0</v>
      </c>
      <c r="BC364" s="26">
        <v>498.1000000000007</v>
      </c>
      <c r="BD364" s="132">
        <v>0.71825751232672908</v>
      </c>
      <c r="BE364" s="30">
        <v>1558.9099999999989</v>
      </c>
      <c r="BF364" s="616">
        <v>1.0642429914774598</v>
      </c>
      <c r="BG364" s="1265">
        <v>1</v>
      </c>
      <c r="BH364" s="1277">
        <v>0</v>
      </c>
      <c r="BI364" s="1265">
        <v>1013.25</v>
      </c>
      <c r="BJ364" s="135">
        <f>'2011'!$CA$82</f>
        <v>4.863999999999999</v>
      </c>
      <c r="BK364" s="1">
        <f t="shared" si="29"/>
        <v>0</v>
      </c>
      <c r="BL364" s="1709">
        <v>0.33333333333333331</v>
      </c>
      <c r="BM364" s="1709">
        <v>0.47847222222222219</v>
      </c>
      <c r="BN364" s="1709">
        <v>0.72361111111111109</v>
      </c>
      <c r="BO364" s="1709" t="e">
        <v>#N/A</v>
      </c>
      <c r="BP364" s="1708">
        <v>1.6666666666666666E-2</v>
      </c>
      <c r="BQ364" s="1447">
        <f>Daily!CP364</f>
        <v>2.8138461538461534</v>
      </c>
      <c r="BR364" s="1447">
        <f>Daily!CQ364</f>
        <v>7.19</v>
      </c>
      <c r="BS364" s="1447">
        <f>Daily!CR364</f>
        <v>5.0019230769230774</v>
      </c>
      <c r="BT364" s="1447">
        <f>Daily!CS364</f>
        <v>4.3761538461538469</v>
      </c>
      <c r="BU364" s="1277">
        <f>$BU$337+('2011'!$BX$82/DGD!$E$368*DGD!E364)</f>
        <v>693.48387096774195</v>
      </c>
      <c r="BV364" s="1277">
        <f>$BV$337+('2011'!$CF$82/DGD!$E$368*DGD!E364)</f>
        <v>1464.8064516129032</v>
      </c>
      <c r="BW364" s="32">
        <f t="shared" si="26"/>
        <v>3.5432051282051287</v>
      </c>
      <c r="BX364" s="32">
        <f t="shared" si="27"/>
        <v>6.460641025641026</v>
      </c>
    </row>
    <row r="365" spans="4:76" ht="12.75" customHeight="1" x14ac:dyDescent="0.2">
      <c r="D365" s="1889"/>
      <c r="E365" s="34">
        <f t="shared" si="30"/>
        <v>28</v>
      </c>
      <c r="F365" s="32">
        <v>5.6</v>
      </c>
      <c r="G365" s="32">
        <v>10.8</v>
      </c>
      <c r="H365" s="32">
        <v>8.6999999999999993</v>
      </c>
      <c r="I365" s="32">
        <v>5.2</v>
      </c>
      <c r="J365" s="352"/>
      <c r="K365" s="33">
        <v>60</v>
      </c>
      <c r="L365" s="33">
        <v>87</v>
      </c>
      <c r="M365" s="33">
        <v>74</v>
      </c>
      <c r="N365" s="33">
        <v>27</v>
      </c>
      <c r="O365" s="111"/>
      <c r="P365" s="33">
        <v>1019</v>
      </c>
      <c r="Q365" s="33">
        <v>1027</v>
      </c>
      <c r="R365" s="33">
        <v>1023</v>
      </c>
      <c r="S365" s="33">
        <v>8</v>
      </c>
      <c r="T365" s="111"/>
      <c r="U365" s="536">
        <v>8.1999999999999993</v>
      </c>
      <c r="V365" s="135">
        <v>18.100000000000001</v>
      </c>
      <c r="W365" s="536">
        <v>27.9</v>
      </c>
      <c r="X365" s="103" t="s">
        <v>181</v>
      </c>
      <c r="Y365" s="351"/>
      <c r="Z365" s="536">
        <v>0</v>
      </c>
      <c r="AA365" s="26" t="s">
        <v>459</v>
      </c>
      <c r="AB365" s="25" t="s">
        <v>459</v>
      </c>
      <c r="AC365" s="1321" t="s">
        <v>459</v>
      </c>
      <c r="AD365" s="536" t="s">
        <v>459</v>
      </c>
      <c r="AE365" s="511" t="s">
        <v>459</v>
      </c>
      <c r="AF365" s="351"/>
      <c r="AG365" s="26">
        <v>0.5</v>
      </c>
      <c r="AH365" s="26">
        <v>8.4</v>
      </c>
      <c r="AI365" s="26">
        <v>4.3</v>
      </c>
      <c r="AJ365" s="26">
        <v>7.9</v>
      </c>
      <c r="AK365" s="351"/>
      <c r="AL365" s="103" t="s">
        <v>779</v>
      </c>
      <c r="AO365" s="1454"/>
      <c r="AP365" s="130">
        <v>2</v>
      </c>
      <c r="AQ365" s="131">
        <v>0</v>
      </c>
      <c r="AR365" s="576"/>
      <c r="AS365" s="10">
        <v>2.8146153846153847</v>
      </c>
      <c r="AT365" s="10">
        <v>3.6500000000000004</v>
      </c>
      <c r="AU365" s="10">
        <v>3.2323076923076925</v>
      </c>
      <c r="AV365" s="494">
        <v>0.83538461538461561</v>
      </c>
      <c r="AW365" s="64">
        <v>2.8146153846153847</v>
      </c>
      <c r="AX365" s="26">
        <v>3.6500000000000004</v>
      </c>
      <c r="AY365" s="26">
        <v>3.2323076923076925</v>
      </c>
      <c r="AZ365" s="27">
        <v>0.83538461538461473</v>
      </c>
      <c r="BA365" s="351"/>
      <c r="BB365" s="640">
        <v>0</v>
      </c>
      <c r="BC365" s="26">
        <v>498.1000000000007</v>
      </c>
      <c r="BD365" s="132">
        <v>0.71605917269523378</v>
      </c>
      <c r="BE365" s="30">
        <v>1560.9099999999989</v>
      </c>
      <c r="BF365" s="616">
        <v>1.0644831379105522</v>
      </c>
      <c r="BG365" s="1265">
        <v>1</v>
      </c>
      <c r="BH365" s="1277">
        <v>0</v>
      </c>
      <c r="BI365" s="1265">
        <v>1013.25</v>
      </c>
      <c r="BJ365" s="135">
        <f>'2011'!$CA$82</f>
        <v>4.863999999999999</v>
      </c>
      <c r="BK365" s="1">
        <f t="shared" si="29"/>
        <v>0</v>
      </c>
      <c r="BL365" s="1709">
        <v>0</v>
      </c>
      <c r="BM365" s="1709">
        <v>0.47152777777777777</v>
      </c>
      <c r="BN365" s="1709">
        <v>0.6791666666666667</v>
      </c>
      <c r="BO365" s="1709">
        <v>0.34375</v>
      </c>
      <c r="BP365" s="1708">
        <v>0.64236111111111105</v>
      </c>
      <c r="BQ365" s="1447">
        <f>Daily!CP365</f>
        <v>2.7853846153846149</v>
      </c>
      <c r="BR365" s="1447">
        <f>Daily!CQ365</f>
        <v>7.15</v>
      </c>
      <c r="BS365" s="1447">
        <f>Daily!CR365</f>
        <v>4.9676923076923076</v>
      </c>
      <c r="BT365" s="1447">
        <f>Daily!CS365</f>
        <v>4.3646153846153855</v>
      </c>
      <c r="BU365" s="1277">
        <f>$BU$337+('2011'!$BX$82/DGD!$E$368*DGD!E365)</f>
        <v>695.61290322580646</v>
      </c>
      <c r="BV365" s="1277">
        <f>$BV$337+('2011'!$CF$82/DGD!$E$368*DGD!E365)</f>
        <v>1466.3548387096773</v>
      </c>
      <c r="BW365" s="32">
        <f t="shared" si="26"/>
        <v>3.5128205128205128</v>
      </c>
      <c r="BX365" s="32">
        <f t="shared" si="27"/>
        <v>6.4225641025641025</v>
      </c>
    </row>
    <row r="366" spans="4:76" ht="12.75" customHeight="1" x14ac:dyDescent="0.2">
      <c r="D366" s="1889"/>
      <c r="E366" s="34">
        <f t="shared" si="30"/>
        <v>29</v>
      </c>
      <c r="F366" s="32">
        <v>5</v>
      </c>
      <c r="G366" s="32">
        <v>9.6999999999999993</v>
      </c>
      <c r="H366" s="32">
        <v>7</v>
      </c>
      <c r="I366" s="32">
        <v>4.7</v>
      </c>
      <c r="J366" s="352"/>
      <c r="K366" s="33">
        <v>69</v>
      </c>
      <c r="L366" s="33">
        <v>83</v>
      </c>
      <c r="M366" s="33">
        <v>73</v>
      </c>
      <c r="N366" s="33">
        <v>14</v>
      </c>
      <c r="O366" s="111"/>
      <c r="P366" s="33">
        <v>1014</v>
      </c>
      <c r="Q366" s="33">
        <v>1025</v>
      </c>
      <c r="R366" s="33">
        <v>1019.5</v>
      </c>
      <c r="S366" s="33">
        <v>11</v>
      </c>
      <c r="T366" s="111"/>
      <c r="U366" s="536">
        <v>7.8</v>
      </c>
      <c r="V366" s="135">
        <v>17.8</v>
      </c>
      <c r="W366" s="536">
        <v>26.6</v>
      </c>
      <c r="X366" s="103" t="s">
        <v>181</v>
      </c>
      <c r="Y366" s="351"/>
      <c r="Z366" s="536">
        <v>3.3</v>
      </c>
      <c r="AA366" s="26">
        <v>3.3</v>
      </c>
      <c r="AB366" s="25">
        <v>1.9</v>
      </c>
      <c r="AC366" s="1321">
        <v>5.8718861209964425E-2</v>
      </c>
      <c r="AD366" s="536">
        <v>1.65</v>
      </c>
      <c r="AE366" s="511">
        <v>25</v>
      </c>
      <c r="AF366" s="351"/>
      <c r="AG366" s="26">
        <v>0</v>
      </c>
      <c r="AH366" s="26">
        <v>5.5</v>
      </c>
      <c r="AI366" s="26">
        <v>2.5</v>
      </c>
      <c r="AJ366" s="26">
        <v>5.5</v>
      </c>
      <c r="AK366" s="351"/>
      <c r="AL366" s="103" t="s">
        <v>506</v>
      </c>
      <c r="AO366" s="1454"/>
      <c r="AP366" s="130">
        <v>0.5</v>
      </c>
      <c r="AQ366" s="131">
        <v>2</v>
      </c>
      <c r="AR366" s="576"/>
      <c r="AS366" s="26">
        <v>2.2430769230769236</v>
      </c>
      <c r="AT366" s="26">
        <v>2.589999999999999</v>
      </c>
      <c r="AU366" s="26">
        <v>2.4165384615384613</v>
      </c>
      <c r="AV366" s="27">
        <v>0.34692307692307534</v>
      </c>
      <c r="AW366" s="64">
        <v>2.2430769230769236</v>
      </c>
      <c r="AX366" s="26">
        <v>2.589999999999999</v>
      </c>
      <c r="AY366" s="26">
        <v>2.4165384615384613</v>
      </c>
      <c r="AZ366" s="27">
        <v>0.34692307692307622</v>
      </c>
      <c r="BA366" s="351"/>
      <c r="BB366" s="640">
        <v>1.55</v>
      </c>
      <c r="BC366" s="26">
        <v>501.40000000000072</v>
      </c>
      <c r="BD366" s="132">
        <v>0.71860379103097649</v>
      </c>
      <c r="BE366" s="30">
        <v>1561.4099999999989</v>
      </c>
      <c r="BF366" s="616">
        <v>1.0637009119876928</v>
      </c>
      <c r="BG366" s="1265">
        <v>1</v>
      </c>
      <c r="BH366" s="1277">
        <v>0</v>
      </c>
      <c r="BI366" s="1265">
        <v>1013.25</v>
      </c>
      <c r="BJ366" s="135">
        <f>'2011'!$CA$82</f>
        <v>4.863999999999999</v>
      </c>
      <c r="BK366" s="1">
        <f t="shared" si="29"/>
        <v>2</v>
      </c>
      <c r="BL366" s="1709">
        <v>0.15416666666666667</v>
      </c>
      <c r="BM366" s="1709">
        <v>0.67222222222222217</v>
      </c>
      <c r="BN366" s="1709" t="e">
        <v>#N/A</v>
      </c>
      <c r="BO366" s="1709" t="e">
        <v>#N/A</v>
      </c>
      <c r="BP366" s="1708">
        <v>0.64027777777777783</v>
      </c>
      <c r="BQ366" s="1447">
        <f>Daily!CP366</f>
        <v>2.7569230769230764</v>
      </c>
      <c r="BR366" s="1447">
        <f>Daily!CQ366</f>
        <v>7.11</v>
      </c>
      <c r="BS366" s="1447">
        <f>Daily!CR366</f>
        <v>4.9334615384615379</v>
      </c>
      <c r="BT366" s="1447">
        <f>Daily!CS366</f>
        <v>4.353076923076924</v>
      </c>
      <c r="BU366" s="1277">
        <f>$BU$337+('2011'!$BX$82/DGD!$E$368*DGD!E366)</f>
        <v>697.74193548387098</v>
      </c>
      <c r="BV366" s="1277">
        <f>$BV$337+('2011'!$CF$82/DGD!$E$368*DGD!E366)</f>
        <v>1467.9032258064517</v>
      </c>
      <c r="BW366" s="32">
        <f t="shared" si="26"/>
        <v>3.4824358974358969</v>
      </c>
      <c r="BX366" s="32">
        <f t="shared" si="27"/>
        <v>6.3844871794871789</v>
      </c>
    </row>
    <row r="367" spans="4:76" ht="12.75" customHeight="1" x14ac:dyDescent="0.2">
      <c r="D367" s="1889"/>
      <c r="E367" s="34">
        <f t="shared" si="30"/>
        <v>30</v>
      </c>
      <c r="F367" s="32">
        <v>5.0999999999999996</v>
      </c>
      <c r="G367" s="32">
        <v>10.6</v>
      </c>
      <c r="H367" s="32">
        <v>6.7</v>
      </c>
      <c r="I367" s="32">
        <v>5.5</v>
      </c>
      <c r="J367" s="352"/>
      <c r="K367" s="33">
        <v>91</v>
      </c>
      <c r="L367" s="33">
        <v>96</v>
      </c>
      <c r="M367" s="33">
        <v>80</v>
      </c>
      <c r="N367" s="33">
        <v>5</v>
      </c>
      <c r="O367" s="111"/>
      <c r="P367" s="33">
        <v>1009</v>
      </c>
      <c r="Q367" s="33">
        <v>1020</v>
      </c>
      <c r="R367" s="33">
        <v>1014.5</v>
      </c>
      <c r="S367" s="33">
        <v>11</v>
      </c>
      <c r="T367" s="111"/>
      <c r="U367" s="536">
        <v>5.2</v>
      </c>
      <c r="V367" s="135">
        <v>12.5</v>
      </c>
      <c r="W367" s="536">
        <v>21.9</v>
      </c>
      <c r="X367" s="103" t="s">
        <v>181</v>
      </c>
      <c r="Y367" s="351"/>
      <c r="Z367" s="536">
        <v>4.8</v>
      </c>
      <c r="AA367" s="26">
        <v>1.4</v>
      </c>
      <c r="AB367" s="25">
        <v>0.5</v>
      </c>
      <c r="AC367" s="1321">
        <v>8.5409252669039162E-2</v>
      </c>
      <c r="AD367" s="536">
        <v>0.96</v>
      </c>
      <c r="AE367" s="511">
        <v>24</v>
      </c>
      <c r="AF367" s="351"/>
      <c r="AG367" s="26">
        <v>5.4</v>
      </c>
      <c r="AH367" s="26">
        <v>10</v>
      </c>
      <c r="AI367" s="26">
        <v>3.5</v>
      </c>
      <c r="AJ367" s="26">
        <v>4.5999999999999996</v>
      </c>
      <c r="AK367" s="351"/>
      <c r="AL367" s="103" t="s">
        <v>530</v>
      </c>
      <c r="AO367" s="1454"/>
      <c r="AP367" s="130">
        <v>0.1</v>
      </c>
      <c r="AQ367" s="131">
        <v>5</v>
      </c>
      <c r="AR367" s="576"/>
      <c r="AS367" s="26">
        <v>2.3715384615384618</v>
      </c>
      <c r="AT367" s="26">
        <v>3.5299999999999994</v>
      </c>
      <c r="AU367" s="26">
        <v>2.9507692307692306</v>
      </c>
      <c r="AV367" s="27">
        <v>1.1584615384615375</v>
      </c>
      <c r="AW367" s="64">
        <v>2.3715384615384618</v>
      </c>
      <c r="AX367" s="26">
        <v>3.5299999999999994</v>
      </c>
      <c r="AY367" s="26">
        <v>2.9507692307692306</v>
      </c>
      <c r="AZ367" s="27">
        <v>1.1584615384615375</v>
      </c>
      <c r="BA367" s="351"/>
      <c r="BB367" s="640">
        <v>2.2545454545454544</v>
      </c>
      <c r="BC367" s="26">
        <v>506.20000000000073</v>
      </c>
      <c r="BD367" s="132">
        <v>0.72327617994100402</v>
      </c>
      <c r="BE367" s="30">
        <v>1561.5099999999989</v>
      </c>
      <c r="BF367" s="616">
        <v>1.0626481241630621</v>
      </c>
      <c r="BG367" s="1265">
        <v>1</v>
      </c>
      <c r="BH367" s="1277">
        <v>0</v>
      </c>
      <c r="BI367" s="1265">
        <v>1013.25</v>
      </c>
      <c r="BJ367" s="135">
        <f>'2011'!$CA$82</f>
        <v>4.863999999999999</v>
      </c>
      <c r="BK367" s="1">
        <f t="shared" si="29"/>
        <v>2</v>
      </c>
      <c r="BL367" s="1709">
        <v>0.36805555555555558</v>
      </c>
      <c r="BM367" s="1709">
        <v>0.58333333333333337</v>
      </c>
      <c r="BN367" s="1709" t="e">
        <v>#N/A</v>
      </c>
      <c r="BO367" s="1709" t="e">
        <v>#N/A</v>
      </c>
      <c r="BP367" s="1708">
        <v>9.7222222222222224E-3</v>
      </c>
      <c r="BQ367" s="1447">
        <f>Daily!CP367</f>
        <v>2.7284615384615378</v>
      </c>
      <c r="BR367" s="1447">
        <f>Daily!CQ367</f>
        <v>7.07</v>
      </c>
      <c r="BS367" s="1447">
        <f>Daily!CR367</f>
        <v>4.8992307692307691</v>
      </c>
      <c r="BT367" s="1447">
        <f>Daily!CS367</f>
        <v>4.3415384615384625</v>
      </c>
      <c r="BU367" s="1277">
        <f>$BU$337+('2011'!$BX$82/DGD!$E$368*DGD!E367)</f>
        <v>699.87096774193549</v>
      </c>
      <c r="BV367" s="1277">
        <f>$BV$337+('2011'!$CF$82/DGD!$E$368*DGD!E367)</f>
        <v>1469.4516129032259</v>
      </c>
      <c r="BW367" s="32">
        <f t="shared" si="26"/>
        <v>3.4520512820512819</v>
      </c>
      <c r="BX367" s="32">
        <f t="shared" si="27"/>
        <v>6.3464102564102562</v>
      </c>
    </row>
    <row r="368" spans="4:76" ht="12.75" customHeight="1" thickBot="1" x14ac:dyDescent="0.25">
      <c r="D368" s="1890"/>
      <c r="E368" s="359">
        <v>31</v>
      </c>
      <c r="F368" s="360">
        <v>10.6</v>
      </c>
      <c r="G368" s="360">
        <v>12.5</v>
      </c>
      <c r="H368" s="360">
        <v>11.7</v>
      </c>
      <c r="I368" s="360">
        <v>1.9</v>
      </c>
      <c r="J368" s="1412"/>
      <c r="K368" s="361">
        <v>86</v>
      </c>
      <c r="L368" s="361">
        <v>96</v>
      </c>
      <c r="M368" s="361">
        <v>91</v>
      </c>
      <c r="N368" s="361">
        <v>10</v>
      </c>
      <c r="O368" s="362"/>
      <c r="P368" s="361">
        <v>1008</v>
      </c>
      <c r="Q368" s="361">
        <v>1011</v>
      </c>
      <c r="R368" s="361">
        <v>1009.5</v>
      </c>
      <c r="S368" s="361">
        <v>3</v>
      </c>
      <c r="T368" s="362"/>
      <c r="U368" s="1284">
        <v>7.5</v>
      </c>
      <c r="V368" s="1284">
        <v>14.3</v>
      </c>
      <c r="W368" s="1284">
        <v>21</v>
      </c>
      <c r="X368" s="1405" t="s">
        <v>181</v>
      </c>
      <c r="Y368" s="362"/>
      <c r="Z368" s="1096">
        <v>0.3</v>
      </c>
      <c r="AA368" s="1096">
        <v>0.3</v>
      </c>
      <c r="AB368" s="1096">
        <v>0.3</v>
      </c>
      <c r="AC368" s="1323">
        <v>5.3380782918149476E-3</v>
      </c>
      <c r="AD368" s="1284">
        <v>0.3</v>
      </c>
      <c r="AE368" s="1312" t="s">
        <v>112</v>
      </c>
      <c r="AF368" s="362"/>
      <c r="AG368" s="1096">
        <v>9.8000000000000007</v>
      </c>
      <c r="AH368" s="1096">
        <v>10.8</v>
      </c>
      <c r="AI368" s="1096">
        <v>10.3</v>
      </c>
      <c r="AJ368" s="1096">
        <v>1</v>
      </c>
      <c r="AK368" s="362"/>
      <c r="AL368" s="1405" t="s">
        <v>464</v>
      </c>
      <c r="AO368" s="1424"/>
      <c r="AP368" s="1099">
        <v>0</v>
      </c>
      <c r="AQ368" s="1097">
        <v>1</v>
      </c>
      <c r="AR368" s="362"/>
      <c r="AS368" s="1096">
        <v>7.8999999999999995</v>
      </c>
      <c r="AT368" s="1096">
        <v>5.47</v>
      </c>
      <c r="AU368" s="363">
        <v>6.6849999999999996</v>
      </c>
      <c r="AV368" s="497">
        <v>-2.4299999999999997</v>
      </c>
      <c r="AW368" s="498">
        <v>7.8999999999999995</v>
      </c>
      <c r="AX368" s="363">
        <v>5.47</v>
      </c>
      <c r="AY368" s="363">
        <v>6.6849999999999996</v>
      </c>
      <c r="AZ368" s="497">
        <v>-2.4300000000000002</v>
      </c>
      <c r="BA368" s="1236"/>
      <c r="BB368" s="1098">
        <v>0.1409090909090909</v>
      </c>
      <c r="BC368" s="1096">
        <v>506.50000000000074</v>
      </c>
      <c r="BD368" s="1098">
        <v>0.72150997150997254</v>
      </c>
      <c r="BE368" s="1099">
        <v>1561.5099999999989</v>
      </c>
      <c r="BF368" s="1113">
        <v>1.0615295717199176</v>
      </c>
      <c r="BG368" s="1448">
        <v>1</v>
      </c>
      <c r="BH368" s="1450">
        <v>0</v>
      </c>
      <c r="BI368" s="1449">
        <v>1013.25</v>
      </c>
      <c r="BJ368" s="663">
        <f>'2011'!$CA$82</f>
        <v>4.863999999999999</v>
      </c>
      <c r="BK368" s="1">
        <f t="shared" si="29"/>
        <v>1</v>
      </c>
      <c r="BL368" s="1715" t="e">
        <v>#N/A</v>
      </c>
      <c r="BM368" s="1715">
        <v>0.625</v>
      </c>
      <c r="BN368" s="1715">
        <v>0.61875000000000002</v>
      </c>
      <c r="BO368" s="1715">
        <v>2.361111111111111E-2</v>
      </c>
      <c r="BP368" s="1716">
        <v>0.57152777777777775</v>
      </c>
      <c r="BQ368" s="1451">
        <f>Daily!CP368</f>
        <v>2.7</v>
      </c>
      <c r="BR368" s="1451">
        <f>Daily!CQ368</f>
        <v>7.03</v>
      </c>
      <c r="BS368" s="1451">
        <f>Daily!CR368</f>
        <v>4.8650000000000002</v>
      </c>
      <c r="BT368" s="1451">
        <f>Daily!CS368</f>
        <v>4.33</v>
      </c>
      <c r="BU368" s="1450">
        <f>BU337+'2011'!BX82</f>
        <v>702</v>
      </c>
      <c r="BV368" s="1450">
        <f>BV337+'2011'!CF82</f>
        <v>1471</v>
      </c>
      <c r="BW368" s="32">
        <f t="shared" si="26"/>
        <v>3.4216666666666669</v>
      </c>
      <c r="BX368" s="32">
        <f t="shared" si="27"/>
        <v>6.3083333333333336</v>
      </c>
    </row>
    <row r="369" spans="10:74" s="38" customFormat="1" ht="13.5" thickTop="1" x14ac:dyDescent="0.2">
      <c r="J369" s="1397"/>
      <c r="O369" s="1397"/>
      <c r="T369" s="1397"/>
      <c r="W369" s="606"/>
      <c r="Y369" s="1397"/>
      <c r="Z369" s="606"/>
      <c r="AD369" s="606"/>
      <c r="AE369" s="632"/>
      <c r="AF369" s="1397"/>
      <c r="AG369" s="606"/>
      <c r="AH369" s="606"/>
      <c r="AI369" s="606"/>
      <c r="AJ369" s="606"/>
      <c r="AK369" s="1397"/>
      <c r="AO369" s="1397"/>
      <c r="AS369" s="606"/>
      <c r="AT369" s="606"/>
      <c r="AU369" s="606"/>
      <c r="AV369" s="606"/>
      <c r="AW369" s="606"/>
      <c r="AX369" s="606"/>
      <c r="AY369" s="606"/>
      <c r="AZ369" s="606"/>
      <c r="BB369" s="627"/>
      <c r="BC369" s="606"/>
      <c r="BE369" s="606"/>
      <c r="BP369" s="606"/>
      <c r="BU369" s="1280"/>
      <c r="BV369" s="1280"/>
    </row>
  </sheetData>
  <mergeCells count="31">
    <mergeCell ref="BL2:BP2"/>
    <mergeCell ref="BB2:BB3"/>
    <mergeCell ref="BE2:BE3"/>
    <mergeCell ref="Z2:AC2"/>
    <mergeCell ref="AD2:AE2"/>
    <mergeCell ref="AG2:AJ2"/>
    <mergeCell ref="BD2:BD3"/>
    <mergeCell ref="BF2:BF3"/>
    <mergeCell ref="AL2:AL3"/>
    <mergeCell ref="BC2:BC3"/>
    <mergeCell ref="D338:D368"/>
    <mergeCell ref="D185:D215"/>
    <mergeCell ref="D247:D276"/>
    <mergeCell ref="D216:D246"/>
    <mergeCell ref="D308:D337"/>
    <mergeCell ref="D277:D307"/>
    <mergeCell ref="D155:D184"/>
    <mergeCell ref="D2:E3"/>
    <mergeCell ref="D4:D34"/>
    <mergeCell ref="D63:D93"/>
    <mergeCell ref="D35:D62"/>
    <mergeCell ref="F2:I2"/>
    <mergeCell ref="D94:D123"/>
    <mergeCell ref="AW2:AZ2"/>
    <mergeCell ref="AQ2:AQ3"/>
    <mergeCell ref="AP2:AP3"/>
    <mergeCell ref="AS2:AV2"/>
    <mergeCell ref="D124:D154"/>
    <mergeCell ref="P2:S2"/>
    <mergeCell ref="K2:N2"/>
    <mergeCell ref="U2:X2"/>
  </mergeCells>
  <phoneticPr fontId="5" type="noConversion"/>
  <conditionalFormatting sqref="AC155:AC368">
    <cfRule type="expression" dxfId="1501" priority="1" stopIfTrue="1">
      <formula>Z155=0.1</formula>
    </cfRule>
  </conditionalFormatting>
  <conditionalFormatting sqref="AC4:AC34">
    <cfRule type="expression" dxfId="1500" priority="2" stopIfTrue="1">
      <formula>Z4=0.1</formula>
    </cfRule>
    <cfRule type="cellIs" dxfId="1499" priority="3" stopIfTrue="1" operator="equal">
      <formula>#REF!</formula>
    </cfRule>
  </conditionalFormatting>
  <conditionalFormatting sqref="AC35:AC62">
    <cfRule type="expression" dxfId="1498" priority="4" stopIfTrue="1">
      <formula>Z35=0.1</formula>
    </cfRule>
    <cfRule type="cellIs" dxfId="1497" priority="5" stopIfTrue="1" operator="equal">
      <formula>#REF!</formula>
    </cfRule>
  </conditionalFormatting>
  <conditionalFormatting sqref="AC63:AC93">
    <cfRule type="expression" dxfId="1496" priority="6" stopIfTrue="1">
      <formula>Z63=0.1</formula>
    </cfRule>
    <cfRule type="cellIs" dxfId="1495" priority="7" stopIfTrue="1" operator="equal">
      <formula>#REF!</formula>
    </cfRule>
  </conditionalFormatting>
  <conditionalFormatting sqref="AC94:AC123">
    <cfRule type="expression" dxfId="1494" priority="8" stopIfTrue="1">
      <formula>Z94=0.1</formula>
    </cfRule>
    <cfRule type="cellIs" dxfId="1493" priority="9" stopIfTrue="1" operator="equal">
      <formula>#REF!</formula>
    </cfRule>
  </conditionalFormatting>
  <conditionalFormatting sqref="AC124:AC154">
    <cfRule type="expression" dxfId="1492" priority="10" stopIfTrue="1">
      <formula>Z124=0.1</formula>
    </cfRule>
    <cfRule type="cellIs" dxfId="1491" priority="11" stopIfTrue="1" operator="equal">
      <formula>#REF!</formula>
    </cfRule>
  </conditionalFormatting>
  <conditionalFormatting sqref="BA34:BA368">
    <cfRule type="expression" dxfId="1490" priority="12" stopIfTrue="1">
      <formula>#REF!&lt;0</formula>
    </cfRule>
    <cfRule type="expression" dxfId="1489" priority="13" stopIfTrue="1">
      <formula>#REF!&gt;0</formula>
    </cfRule>
    <cfRule type="cellIs" dxfId="1488" priority="14" stopIfTrue="1" operator="between">
      <formula>0</formula>
      <formula>0.032</formula>
    </cfRule>
  </conditionalFormatting>
  <conditionalFormatting sqref="BP368 BP123 BP93 BP337 BP307 BP246 BP276">
    <cfRule type="expression" dxfId="1487" priority="15" stopIfTrue="1">
      <formula>#REF!&lt;0</formula>
    </cfRule>
    <cfRule type="expression" dxfId="1486" priority="16" stopIfTrue="1">
      <formula>#REF!&gt;0</formula>
    </cfRule>
    <cfRule type="cellIs" dxfId="1485" priority="17" stopIfTrue="1" operator="between">
      <formula>0</formula>
      <formula>0.032</formula>
    </cfRule>
  </conditionalFormatting>
  <conditionalFormatting sqref="BE124:BE336 BC338:BE367 BC4:BC93 BD155:BD184 BC124:BC184 BB94:BC94 BC185:BD336 BB1:BB93 BE4:BE94 BB95:BB65536 AQ338:AR367 AQ155:AR336 AR4:AR154">
    <cfRule type="cellIs" dxfId="1484" priority="18" stopIfTrue="1" operator="equal">
      <formula>0</formula>
    </cfRule>
  </conditionalFormatting>
  <conditionalFormatting sqref="BC95:BC123 BE95:BE123">
    <cfRule type="cellIs" dxfId="1483" priority="19" stopIfTrue="1" operator="equal">
      <formula>0</formula>
    </cfRule>
    <cfRule type="cellIs" dxfId="1482" priority="20" stopIfTrue="1" operator="equal">
      <formula>#REF!</formula>
    </cfRule>
  </conditionalFormatting>
  <conditionalFormatting sqref="BA21:BA33">
    <cfRule type="expression" dxfId="1481" priority="21" stopIfTrue="1">
      <formula>#REF!&lt;0</formula>
    </cfRule>
    <cfRule type="expression" dxfId="1480" priority="22" stopIfTrue="1">
      <formula>#REF!&gt;0</formula>
    </cfRule>
    <cfRule type="cellIs" dxfId="1479" priority="23" stopIfTrue="1" operator="between">
      <formula>0</formula>
      <formula>5</formula>
    </cfRule>
  </conditionalFormatting>
  <conditionalFormatting sqref="BA4:BA20">
    <cfRule type="expression" dxfId="1478" priority="24" stopIfTrue="1">
      <formula>#REF!&lt;0</formula>
    </cfRule>
    <cfRule type="expression" dxfId="1477" priority="25" stopIfTrue="1">
      <formula>#REF!&gt;0</formula>
    </cfRule>
  </conditionalFormatting>
  <conditionalFormatting sqref="AW362:AW367 AW2 AW155:AW360">
    <cfRule type="cellIs" dxfId="1476" priority="26" stopIfTrue="1" operator="equal">
      <formula>#REF!</formula>
    </cfRule>
    <cfRule type="cellIs" dxfId="1475" priority="27" stopIfTrue="1" operator="equal">
      <formula>#REF!</formula>
    </cfRule>
  </conditionalFormatting>
  <conditionalFormatting sqref="AZ366:AZ367 AZ155:AZ364">
    <cfRule type="cellIs" dxfId="1474" priority="28" stopIfTrue="1" operator="equal">
      <formula>#REF!</formula>
    </cfRule>
    <cfRule type="cellIs" dxfId="1473" priority="29" stopIfTrue="1" operator="equal">
      <formula>#REF!</formula>
    </cfRule>
  </conditionalFormatting>
  <conditionalFormatting sqref="AY155:AY184 AY366:AY367 AY216:AY364">
    <cfRule type="cellIs" dxfId="1472" priority="30" stopIfTrue="1" operator="equal">
      <formula>#REF!</formula>
    </cfRule>
    <cfRule type="cellIs" dxfId="1471" priority="31" stopIfTrue="1" operator="equal">
      <formula>#REF!</formula>
    </cfRule>
  </conditionalFormatting>
  <conditionalFormatting sqref="AX366:AX367 AX155:AX364">
    <cfRule type="cellIs" dxfId="1470" priority="32" stopIfTrue="1" operator="equal">
      <formula>#REF!</formula>
    </cfRule>
    <cfRule type="cellIs" dxfId="1469" priority="33" stopIfTrue="1" operator="equal">
      <formula>#REF!</formula>
    </cfRule>
  </conditionalFormatting>
  <conditionalFormatting sqref="AT185 AS2 AS338:AS359 AT277 AS361:AS364 AS366:AS367 AS155:AS336">
    <cfRule type="cellIs" dxfId="1468" priority="34" stopIfTrue="1" operator="equal">
      <formula>#REF!</formula>
    </cfRule>
    <cfRule type="cellIs" dxfId="1467" priority="35" stopIfTrue="1" operator="equal">
      <formula>#REF!</formula>
    </cfRule>
  </conditionalFormatting>
  <conditionalFormatting sqref="AT361:AT364 AT186:AT276 AT278:AT359 AT366:AT367 AT155:AT184">
    <cfRule type="cellIs" dxfId="1466" priority="36" stopIfTrue="1" operator="equal">
      <formula>#REF!</formula>
    </cfRule>
    <cfRule type="cellIs" dxfId="1465" priority="37" stopIfTrue="1" operator="equal">
      <formula>#REF!</formula>
    </cfRule>
  </conditionalFormatting>
  <conditionalFormatting sqref="AV155:AV185 AU366:AU367 AU362:AU364 AU216:AU359">
    <cfRule type="cellIs" dxfId="1464" priority="38" stopIfTrue="1" operator="equal">
      <formula>#REF!</formula>
    </cfRule>
    <cfRule type="cellIs" dxfId="1463" priority="39" stopIfTrue="1" operator="equal">
      <formula>#REF!</formula>
    </cfRule>
  </conditionalFormatting>
  <conditionalFormatting sqref="AV366:AV367 AV186:AV359 AV362:AV364">
    <cfRule type="cellIs" dxfId="1462" priority="40" stopIfTrue="1" operator="equal">
      <formula>#REF!</formula>
    </cfRule>
    <cfRule type="cellIs" dxfId="1461" priority="41" stopIfTrue="1" operator="equal">
      <formula>#REF!</formula>
    </cfRule>
  </conditionalFormatting>
  <conditionalFormatting sqref="AD1:AE1 AD369:AE65536 AD155:AD368">
    <cfRule type="cellIs" dxfId="1460" priority="42" stopIfTrue="1" operator="equal">
      <formula>0</formula>
    </cfRule>
  </conditionalFormatting>
  <conditionalFormatting sqref="W155:W184">
    <cfRule type="cellIs" dxfId="1459" priority="43" stopIfTrue="1" operator="equal">
      <formula>#REF!</formula>
    </cfRule>
    <cfRule type="cellIs" dxfId="1458" priority="44" stopIfTrue="1" operator="equal">
      <formula>#REF!</formula>
    </cfRule>
  </conditionalFormatting>
  <conditionalFormatting sqref="Z185:Z368">
    <cfRule type="cellIs" dxfId="1457" priority="45" stopIfTrue="1" operator="equal">
      <formula>0</formula>
    </cfRule>
    <cfRule type="cellIs" dxfId="1456" priority="46" stopIfTrue="1" operator="equal">
      <formula>0.1</formula>
    </cfRule>
  </conditionalFormatting>
  <conditionalFormatting sqref="Z155:Z184">
    <cfRule type="cellIs" dxfId="1455" priority="47" stopIfTrue="1" operator="equal">
      <formula>0</formula>
    </cfRule>
    <cfRule type="cellIs" dxfId="1454" priority="48" stopIfTrue="1" operator="equal">
      <formula>0.1</formula>
    </cfRule>
    <cfRule type="cellIs" dxfId="1453" priority="49" stopIfTrue="1" operator="equal">
      <formula>#REF!</formula>
    </cfRule>
  </conditionalFormatting>
  <conditionalFormatting sqref="J4:J153">
    <cfRule type="expression" dxfId="1452" priority="50" stopIfTrue="1">
      <formula>ISNA(J4)</formula>
    </cfRule>
  </conditionalFormatting>
  <conditionalFormatting sqref="F155:F184">
    <cfRule type="cellIs" dxfId="1451" priority="51" stopIfTrue="1" operator="equal">
      <formula>#REF!</formula>
    </cfRule>
    <cfRule type="cellIs" dxfId="1450" priority="52" stopIfTrue="1" operator="equal">
      <formula>#REF!</formula>
    </cfRule>
  </conditionalFormatting>
  <conditionalFormatting sqref="G155:G184">
    <cfRule type="cellIs" dxfId="1449" priority="53" stopIfTrue="1" operator="equal">
      <formula>#REF!</formula>
    </cfRule>
    <cfRule type="cellIs" dxfId="1448" priority="54" stopIfTrue="1" operator="equal">
      <formula>#REF!</formula>
    </cfRule>
  </conditionalFormatting>
  <conditionalFormatting sqref="H155:H184">
    <cfRule type="cellIs" dxfId="1447" priority="55" stopIfTrue="1" operator="equal">
      <formula>#REF!</formula>
    </cfRule>
    <cfRule type="cellIs" dxfId="1446" priority="56" stopIfTrue="1" operator="equal">
      <formula>#REF!</formula>
    </cfRule>
  </conditionalFormatting>
  <conditionalFormatting sqref="I155:I184">
    <cfRule type="cellIs" dxfId="1445" priority="57" stopIfTrue="1" operator="equal">
      <formula>#REF!</formula>
    </cfRule>
    <cfRule type="cellIs" dxfId="1444" priority="58" stopIfTrue="1" operator="equal">
      <formula>#REF!</formula>
    </cfRule>
  </conditionalFormatting>
  <conditionalFormatting sqref="K155:K184">
    <cfRule type="cellIs" dxfId="1443" priority="59" stopIfTrue="1" operator="equal">
      <formula>#REF!</formula>
    </cfRule>
    <cfRule type="cellIs" dxfId="1442" priority="60" stopIfTrue="1" operator="equal">
      <formula>#REF!</formula>
    </cfRule>
  </conditionalFormatting>
  <conditionalFormatting sqref="L155:L184">
    <cfRule type="cellIs" dxfId="1441" priority="61" stopIfTrue="1" operator="equal">
      <formula>#REF!</formula>
    </cfRule>
    <cfRule type="cellIs" dxfId="1440" priority="62" stopIfTrue="1" operator="equal">
      <formula>#REF!</formula>
    </cfRule>
  </conditionalFormatting>
  <conditionalFormatting sqref="M155:M184">
    <cfRule type="cellIs" dxfId="1439" priority="63" stopIfTrue="1" operator="equal">
      <formula>#REF!</formula>
    </cfRule>
    <cfRule type="cellIs" dxfId="1438" priority="64" stopIfTrue="1" operator="equal">
      <formula>#REF!</formula>
    </cfRule>
  </conditionalFormatting>
  <conditionalFormatting sqref="N155:N184">
    <cfRule type="cellIs" dxfId="1437" priority="65" stopIfTrue="1" operator="equal">
      <formula>#REF!</formula>
    </cfRule>
    <cfRule type="cellIs" dxfId="1436" priority="66" stopIfTrue="1" operator="equal">
      <formula>#REF!</formula>
    </cfRule>
  </conditionalFormatting>
  <conditionalFormatting sqref="P155:P184">
    <cfRule type="cellIs" dxfId="1435" priority="67" stopIfTrue="1" operator="equal">
      <formula>#REF!</formula>
    </cfRule>
    <cfRule type="cellIs" dxfId="1434" priority="68" stopIfTrue="1" operator="equal">
      <formula>#REF!</formula>
    </cfRule>
  </conditionalFormatting>
  <conditionalFormatting sqref="Q155:Q184">
    <cfRule type="cellIs" dxfId="1433" priority="69" stopIfTrue="1" operator="equal">
      <formula>#REF!</formula>
    </cfRule>
    <cfRule type="cellIs" dxfId="1432" priority="70" stopIfTrue="1" operator="equal">
      <formula>#REF!</formula>
    </cfRule>
  </conditionalFormatting>
  <conditionalFormatting sqref="R155:R184">
    <cfRule type="cellIs" dxfId="1431" priority="71" stopIfTrue="1" operator="equal">
      <formula>#REF!</formula>
    </cfRule>
    <cfRule type="cellIs" dxfId="1430" priority="72" stopIfTrue="1" operator="equal">
      <formula>#REF!</formula>
    </cfRule>
  </conditionalFormatting>
  <conditionalFormatting sqref="S155:S184 U155:U184">
    <cfRule type="cellIs" dxfId="1429" priority="73" stopIfTrue="1" operator="equal">
      <formula>#REF!</formula>
    </cfRule>
    <cfRule type="cellIs" dxfId="1428" priority="74" stopIfTrue="1" operator="equal">
      <formula>#REF!</formula>
    </cfRule>
  </conditionalFormatting>
  <conditionalFormatting sqref="F4:F34">
    <cfRule type="cellIs" dxfId="1427" priority="75" stopIfTrue="1" operator="equal">
      <formula>#REF!</formula>
    </cfRule>
    <cfRule type="cellIs" dxfId="1426" priority="76" stopIfTrue="1" operator="equal">
      <formula>#REF!</formula>
    </cfRule>
  </conditionalFormatting>
  <conditionalFormatting sqref="G4:G34">
    <cfRule type="cellIs" dxfId="1425" priority="77" stopIfTrue="1" operator="equal">
      <formula>#REF!</formula>
    </cfRule>
    <cfRule type="cellIs" dxfId="1424" priority="78" stopIfTrue="1" operator="equal">
      <formula>#REF!</formula>
    </cfRule>
  </conditionalFormatting>
  <conditionalFormatting sqref="H4:H34">
    <cfRule type="cellIs" dxfId="1423" priority="79" stopIfTrue="1" operator="equal">
      <formula>#REF!</formula>
    </cfRule>
    <cfRule type="cellIs" dxfId="1422" priority="80" stopIfTrue="1" operator="equal">
      <formula>#REF!</formula>
    </cfRule>
  </conditionalFormatting>
  <conditionalFormatting sqref="I4:I34">
    <cfRule type="cellIs" dxfId="1421" priority="81" stopIfTrue="1" operator="equal">
      <formula>#REF!</formula>
    </cfRule>
    <cfRule type="cellIs" dxfId="1420" priority="82" stopIfTrue="1" operator="equal">
      <formula>#REF!</formula>
    </cfRule>
  </conditionalFormatting>
  <conditionalFormatting sqref="K4:K34">
    <cfRule type="cellIs" dxfId="1419" priority="83" stopIfTrue="1" operator="equal">
      <formula>#REF!</formula>
    </cfRule>
    <cfRule type="cellIs" dxfId="1418" priority="84" stopIfTrue="1" operator="equal">
      <formula>#REF!</formula>
    </cfRule>
  </conditionalFormatting>
  <conditionalFormatting sqref="L4:L34">
    <cfRule type="cellIs" dxfId="1417" priority="85" stopIfTrue="1" operator="equal">
      <formula>#REF!</formula>
    </cfRule>
    <cfRule type="cellIs" dxfId="1416" priority="86" stopIfTrue="1" operator="equal">
      <formula>#REF!</formula>
    </cfRule>
  </conditionalFormatting>
  <conditionalFormatting sqref="M4:M34">
    <cfRule type="cellIs" dxfId="1415" priority="87" stopIfTrue="1" operator="equal">
      <formula>#REF!</formula>
    </cfRule>
    <cfRule type="cellIs" dxfId="1414" priority="88" stopIfTrue="1" operator="equal">
      <formula>#REF!</formula>
    </cfRule>
  </conditionalFormatting>
  <conditionalFormatting sqref="N4:N34 T4:T153 O4:O153">
    <cfRule type="cellIs" dxfId="1413" priority="89" stopIfTrue="1" operator="equal">
      <formula>#REF!</formula>
    </cfRule>
    <cfRule type="cellIs" dxfId="1412" priority="90" stopIfTrue="1" operator="equal">
      <formula>#REF!</formula>
    </cfRule>
  </conditionalFormatting>
  <conditionalFormatting sqref="P4:P34">
    <cfRule type="cellIs" dxfId="1411" priority="91" stopIfTrue="1" operator="equal">
      <formula>#REF!</formula>
    </cfRule>
    <cfRule type="cellIs" dxfId="1410" priority="92" stopIfTrue="1" operator="equal">
      <formula>#REF!</formula>
    </cfRule>
  </conditionalFormatting>
  <conditionalFormatting sqref="Q4:Q34">
    <cfRule type="cellIs" dxfId="1409" priority="93" stopIfTrue="1" operator="equal">
      <formula>#REF!</formula>
    </cfRule>
    <cfRule type="cellIs" dxfId="1408" priority="94" stopIfTrue="1" operator="equal">
      <formula>#REF!</formula>
    </cfRule>
  </conditionalFormatting>
  <conditionalFormatting sqref="R4:R34">
    <cfRule type="cellIs" dxfId="1407" priority="95" stopIfTrue="1" operator="equal">
      <formula>#REF!</formula>
    </cfRule>
    <cfRule type="cellIs" dxfId="1406" priority="96" stopIfTrue="1" operator="equal">
      <formula>#REF!</formula>
    </cfRule>
  </conditionalFormatting>
  <conditionalFormatting sqref="S4:S34">
    <cfRule type="cellIs" dxfId="1405" priority="97" stopIfTrue="1" operator="equal">
      <formula>#REF!</formula>
    </cfRule>
    <cfRule type="cellIs" dxfId="1404" priority="98" stopIfTrue="1" operator="equal">
      <formula>#REF!</formula>
    </cfRule>
  </conditionalFormatting>
  <conditionalFormatting sqref="U4:U34">
    <cfRule type="cellIs" dxfId="1403" priority="99" stopIfTrue="1" operator="equal">
      <formula>#REF!</formula>
    </cfRule>
    <cfRule type="cellIs" dxfId="1402" priority="100" stopIfTrue="1" operator="equal">
      <formula>#REF!</formula>
    </cfRule>
  </conditionalFormatting>
  <conditionalFormatting sqref="V4:V34">
    <cfRule type="cellIs" dxfId="1401" priority="101" stopIfTrue="1" operator="equal">
      <formula>#REF!</formula>
    </cfRule>
    <cfRule type="cellIs" dxfId="1400" priority="102" stopIfTrue="1" operator="equal">
      <formula>#REF!</formula>
    </cfRule>
  </conditionalFormatting>
  <conditionalFormatting sqref="W4:W34">
    <cfRule type="cellIs" dxfId="1399" priority="103" stopIfTrue="1" operator="equal">
      <formula>#REF!</formula>
    </cfRule>
    <cfRule type="cellIs" dxfId="1398" priority="104" stopIfTrue="1" operator="equal">
      <formula>#REF!</formula>
    </cfRule>
  </conditionalFormatting>
  <conditionalFormatting sqref="Z4:Z34">
    <cfRule type="cellIs" dxfId="1397" priority="105" stopIfTrue="1" operator="equal">
      <formula>0</formula>
    </cfRule>
    <cfRule type="cellIs" dxfId="1396" priority="106" stopIfTrue="1" operator="equal">
      <formula>0.1</formula>
    </cfRule>
    <cfRule type="cellIs" dxfId="1395" priority="107" stopIfTrue="1" operator="equal">
      <formula>#REF!</formula>
    </cfRule>
  </conditionalFormatting>
  <conditionalFormatting sqref="AA4:AA34">
    <cfRule type="cellIs" dxfId="1394" priority="108" stopIfTrue="1" operator="equal">
      <formula>#REF!</formula>
    </cfRule>
  </conditionalFormatting>
  <conditionalFormatting sqref="AB4:AB34">
    <cfRule type="cellIs" dxfId="1393" priority="109" stopIfTrue="1" operator="equal">
      <formula>#REF!</formula>
    </cfRule>
  </conditionalFormatting>
  <conditionalFormatting sqref="AD4:AD34">
    <cfRule type="cellIs" dxfId="1392" priority="110" stopIfTrue="1" operator="equal">
      <formula>#REF!</formula>
    </cfRule>
    <cfRule type="cellIs" dxfId="1391" priority="111" stopIfTrue="1" operator="equal">
      <formula>#REF!</formula>
    </cfRule>
  </conditionalFormatting>
  <conditionalFormatting sqref="AE4:AE62">
    <cfRule type="cellIs" dxfId="1390" priority="112" stopIfTrue="1" operator="equal">
      <formula>#REF!</formula>
    </cfRule>
  </conditionalFormatting>
  <conditionalFormatting sqref="AG4:AG34">
    <cfRule type="cellIs" dxfId="1389" priority="113" stopIfTrue="1" operator="equal">
      <formula>#REF!</formula>
    </cfRule>
    <cfRule type="cellIs" dxfId="1388" priority="114" stopIfTrue="1" operator="equal">
      <formula>#REF!</formula>
    </cfRule>
  </conditionalFormatting>
  <conditionalFormatting sqref="AH4:AH34">
    <cfRule type="cellIs" dxfId="1387" priority="115" stopIfTrue="1" operator="equal">
      <formula>#REF!</formula>
    </cfRule>
    <cfRule type="cellIs" dxfId="1386" priority="116" stopIfTrue="1" operator="equal">
      <formula>#REF!</formula>
    </cfRule>
  </conditionalFormatting>
  <conditionalFormatting sqref="AI4:AI34">
    <cfRule type="cellIs" dxfId="1385" priority="117" stopIfTrue="1" operator="equal">
      <formula>#REF!</formula>
    </cfRule>
    <cfRule type="cellIs" dxfId="1384" priority="118" stopIfTrue="1" operator="equal">
      <formula>#REF!</formula>
    </cfRule>
  </conditionalFormatting>
  <conditionalFormatting sqref="AJ4:AJ34">
    <cfRule type="cellIs" dxfId="1383" priority="119" stopIfTrue="1" operator="equal">
      <formula>#REF!</formula>
    </cfRule>
    <cfRule type="cellIs" dxfId="1382" priority="120" stopIfTrue="1" operator="equal">
      <formula>#REF!</formula>
    </cfRule>
  </conditionalFormatting>
  <conditionalFormatting sqref="AP4:AP34">
    <cfRule type="cellIs" dxfId="1381" priority="121" stopIfTrue="1" operator="equal">
      <formula>#REF!</formula>
    </cfRule>
  </conditionalFormatting>
  <conditionalFormatting sqref="AQ4:AQ34">
    <cfRule type="cellIs" dxfId="1380" priority="122" stopIfTrue="1" operator="equal">
      <formula>0</formula>
    </cfRule>
    <cfRule type="cellIs" dxfId="1379" priority="123" stopIfTrue="1" operator="equal">
      <formula>#REF!</formula>
    </cfRule>
  </conditionalFormatting>
  <conditionalFormatting sqref="AS4:AS34">
    <cfRule type="cellIs" dxfId="1378" priority="124" stopIfTrue="1" operator="equal">
      <formula>#REF!</formula>
    </cfRule>
    <cfRule type="cellIs" dxfId="1377" priority="125" stopIfTrue="1" operator="equal">
      <formula>#REF!</formula>
    </cfRule>
  </conditionalFormatting>
  <conditionalFormatting sqref="AT4:AT34">
    <cfRule type="cellIs" dxfId="1376" priority="126" stopIfTrue="1" operator="equal">
      <formula>#REF!</formula>
    </cfRule>
    <cfRule type="cellIs" dxfId="1375" priority="127" stopIfTrue="1" operator="equal">
      <formula>#REF!</formula>
    </cfRule>
  </conditionalFormatting>
  <conditionalFormatting sqref="AU4:AU34">
    <cfRule type="cellIs" dxfId="1374" priority="128" stopIfTrue="1" operator="equal">
      <formula>#REF!</formula>
    </cfRule>
    <cfRule type="cellIs" dxfId="1373" priority="129" stopIfTrue="1" operator="equal">
      <formula>#REF!</formula>
    </cfRule>
  </conditionalFormatting>
  <conditionalFormatting sqref="AV4:AV34">
    <cfRule type="cellIs" dxfId="1372" priority="130" stopIfTrue="1" operator="equal">
      <formula>#REF!</formula>
    </cfRule>
    <cfRule type="cellIs" dxfId="1371" priority="131" stopIfTrue="1" operator="equal">
      <formula>#REF!</formula>
    </cfRule>
  </conditionalFormatting>
  <conditionalFormatting sqref="AW4:AW34">
    <cfRule type="cellIs" dxfId="1370" priority="132" stopIfTrue="1" operator="equal">
      <formula>#REF!</formula>
    </cfRule>
    <cfRule type="cellIs" dxfId="1369" priority="133" stopIfTrue="1" operator="equal">
      <formula>#REF!</formula>
    </cfRule>
  </conditionalFormatting>
  <conditionalFormatting sqref="AX4:AX34">
    <cfRule type="cellIs" dxfId="1368" priority="134" stopIfTrue="1" operator="equal">
      <formula>#REF!</formula>
    </cfRule>
    <cfRule type="cellIs" dxfId="1367" priority="135" stopIfTrue="1" operator="equal">
      <formula>#REF!</formula>
    </cfRule>
  </conditionalFormatting>
  <conditionalFormatting sqref="AY4:AY34">
    <cfRule type="cellIs" dxfId="1366" priority="136" stopIfTrue="1" operator="equal">
      <formula>#REF!</formula>
    </cfRule>
    <cfRule type="cellIs" dxfId="1365" priority="137" stopIfTrue="1" operator="equal">
      <formula>#REF!</formula>
    </cfRule>
  </conditionalFormatting>
  <conditionalFormatting sqref="AZ4:AZ34">
    <cfRule type="cellIs" dxfId="1364" priority="138" stopIfTrue="1" operator="equal">
      <formula>#REF!</formula>
    </cfRule>
    <cfRule type="cellIs" dxfId="1363" priority="139" stopIfTrue="1" operator="equal">
      <formula>#REF!</formula>
    </cfRule>
  </conditionalFormatting>
  <conditionalFormatting sqref="F35:F62">
    <cfRule type="cellIs" dxfId="1362" priority="140" stopIfTrue="1" operator="equal">
      <formula>#REF!</formula>
    </cfRule>
    <cfRule type="cellIs" dxfId="1361" priority="141" stopIfTrue="1" operator="equal">
      <formula>#REF!</formula>
    </cfRule>
  </conditionalFormatting>
  <conditionalFormatting sqref="G35:G62">
    <cfRule type="cellIs" dxfId="1360" priority="142" stopIfTrue="1" operator="equal">
      <formula>#REF!</formula>
    </cfRule>
    <cfRule type="cellIs" dxfId="1359" priority="143" stopIfTrue="1" operator="equal">
      <formula>#REF!</formula>
    </cfRule>
  </conditionalFormatting>
  <conditionalFormatting sqref="H35:H62">
    <cfRule type="cellIs" dxfId="1358" priority="144" stopIfTrue="1" operator="equal">
      <formula>#REF!</formula>
    </cfRule>
    <cfRule type="cellIs" dxfId="1357" priority="145" stopIfTrue="1" operator="equal">
      <formula>#REF!</formula>
    </cfRule>
  </conditionalFormatting>
  <conditionalFormatting sqref="I35:I62">
    <cfRule type="cellIs" dxfId="1356" priority="146" stopIfTrue="1" operator="equal">
      <formula>#REF!</formula>
    </cfRule>
    <cfRule type="cellIs" dxfId="1355" priority="147" stopIfTrue="1" operator="equal">
      <formula>#REF!</formula>
    </cfRule>
  </conditionalFormatting>
  <conditionalFormatting sqref="K35:K62">
    <cfRule type="cellIs" dxfId="1354" priority="148" stopIfTrue="1" operator="equal">
      <formula>#REF!</formula>
    </cfRule>
    <cfRule type="cellIs" dxfId="1353" priority="149" stopIfTrue="1" operator="equal">
      <formula>#REF!</formula>
    </cfRule>
  </conditionalFormatting>
  <conditionalFormatting sqref="L35:L62">
    <cfRule type="cellIs" dxfId="1352" priority="150" stopIfTrue="1" operator="equal">
      <formula>#REF!</formula>
    </cfRule>
    <cfRule type="cellIs" dxfId="1351" priority="151" stopIfTrue="1" operator="equal">
      <formula>#REF!</formula>
    </cfRule>
  </conditionalFormatting>
  <conditionalFormatting sqref="M35:M62">
    <cfRule type="cellIs" dxfId="1350" priority="152" stopIfTrue="1" operator="equal">
      <formula>#REF!</formula>
    </cfRule>
    <cfRule type="cellIs" dxfId="1349" priority="153" stopIfTrue="1" operator="equal">
      <formula>#REF!</formula>
    </cfRule>
  </conditionalFormatting>
  <conditionalFormatting sqref="N35:N62">
    <cfRule type="cellIs" dxfId="1348" priority="154" stopIfTrue="1" operator="equal">
      <formula>#REF!</formula>
    </cfRule>
    <cfRule type="cellIs" dxfId="1347" priority="155" stopIfTrue="1" operator="equal">
      <formula>#REF!</formula>
    </cfRule>
  </conditionalFormatting>
  <conditionalFormatting sqref="P35:P62">
    <cfRule type="cellIs" dxfId="1346" priority="156" stopIfTrue="1" operator="equal">
      <formula>#REF!</formula>
    </cfRule>
    <cfRule type="cellIs" dxfId="1345" priority="157" stopIfTrue="1" operator="equal">
      <formula>#REF!</formula>
    </cfRule>
  </conditionalFormatting>
  <conditionalFormatting sqref="Q35:Q62">
    <cfRule type="cellIs" dxfId="1344" priority="158" stopIfTrue="1" operator="equal">
      <formula>#REF!</formula>
    </cfRule>
    <cfRule type="cellIs" dxfId="1343" priority="159" stopIfTrue="1" operator="equal">
      <formula>#REF!</formula>
    </cfRule>
  </conditionalFormatting>
  <conditionalFormatting sqref="R35:R62">
    <cfRule type="cellIs" dxfId="1342" priority="160" stopIfTrue="1" operator="equal">
      <formula>#REF!</formula>
    </cfRule>
    <cfRule type="cellIs" dxfId="1341" priority="161" stopIfTrue="1" operator="equal">
      <formula>#REF!</formula>
    </cfRule>
  </conditionalFormatting>
  <conditionalFormatting sqref="S35:S62">
    <cfRule type="cellIs" dxfId="1340" priority="162" stopIfTrue="1" operator="equal">
      <formula>#REF!</formula>
    </cfRule>
    <cfRule type="cellIs" dxfId="1339" priority="163" stopIfTrue="1" operator="equal">
      <formula>#REF!</formula>
    </cfRule>
  </conditionalFormatting>
  <conditionalFormatting sqref="U35:U62">
    <cfRule type="cellIs" dxfId="1338" priority="164" stopIfTrue="1" operator="equal">
      <formula>#REF!</formula>
    </cfRule>
    <cfRule type="cellIs" dxfId="1337" priority="165" stopIfTrue="1" operator="equal">
      <formula>#REF!</formula>
    </cfRule>
  </conditionalFormatting>
  <conditionalFormatting sqref="V35:V62">
    <cfRule type="cellIs" dxfId="1336" priority="166" stopIfTrue="1" operator="equal">
      <formula>#REF!</formula>
    </cfRule>
    <cfRule type="cellIs" dxfId="1335" priority="167" stopIfTrue="1" operator="equal">
      <formula>#REF!</formula>
    </cfRule>
  </conditionalFormatting>
  <conditionalFormatting sqref="W35:W62">
    <cfRule type="cellIs" dxfId="1334" priority="168" stopIfTrue="1" operator="equal">
      <formula>#REF!</formula>
    </cfRule>
    <cfRule type="cellIs" dxfId="1333" priority="169" stopIfTrue="1" operator="equal">
      <formula>#REF!</formula>
    </cfRule>
  </conditionalFormatting>
  <conditionalFormatting sqref="Z35:Z62">
    <cfRule type="cellIs" dxfId="1332" priority="170" stopIfTrue="1" operator="equal">
      <formula>0</formula>
    </cfRule>
    <cfRule type="cellIs" dxfId="1331" priority="171" stopIfTrue="1" operator="equal">
      <formula>0.1</formula>
    </cfRule>
    <cfRule type="cellIs" dxfId="1330" priority="172" stopIfTrue="1" operator="equal">
      <formula>#REF!</formula>
    </cfRule>
  </conditionalFormatting>
  <conditionalFormatting sqref="AA35:AA62">
    <cfRule type="cellIs" dxfId="1329" priority="173" stopIfTrue="1" operator="equal">
      <formula>#REF!</formula>
    </cfRule>
  </conditionalFormatting>
  <conditionalFormatting sqref="AB35:AB62">
    <cfRule type="cellIs" dxfId="1328" priority="174" stopIfTrue="1" operator="equal">
      <formula>#REF!</formula>
    </cfRule>
  </conditionalFormatting>
  <conditionalFormatting sqref="AD35:AD62">
    <cfRule type="cellIs" dxfId="1327" priority="175" stopIfTrue="1" operator="equal">
      <formula>#REF!</formula>
    </cfRule>
    <cfRule type="cellIs" dxfId="1326" priority="176" stopIfTrue="1" operator="equal">
      <formula>#REF!</formula>
    </cfRule>
  </conditionalFormatting>
  <conditionalFormatting sqref="AG35:AG62">
    <cfRule type="cellIs" dxfId="1325" priority="177" stopIfTrue="1" operator="equal">
      <formula>#REF!</formula>
    </cfRule>
    <cfRule type="cellIs" dxfId="1324" priority="178" stopIfTrue="1" operator="equal">
      <formula>#REF!</formula>
    </cfRule>
  </conditionalFormatting>
  <conditionalFormatting sqref="AH35:AH62">
    <cfRule type="cellIs" dxfId="1323" priority="179" stopIfTrue="1" operator="equal">
      <formula>#REF!</formula>
    </cfRule>
    <cfRule type="cellIs" dxfId="1322" priority="180" stopIfTrue="1" operator="equal">
      <formula>#REF!</formula>
    </cfRule>
  </conditionalFormatting>
  <conditionalFormatting sqref="AI35:AI62">
    <cfRule type="cellIs" dxfId="1321" priority="181" stopIfTrue="1" operator="equal">
      <formula>#REF!</formula>
    </cfRule>
    <cfRule type="cellIs" dxfId="1320" priority="182" stopIfTrue="1" operator="equal">
      <formula>#REF!</formula>
    </cfRule>
  </conditionalFormatting>
  <conditionalFormatting sqref="AJ35:AJ62">
    <cfRule type="cellIs" dxfId="1319" priority="183" stopIfTrue="1" operator="equal">
      <formula>#REF!</formula>
    </cfRule>
    <cfRule type="cellIs" dxfId="1318" priority="184" stopIfTrue="1" operator="equal">
      <formula>#REF!</formula>
    </cfRule>
  </conditionalFormatting>
  <conditionalFormatting sqref="AP35:AP62">
    <cfRule type="cellIs" dxfId="1317" priority="185" stopIfTrue="1" operator="equal">
      <formula>#REF!</formula>
    </cfRule>
  </conditionalFormatting>
  <conditionalFormatting sqref="AQ35:AQ62">
    <cfRule type="cellIs" dxfId="1316" priority="186" stopIfTrue="1" operator="equal">
      <formula>0</formula>
    </cfRule>
    <cfRule type="cellIs" dxfId="1315" priority="187" stopIfTrue="1" operator="equal">
      <formula>#REF!</formula>
    </cfRule>
  </conditionalFormatting>
  <conditionalFormatting sqref="AS35:AS62">
    <cfRule type="cellIs" dxfId="1314" priority="188" stopIfTrue="1" operator="equal">
      <formula>#REF!</formula>
    </cfRule>
    <cfRule type="cellIs" dxfId="1313" priority="189" stopIfTrue="1" operator="equal">
      <formula>#REF!</formula>
    </cfRule>
  </conditionalFormatting>
  <conditionalFormatting sqref="AT35:AT62">
    <cfRule type="cellIs" dxfId="1312" priority="190" stopIfTrue="1" operator="equal">
      <formula>#REF!</formula>
    </cfRule>
    <cfRule type="cellIs" dxfId="1311" priority="191" stopIfTrue="1" operator="equal">
      <formula>#REF!</formula>
    </cfRule>
  </conditionalFormatting>
  <conditionalFormatting sqref="AU35:AU62">
    <cfRule type="cellIs" dxfId="1310" priority="192" stopIfTrue="1" operator="equal">
      <formula>#REF!</formula>
    </cfRule>
    <cfRule type="cellIs" dxfId="1309" priority="193" stopIfTrue="1" operator="equal">
      <formula>#REF!</formula>
    </cfRule>
  </conditionalFormatting>
  <conditionalFormatting sqref="AV35:AV62">
    <cfRule type="cellIs" dxfId="1308" priority="194" stopIfTrue="1" operator="equal">
      <formula>#REF!</formula>
    </cfRule>
    <cfRule type="cellIs" dxfId="1307" priority="195" stopIfTrue="1" operator="equal">
      <formula>#REF!</formula>
    </cfRule>
  </conditionalFormatting>
  <conditionalFormatting sqref="AX35:AX62">
    <cfRule type="cellIs" dxfId="1306" priority="196" stopIfTrue="1" operator="equal">
      <formula>#REF!</formula>
    </cfRule>
    <cfRule type="cellIs" dxfId="1305" priority="197" stopIfTrue="1" operator="equal">
      <formula>#REF!</formula>
    </cfRule>
  </conditionalFormatting>
  <conditionalFormatting sqref="AW35:AW62">
    <cfRule type="cellIs" dxfId="1304" priority="198" stopIfTrue="1" operator="equal">
      <formula>#REF!</formula>
    </cfRule>
    <cfRule type="cellIs" dxfId="1303" priority="199" stopIfTrue="1" operator="equal">
      <formula>#REF!</formula>
    </cfRule>
  </conditionalFormatting>
  <conditionalFormatting sqref="AY35:AY62">
    <cfRule type="cellIs" dxfId="1302" priority="200" stopIfTrue="1" operator="equal">
      <formula>#REF!</formula>
    </cfRule>
    <cfRule type="cellIs" dxfId="1301" priority="201" stopIfTrue="1" operator="equal">
      <formula>#REF!</formula>
    </cfRule>
  </conditionalFormatting>
  <conditionalFormatting sqref="AZ35:AZ62">
    <cfRule type="cellIs" dxfId="1300" priority="202" stopIfTrue="1" operator="equal">
      <formula>#REF!</formula>
    </cfRule>
    <cfRule type="cellIs" dxfId="1299" priority="203" stopIfTrue="1" operator="equal">
      <formula>#REF!</formula>
    </cfRule>
  </conditionalFormatting>
  <conditionalFormatting sqref="F63:F93">
    <cfRule type="cellIs" dxfId="1298" priority="204" stopIfTrue="1" operator="equal">
      <formula>#REF!</formula>
    </cfRule>
    <cfRule type="cellIs" dxfId="1297" priority="205" stopIfTrue="1" operator="equal">
      <formula>#REF!</formula>
    </cfRule>
  </conditionalFormatting>
  <conditionalFormatting sqref="G63:G93">
    <cfRule type="cellIs" dxfId="1296" priority="206" stopIfTrue="1" operator="equal">
      <formula>#REF!</formula>
    </cfRule>
    <cfRule type="cellIs" dxfId="1295" priority="207" stopIfTrue="1" operator="equal">
      <formula>#REF!</formula>
    </cfRule>
  </conditionalFormatting>
  <conditionalFormatting sqref="H63:H93">
    <cfRule type="cellIs" dxfId="1294" priority="208" stopIfTrue="1" operator="equal">
      <formula>#REF!</formula>
    </cfRule>
    <cfRule type="cellIs" dxfId="1293" priority="209" stopIfTrue="1" operator="equal">
      <formula>#REF!</formula>
    </cfRule>
  </conditionalFormatting>
  <conditionalFormatting sqref="I63:I93">
    <cfRule type="cellIs" dxfId="1292" priority="210" stopIfTrue="1" operator="equal">
      <formula>#REF!</formula>
    </cfRule>
    <cfRule type="cellIs" dxfId="1291" priority="211" stopIfTrue="1" operator="equal">
      <formula>#REF!</formula>
    </cfRule>
  </conditionalFormatting>
  <conditionalFormatting sqref="K63:K93">
    <cfRule type="cellIs" dxfId="1290" priority="212" stopIfTrue="1" operator="equal">
      <formula>#REF!</formula>
    </cfRule>
    <cfRule type="cellIs" dxfId="1289" priority="213" stopIfTrue="1" operator="equal">
      <formula>#REF!</formula>
    </cfRule>
  </conditionalFormatting>
  <conditionalFormatting sqref="L63:L93">
    <cfRule type="cellIs" dxfId="1288" priority="214" stopIfTrue="1" operator="equal">
      <formula>#REF!</formula>
    </cfRule>
    <cfRule type="cellIs" dxfId="1287" priority="215" stopIfTrue="1" operator="equal">
      <formula>#REF!</formula>
    </cfRule>
  </conditionalFormatting>
  <conditionalFormatting sqref="M63:M93">
    <cfRule type="cellIs" dxfId="1286" priority="216" stopIfTrue="1" operator="equal">
      <formula>#REF!</formula>
    </cfRule>
    <cfRule type="cellIs" dxfId="1285" priority="217" stopIfTrue="1" operator="equal">
      <formula>#REF!</formula>
    </cfRule>
  </conditionalFormatting>
  <conditionalFormatting sqref="N63:N93">
    <cfRule type="cellIs" dxfId="1284" priority="218" stopIfTrue="1" operator="equal">
      <formula>#REF!</formula>
    </cfRule>
    <cfRule type="cellIs" dxfId="1283" priority="219" stopIfTrue="1" operator="equal">
      <formula>#REF!</formula>
    </cfRule>
  </conditionalFormatting>
  <conditionalFormatting sqref="P63:P93">
    <cfRule type="cellIs" dxfId="1282" priority="220" stopIfTrue="1" operator="equal">
      <formula>#REF!</formula>
    </cfRule>
    <cfRule type="cellIs" dxfId="1281" priority="221" stopIfTrue="1" operator="equal">
      <formula>#REF!</formula>
    </cfRule>
  </conditionalFormatting>
  <conditionalFormatting sqref="Q63:Q93">
    <cfRule type="cellIs" dxfId="1280" priority="222" stopIfTrue="1" operator="equal">
      <formula>#REF!</formula>
    </cfRule>
    <cfRule type="cellIs" dxfId="1279" priority="223" stopIfTrue="1" operator="equal">
      <formula>#REF!</formula>
    </cfRule>
  </conditionalFormatting>
  <conditionalFormatting sqref="R63:R93">
    <cfRule type="cellIs" dxfId="1278" priority="224" stopIfTrue="1" operator="equal">
      <formula>#REF!</formula>
    </cfRule>
    <cfRule type="cellIs" dxfId="1277" priority="225" stopIfTrue="1" operator="equal">
      <formula>#REF!</formula>
    </cfRule>
  </conditionalFormatting>
  <conditionalFormatting sqref="S63:S93">
    <cfRule type="cellIs" dxfId="1276" priority="226" stopIfTrue="1" operator="equal">
      <formula>#REF!</formula>
    </cfRule>
    <cfRule type="cellIs" dxfId="1275" priority="227" stopIfTrue="1" operator="equal">
      <formula>#REF!</formula>
    </cfRule>
  </conditionalFormatting>
  <conditionalFormatting sqref="U63:U93">
    <cfRule type="cellIs" dxfId="1274" priority="228" stopIfTrue="1" operator="equal">
      <formula>#REF!</formula>
    </cfRule>
    <cfRule type="cellIs" dxfId="1273" priority="229" stopIfTrue="1" operator="equal">
      <formula>#REF!</formula>
    </cfRule>
  </conditionalFormatting>
  <conditionalFormatting sqref="V63:V93">
    <cfRule type="cellIs" dxfId="1272" priority="230" stopIfTrue="1" operator="equal">
      <formula>#REF!</formula>
    </cfRule>
    <cfRule type="cellIs" dxfId="1271" priority="231" stopIfTrue="1" operator="equal">
      <formula>#REF!</formula>
    </cfRule>
  </conditionalFormatting>
  <conditionalFormatting sqref="W63:W93">
    <cfRule type="cellIs" dxfId="1270" priority="232" stopIfTrue="1" operator="equal">
      <formula>#REF!</formula>
    </cfRule>
    <cfRule type="cellIs" dxfId="1269" priority="233" stopIfTrue="1" operator="equal">
      <formula>#REF!</formula>
    </cfRule>
  </conditionalFormatting>
  <conditionalFormatting sqref="Z63:Z93">
    <cfRule type="cellIs" dxfId="1268" priority="234" stopIfTrue="1" operator="equal">
      <formula>0</formula>
    </cfRule>
    <cfRule type="cellIs" dxfId="1267" priority="235" stopIfTrue="1" operator="equal">
      <formula>0.1</formula>
    </cfRule>
    <cfRule type="cellIs" dxfId="1266" priority="236" stopIfTrue="1" operator="equal">
      <formula>#REF!</formula>
    </cfRule>
  </conditionalFormatting>
  <conditionalFormatting sqref="AA63:AA93">
    <cfRule type="cellIs" dxfId="1265" priority="237" stopIfTrue="1" operator="equal">
      <formula>#REF!</formula>
    </cfRule>
  </conditionalFormatting>
  <conditionalFormatting sqref="AB63:AB93">
    <cfRule type="cellIs" dxfId="1264" priority="238" stopIfTrue="1" operator="equal">
      <formula>#REF!</formula>
    </cfRule>
  </conditionalFormatting>
  <conditionalFormatting sqref="AD63:AD93">
    <cfRule type="cellIs" dxfId="1263" priority="239" stopIfTrue="1" operator="equal">
      <formula>#REF!</formula>
    </cfRule>
    <cfRule type="cellIs" dxfId="1262" priority="240" stopIfTrue="1" operator="equal">
      <formula>#REF!</formula>
    </cfRule>
  </conditionalFormatting>
  <conditionalFormatting sqref="AE63:AE93">
    <cfRule type="cellIs" dxfId="1261" priority="241" stopIfTrue="1" operator="equal">
      <formula>#REF!</formula>
    </cfRule>
  </conditionalFormatting>
  <conditionalFormatting sqref="AG63:AG93">
    <cfRule type="cellIs" dxfId="1260" priority="242" stopIfTrue="1" operator="equal">
      <formula>#REF!</formula>
    </cfRule>
    <cfRule type="cellIs" dxfId="1259" priority="243" stopIfTrue="1" operator="equal">
      <formula>#REF!</formula>
    </cfRule>
  </conditionalFormatting>
  <conditionalFormatting sqref="AH63:AH93">
    <cfRule type="cellIs" dxfId="1258" priority="244" stopIfTrue="1" operator="equal">
      <formula>#REF!</formula>
    </cfRule>
    <cfRule type="cellIs" dxfId="1257" priority="245" stopIfTrue="1" operator="equal">
      <formula>#REF!</formula>
    </cfRule>
  </conditionalFormatting>
  <conditionalFormatting sqref="AI63:AI93">
    <cfRule type="cellIs" dxfId="1256" priority="246" stopIfTrue="1" operator="equal">
      <formula>#REF!</formula>
    </cfRule>
    <cfRule type="cellIs" dxfId="1255" priority="247" stopIfTrue="1" operator="equal">
      <formula>#REF!</formula>
    </cfRule>
  </conditionalFormatting>
  <conditionalFormatting sqref="AJ63:AJ93">
    <cfRule type="cellIs" dxfId="1254" priority="248" stopIfTrue="1" operator="equal">
      <formula>#REF!</formula>
    </cfRule>
    <cfRule type="cellIs" dxfId="1253" priority="249" stopIfTrue="1" operator="equal">
      <formula>#REF!</formula>
    </cfRule>
  </conditionalFormatting>
  <conditionalFormatting sqref="AP63:AP93">
    <cfRule type="cellIs" dxfId="1252" priority="250" stopIfTrue="1" operator="equal">
      <formula>#REF!</formula>
    </cfRule>
  </conditionalFormatting>
  <conditionalFormatting sqref="AQ63:AQ93">
    <cfRule type="cellIs" dxfId="1251" priority="251" stopIfTrue="1" operator="equal">
      <formula>0</formula>
    </cfRule>
    <cfRule type="cellIs" dxfId="1250" priority="252" stopIfTrue="1" operator="equal">
      <formula>#REF!</formula>
    </cfRule>
  </conditionalFormatting>
  <conditionalFormatting sqref="AS63:AS93">
    <cfRule type="cellIs" dxfId="1249" priority="253" stopIfTrue="1" operator="equal">
      <formula>#REF!</formula>
    </cfRule>
    <cfRule type="cellIs" dxfId="1248" priority="254" stopIfTrue="1" operator="equal">
      <formula>#REF!</formula>
    </cfRule>
  </conditionalFormatting>
  <conditionalFormatting sqref="AT63:AT93">
    <cfRule type="cellIs" dxfId="1247" priority="255" stopIfTrue="1" operator="equal">
      <formula>#REF!</formula>
    </cfRule>
    <cfRule type="cellIs" dxfId="1246" priority="256" stopIfTrue="1" operator="equal">
      <formula>#REF!</formula>
    </cfRule>
  </conditionalFormatting>
  <conditionalFormatting sqref="AU63:AU93">
    <cfRule type="cellIs" dxfId="1245" priority="257" stopIfTrue="1" operator="equal">
      <formula>#REF!</formula>
    </cfRule>
    <cfRule type="cellIs" dxfId="1244" priority="258" stopIfTrue="1" operator="equal">
      <formula>#REF!</formula>
    </cfRule>
  </conditionalFormatting>
  <conditionalFormatting sqref="AV63:AV93">
    <cfRule type="cellIs" dxfId="1243" priority="259" stopIfTrue="1" operator="equal">
      <formula>#REF!</formula>
    </cfRule>
    <cfRule type="cellIs" dxfId="1242" priority="260" stopIfTrue="1" operator="equal">
      <formula>#REF!</formula>
    </cfRule>
  </conditionalFormatting>
  <conditionalFormatting sqref="AW63:AW93">
    <cfRule type="cellIs" dxfId="1241" priority="261" stopIfTrue="1" operator="equal">
      <formula>#REF!</formula>
    </cfRule>
    <cfRule type="cellIs" dxfId="1240" priority="262" stopIfTrue="1" operator="equal">
      <formula>#REF!</formula>
    </cfRule>
  </conditionalFormatting>
  <conditionalFormatting sqref="AX63:AX93">
    <cfRule type="cellIs" dxfId="1239" priority="263" stopIfTrue="1" operator="equal">
      <formula>#REF!</formula>
    </cfRule>
    <cfRule type="cellIs" dxfId="1238" priority="264" stopIfTrue="1" operator="equal">
      <formula>#REF!</formula>
    </cfRule>
  </conditionalFormatting>
  <conditionalFormatting sqref="AY63:AY93">
    <cfRule type="cellIs" dxfId="1237" priority="265" stopIfTrue="1" operator="equal">
      <formula>#REF!</formula>
    </cfRule>
    <cfRule type="cellIs" dxfId="1236" priority="266" stopIfTrue="1" operator="equal">
      <formula>#REF!</formula>
    </cfRule>
  </conditionalFormatting>
  <conditionalFormatting sqref="AZ63:AZ93">
    <cfRule type="cellIs" dxfId="1235" priority="267" stopIfTrue="1" operator="equal">
      <formula>#REF!</formula>
    </cfRule>
    <cfRule type="cellIs" dxfId="1234" priority="268" stopIfTrue="1" operator="equal">
      <formula>#REF!</formula>
    </cfRule>
  </conditionalFormatting>
  <conditionalFormatting sqref="F94:F123">
    <cfRule type="cellIs" dxfId="1233" priority="269" stopIfTrue="1" operator="equal">
      <formula>#REF!</formula>
    </cfRule>
    <cfRule type="cellIs" dxfId="1232" priority="270" stopIfTrue="1" operator="equal">
      <formula>#REF!</formula>
    </cfRule>
  </conditionalFormatting>
  <conditionalFormatting sqref="G94:G123">
    <cfRule type="cellIs" dxfId="1231" priority="271" stopIfTrue="1" operator="equal">
      <formula>#REF!</formula>
    </cfRule>
    <cfRule type="cellIs" dxfId="1230" priority="272" stopIfTrue="1" operator="equal">
      <formula>#REF!</formula>
    </cfRule>
  </conditionalFormatting>
  <conditionalFormatting sqref="H94:H123">
    <cfRule type="cellIs" dxfId="1229" priority="273" stopIfTrue="1" operator="equal">
      <formula>#REF!</formula>
    </cfRule>
    <cfRule type="cellIs" dxfId="1228" priority="274" stopIfTrue="1" operator="equal">
      <formula>#REF!</formula>
    </cfRule>
  </conditionalFormatting>
  <conditionalFormatting sqref="I94:I123">
    <cfRule type="cellIs" dxfId="1227" priority="275" stopIfTrue="1" operator="equal">
      <formula>#REF!</formula>
    </cfRule>
    <cfRule type="cellIs" dxfId="1226" priority="276" stopIfTrue="1" operator="equal">
      <formula>#REF!</formula>
    </cfRule>
  </conditionalFormatting>
  <conditionalFormatting sqref="K94:K123">
    <cfRule type="cellIs" dxfId="1225" priority="277" stopIfTrue="1" operator="equal">
      <formula>#REF!</formula>
    </cfRule>
    <cfRule type="cellIs" dxfId="1224" priority="278" stopIfTrue="1" operator="equal">
      <formula>#REF!</formula>
    </cfRule>
  </conditionalFormatting>
  <conditionalFormatting sqref="L94:L123">
    <cfRule type="cellIs" dxfId="1223" priority="279" stopIfTrue="1" operator="equal">
      <formula>#REF!</formula>
    </cfRule>
    <cfRule type="cellIs" dxfId="1222" priority="280" stopIfTrue="1" operator="equal">
      <formula>#REF!</formula>
    </cfRule>
  </conditionalFormatting>
  <conditionalFormatting sqref="M94:M123">
    <cfRule type="cellIs" dxfId="1221" priority="281" stopIfTrue="1" operator="equal">
      <formula>#REF!</formula>
    </cfRule>
    <cfRule type="cellIs" dxfId="1220" priority="282" stopIfTrue="1" operator="equal">
      <formula>#REF!</formula>
    </cfRule>
  </conditionalFormatting>
  <conditionalFormatting sqref="N94:N123">
    <cfRule type="cellIs" dxfId="1219" priority="283" stopIfTrue="1" operator="equal">
      <formula>#REF!</formula>
    </cfRule>
    <cfRule type="cellIs" dxfId="1218" priority="284" stopIfTrue="1" operator="equal">
      <formula>#REF!</formula>
    </cfRule>
  </conditionalFormatting>
  <conditionalFormatting sqref="P94:P123">
    <cfRule type="cellIs" dxfId="1217" priority="285" stopIfTrue="1" operator="equal">
      <formula>#REF!</formula>
    </cfRule>
    <cfRule type="cellIs" dxfId="1216" priority="286" stopIfTrue="1" operator="equal">
      <formula>#REF!</formula>
    </cfRule>
  </conditionalFormatting>
  <conditionalFormatting sqref="Q94:Q123">
    <cfRule type="cellIs" dxfId="1215" priority="287" stopIfTrue="1" operator="equal">
      <formula>#REF!</formula>
    </cfRule>
    <cfRule type="cellIs" dxfId="1214" priority="288" stopIfTrue="1" operator="equal">
      <formula>#REF!</formula>
    </cfRule>
  </conditionalFormatting>
  <conditionalFormatting sqref="R94:R123">
    <cfRule type="cellIs" dxfId="1213" priority="289" stopIfTrue="1" operator="equal">
      <formula>#REF!</formula>
    </cfRule>
    <cfRule type="cellIs" dxfId="1212" priority="290" stopIfTrue="1" operator="equal">
      <formula>#REF!</formula>
    </cfRule>
  </conditionalFormatting>
  <conditionalFormatting sqref="S94:S123">
    <cfRule type="cellIs" dxfId="1211" priority="291" stopIfTrue="1" operator="equal">
      <formula>#REF!</formula>
    </cfRule>
    <cfRule type="cellIs" dxfId="1210" priority="292" stopIfTrue="1" operator="equal">
      <formula>#REF!</formula>
    </cfRule>
  </conditionalFormatting>
  <conditionalFormatting sqref="U94:U123">
    <cfRule type="cellIs" dxfId="1209" priority="293" stopIfTrue="1" operator="equal">
      <formula>#REF!</formula>
    </cfRule>
    <cfRule type="cellIs" dxfId="1208" priority="294" stopIfTrue="1" operator="equal">
      <formula>#REF!</formula>
    </cfRule>
  </conditionalFormatting>
  <conditionalFormatting sqref="V94:V123">
    <cfRule type="cellIs" dxfId="1207" priority="295" stopIfTrue="1" operator="equal">
      <formula>#REF!</formula>
    </cfRule>
    <cfRule type="cellIs" dxfId="1206" priority="296" stopIfTrue="1" operator="equal">
      <formula>#REF!</formula>
    </cfRule>
  </conditionalFormatting>
  <conditionalFormatting sqref="W94:W123">
    <cfRule type="cellIs" dxfId="1205" priority="297" stopIfTrue="1" operator="equal">
      <formula>#REF!</formula>
    </cfRule>
    <cfRule type="cellIs" dxfId="1204" priority="298" stopIfTrue="1" operator="equal">
      <formula>#REF!</formula>
    </cfRule>
  </conditionalFormatting>
  <conditionalFormatting sqref="Z94:Z123">
    <cfRule type="cellIs" dxfId="1203" priority="299" stopIfTrue="1" operator="equal">
      <formula>0</formula>
    </cfRule>
    <cfRule type="cellIs" dxfId="1202" priority="300" stopIfTrue="1" operator="equal">
      <formula>0.1</formula>
    </cfRule>
    <cfRule type="cellIs" dxfId="1201" priority="301" stopIfTrue="1" operator="equal">
      <formula>#REF!</formula>
    </cfRule>
  </conditionalFormatting>
  <conditionalFormatting sqref="AA94:AA123">
    <cfRule type="cellIs" dxfId="1200" priority="302" stopIfTrue="1" operator="equal">
      <formula>#REF!</formula>
    </cfRule>
  </conditionalFormatting>
  <conditionalFormatting sqref="AB94:AB123">
    <cfRule type="cellIs" dxfId="1199" priority="303" stopIfTrue="1" operator="equal">
      <formula>#REF!</formula>
    </cfRule>
  </conditionalFormatting>
  <conditionalFormatting sqref="AD94:AD123">
    <cfRule type="cellIs" dxfId="1198" priority="304" stopIfTrue="1" operator="equal">
      <formula>#REF!</formula>
    </cfRule>
    <cfRule type="cellIs" dxfId="1197" priority="305" stopIfTrue="1" operator="equal">
      <formula>#REF!</formula>
    </cfRule>
  </conditionalFormatting>
  <conditionalFormatting sqref="AE94:AE123">
    <cfRule type="cellIs" dxfId="1196" priority="306" stopIfTrue="1" operator="equal">
      <formula>#REF!</formula>
    </cfRule>
  </conditionalFormatting>
  <conditionalFormatting sqref="AG94:AG123">
    <cfRule type="cellIs" dxfId="1195" priority="307" stopIfTrue="1" operator="equal">
      <formula>#REF!</formula>
    </cfRule>
    <cfRule type="cellIs" dxfId="1194" priority="308" stopIfTrue="1" operator="equal">
      <formula>#REF!</formula>
    </cfRule>
  </conditionalFormatting>
  <conditionalFormatting sqref="AH94:AH123">
    <cfRule type="cellIs" dxfId="1193" priority="309" stopIfTrue="1" operator="equal">
      <formula>#REF!</formula>
    </cfRule>
    <cfRule type="cellIs" dxfId="1192" priority="310" stopIfTrue="1" operator="equal">
      <formula>#REF!</formula>
    </cfRule>
  </conditionalFormatting>
  <conditionalFormatting sqref="AI94:AI123">
    <cfRule type="cellIs" dxfId="1191" priority="311" stopIfTrue="1" operator="equal">
      <formula>#REF!</formula>
    </cfRule>
    <cfRule type="cellIs" dxfId="1190" priority="312" stopIfTrue="1" operator="equal">
      <formula>#REF!</formula>
    </cfRule>
  </conditionalFormatting>
  <conditionalFormatting sqref="AJ94:AJ123">
    <cfRule type="cellIs" dxfId="1189" priority="313" stopIfTrue="1" operator="equal">
      <formula>#REF!</formula>
    </cfRule>
    <cfRule type="cellIs" dxfId="1188" priority="314" stopIfTrue="1" operator="equal">
      <formula>#REF!</formula>
    </cfRule>
  </conditionalFormatting>
  <conditionalFormatting sqref="AP94:AP123">
    <cfRule type="cellIs" dxfId="1187" priority="315" stopIfTrue="1" operator="equal">
      <formula>#REF!</formula>
    </cfRule>
  </conditionalFormatting>
  <conditionalFormatting sqref="AQ94:AQ123">
    <cfRule type="cellIs" dxfId="1186" priority="316" stopIfTrue="1" operator="equal">
      <formula>0</formula>
    </cfRule>
    <cfRule type="cellIs" dxfId="1185" priority="317" stopIfTrue="1" operator="equal">
      <formula>#REF!</formula>
    </cfRule>
  </conditionalFormatting>
  <conditionalFormatting sqref="AS94:AS123">
    <cfRule type="cellIs" dxfId="1184" priority="318" stopIfTrue="1" operator="equal">
      <formula>#REF!</formula>
    </cfRule>
    <cfRule type="cellIs" dxfId="1183" priority="319" stopIfTrue="1" operator="equal">
      <formula>#REF!</formula>
    </cfRule>
  </conditionalFormatting>
  <conditionalFormatting sqref="AT94:AT123">
    <cfRule type="cellIs" dxfId="1182" priority="320" stopIfTrue="1" operator="equal">
      <formula>#REF!</formula>
    </cfRule>
    <cfRule type="cellIs" dxfId="1181" priority="321" stopIfTrue="1" operator="equal">
      <formula>#REF!</formula>
    </cfRule>
  </conditionalFormatting>
  <conditionalFormatting sqref="AU94:AU123">
    <cfRule type="cellIs" dxfId="1180" priority="322" stopIfTrue="1" operator="equal">
      <formula>#REF!</formula>
    </cfRule>
    <cfRule type="cellIs" dxfId="1179" priority="323" stopIfTrue="1" operator="equal">
      <formula>#REF!</formula>
    </cfRule>
  </conditionalFormatting>
  <conditionalFormatting sqref="AV94:AV123">
    <cfRule type="cellIs" dxfId="1178" priority="324" stopIfTrue="1" operator="equal">
      <formula>#REF!</formula>
    </cfRule>
    <cfRule type="cellIs" dxfId="1177" priority="325" stopIfTrue="1" operator="equal">
      <formula>#REF!</formula>
    </cfRule>
  </conditionalFormatting>
  <conditionalFormatting sqref="AW94:AW123">
    <cfRule type="cellIs" dxfId="1176" priority="326" stopIfTrue="1" operator="equal">
      <formula>#REF!</formula>
    </cfRule>
    <cfRule type="cellIs" dxfId="1175" priority="327" stopIfTrue="1" operator="equal">
      <formula>#REF!</formula>
    </cfRule>
  </conditionalFormatting>
  <conditionalFormatting sqref="AX94:AX123">
    <cfRule type="cellIs" dxfId="1174" priority="328" stopIfTrue="1" operator="equal">
      <formula>#REF!</formula>
    </cfRule>
    <cfRule type="cellIs" dxfId="1173" priority="329" stopIfTrue="1" operator="equal">
      <formula>#REF!</formula>
    </cfRule>
  </conditionalFormatting>
  <conditionalFormatting sqref="AY94:AY123">
    <cfRule type="cellIs" dxfId="1172" priority="330" stopIfTrue="1" operator="equal">
      <formula>#REF!</formula>
    </cfRule>
    <cfRule type="cellIs" dxfId="1171" priority="331" stopIfTrue="1" operator="equal">
      <formula>#REF!</formula>
    </cfRule>
  </conditionalFormatting>
  <conditionalFormatting sqref="AZ94:AZ123">
    <cfRule type="cellIs" dxfId="1170" priority="332" stopIfTrue="1" operator="equal">
      <formula>#REF!</formula>
    </cfRule>
    <cfRule type="cellIs" dxfId="1169" priority="333" stopIfTrue="1" operator="equal">
      <formula>#REF!</formula>
    </cfRule>
  </conditionalFormatting>
  <conditionalFormatting sqref="F124:F154">
    <cfRule type="cellIs" dxfId="1168" priority="334" stopIfTrue="1" operator="equal">
      <formula>#REF!</formula>
    </cfRule>
    <cfRule type="cellIs" dxfId="1167" priority="335" stopIfTrue="1" operator="equal">
      <formula>#REF!</formula>
    </cfRule>
  </conditionalFormatting>
  <conditionalFormatting sqref="G124:G154">
    <cfRule type="cellIs" dxfId="1166" priority="336" stopIfTrue="1" operator="equal">
      <formula>#REF!</formula>
    </cfRule>
    <cfRule type="cellIs" dxfId="1165" priority="337" stopIfTrue="1" operator="equal">
      <formula>#REF!</formula>
    </cfRule>
  </conditionalFormatting>
  <conditionalFormatting sqref="H124:H154">
    <cfRule type="cellIs" dxfId="1164" priority="338" stopIfTrue="1" operator="equal">
      <formula>#REF!</formula>
    </cfRule>
    <cfRule type="cellIs" dxfId="1163" priority="339" stopIfTrue="1" operator="equal">
      <formula>#REF!</formula>
    </cfRule>
  </conditionalFormatting>
  <conditionalFormatting sqref="I124:I154">
    <cfRule type="cellIs" dxfId="1162" priority="340" stopIfTrue="1" operator="equal">
      <formula>#REF!</formula>
    </cfRule>
    <cfRule type="cellIs" dxfId="1161" priority="341" stopIfTrue="1" operator="equal">
      <formula>#REF!</formula>
    </cfRule>
  </conditionalFormatting>
  <conditionalFormatting sqref="K124:K154">
    <cfRule type="cellIs" dxfId="1160" priority="342" stopIfTrue="1" operator="equal">
      <formula>#REF!</formula>
    </cfRule>
    <cfRule type="cellIs" dxfId="1159" priority="343" stopIfTrue="1" operator="equal">
      <formula>#REF!</formula>
    </cfRule>
  </conditionalFormatting>
  <conditionalFormatting sqref="L124:L154">
    <cfRule type="cellIs" dxfId="1158" priority="344" stopIfTrue="1" operator="equal">
      <formula>#REF!</formula>
    </cfRule>
    <cfRule type="cellIs" dxfId="1157" priority="345" stopIfTrue="1" operator="equal">
      <formula>#REF!</formula>
    </cfRule>
  </conditionalFormatting>
  <conditionalFormatting sqref="M124:M154">
    <cfRule type="cellIs" dxfId="1156" priority="346" stopIfTrue="1" operator="equal">
      <formula>#REF!</formula>
    </cfRule>
    <cfRule type="cellIs" dxfId="1155" priority="347" stopIfTrue="1" operator="equal">
      <formula>#REF!</formula>
    </cfRule>
  </conditionalFormatting>
  <conditionalFormatting sqref="N124:N154">
    <cfRule type="cellIs" dxfId="1154" priority="348" stopIfTrue="1" operator="equal">
      <formula>#REF!</formula>
    </cfRule>
    <cfRule type="cellIs" dxfId="1153" priority="349" stopIfTrue="1" operator="equal">
      <formula>#REF!</formula>
    </cfRule>
  </conditionalFormatting>
  <conditionalFormatting sqref="P124:P154">
    <cfRule type="cellIs" dxfId="1152" priority="350" stopIfTrue="1" operator="equal">
      <formula>#REF!</formula>
    </cfRule>
    <cfRule type="cellIs" dxfId="1151" priority="351" stopIfTrue="1" operator="equal">
      <formula>#REF!</formula>
    </cfRule>
  </conditionalFormatting>
  <conditionalFormatting sqref="Q124:Q154">
    <cfRule type="cellIs" dxfId="1150" priority="352" stopIfTrue="1" operator="equal">
      <formula>#REF!</formula>
    </cfRule>
    <cfRule type="cellIs" dxfId="1149" priority="353" stopIfTrue="1" operator="equal">
      <formula>#REF!</formula>
    </cfRule>
  </conditionalFormatting>
  <conditionalFormatting sqref="R124:R154">
    <cfRule type="cellIs" dxfId="1148" priority="354" stopIfTrue="1" operator="equal">
      <formula>#REF!</formula>
    </cfRule>
    <cfRule type="cellIs" dxfId="1147" priority="355" stopIfTrue="1" operator="equal">
      <formula>#REF!</formula>
    </cfRule>
  </conditionalFormatting>
  <conditionalFormatting sqref="S124:S154">
    <cfRule type="cellIs" dxfId="1146" priority="356" stopIfTrue="1" operator="equal">
      <formula>#REF!</formula>
    </cfRule>
    <cfRule type="cellIs" dxfId="1145" priority="357" stopIfTrue="1" operator="equal">
      <formula>#REF!</formula>
    </cfRule>
  </conditionalFormatting>
  <conditionalFormatting sqref="U124:U154">
    <cfRule type="cellIs" dxfId="1144" priority="358" stopIfTrue="1" operator="equal">
      <formula>#REF!</formula>
    </cfRule>
    <cfRule type="cellIs" dxfId="1143" priority="359" stopIfTrue="1" operator="equal">
      <formula>#REF!</formula>
    </cfRule>
  </conditionalFormatting>
  <conditionalFormatting sqref="V124:V154">
    <cfRule type="cellIs" dxfId="1142" priority="360" stopIfTrue="1" operator="equal">
      <formula>#REF!</formula>
    </cfRule>
    <cfRule type="cellIs" dxfId="1141" priority="361" stopIfTrue="1" operator="equal">
      <formula>#REF!</formula>
    </cfRule>
  </conditionalFormatting>
  <conditionalFormatting sqref="W124:W154">
    <cfRule type="cellIs" dxfId="1140" priority="362" stopIfTrue="1" operator="equal">
      <formula>#REF!</formula>
    </cfRule>
    <cfRule type="cellIs" dxfId="1139" priority="363" stopIfTrue="1" operator="equal">
      <formula>#REF!</formula>
    </cfRule>
  </conditionalFormatting>
  <conditionalFormatting sqref="Z124:Z154">
    <cfRule type="cellIs" dxfId="1138" priority="364" stopIfTrue="1" operator="equal">
      <formula>0</formula>
    </cfRule>
    <cfRule type="cellIs" dxfId="1137" priority="365" stopIfTrue="1" operator="equal">
      <formula>0.1</formula>
    </cfRule>
    <cfRule type="cellIs" dxfId="1136" priority="366" stopIfTrue="1" operator="equal">
      <formula>#REF!</formula>
    </cfRule>
  </conditionalFormatting>
  <conditionalFormatting sqref="AA124:AA154">
    <cfRule type="cellIs" dxfId="1135" priority="367" stopIfTrue="1" operator="equal">
      <formula>#REF!</formula>
    </cfRule>
  </conditionalFormatting>
  <conditionalFormatting sqref="AB124:AB154">
    <cfRule type="cellIs" dxfId="1134" priority="368" stopIfTrue="1" operator="equal">
      <formula>#REF!</formula>
    </cfRule>
  </conditionalFormatting>
  <conditionalFormatting sqref="AD124:AD154">
    <cfRule type="cellIs" dxfId="1133" priority="369" stopIfTrue="1" operator="equal">
      <formula>#REF!</formula>
    </cfRule>
    <cfRule type="cellIs" dxfId="1132" priority="370" stopIfTrue="1" operator="equal">
      <formula>#REF!</formula>
    </cfRule>
  </conditionalFormatting>
  <conditionalFormatting sqref="AE124:AE154">
    <cfRule type="cellIs" dxfId="1131" priority="371" stopIfTrue="1" operator="equal">
      <formula>#REF!</formula>
    </cfRule>
  </conditionalFormatting>
  <conditionalFormatting sqref="AG124:AG154">
    <cfRule type="cellIs" dxfId="1130" priority="372" stopIfTrue="1" operator="equal">
      <formula>#REF!</formula>
    </cfRule>
    <cfRule type="cellIs" dxfId="1129" priority="373" stopIfTrue="1" operator="equal">
      <formula>#REF!</formula>
    </cfRule>
  </conditionalFormatting>
  <conditionalFormatting sqref="AH124:AH154">
    <cfRule type="cellIs" dxfId="1128" priority="374" stopIfTrue="1" operator="equal">
      <formula>#REF!</formula>
    </cfRule>
    <cfRule type="cellIs" dxfId="1127" priority="375" stopIfTrue="1" operator="equal">
      <formula>#REF!</formula>
    </cfRule>
  </conditionalFormatting>
  <conditionalFormatting sqref="AI124:AI154">
    <cfRule type="cellIs" dxfId="1126" priority="376" stopIfTrue="1" operator="equal">
      <formula>#REF!</formula>
    </cfRule>
    <cfRule type="cellIs" dxfId="1125" priority="377" stopIfTrue="1" operator="equal">
      <formula>#REF!</formula>
    </cfRule>
  </conditionalFormatting>
  <conditionalFormatting sqref="AJ124:AJ154">
    <cfRule type="cellIs" dxfId="1124" priority="378" stopIfTrue="1" operator="equal">
      <formula>#REF!</formula>
    </cfRule>
    <cfRule type="cellIs" dxfId="1123" priority="379" stopIfTrue="1" operator="equal">
      <formula>#REF!</formula>
    </cfRule>
  </conditionalFormatting>
  <conditionalFormatting sqref="AP124:AP154">
    <cfRule type="cellIs" dxfId="1122" priority="380" stopIfTrue="1" operator="equal">
      <formula>#REF!</formula>
    </cfRule>
  </conditionalFormatting>
  <conditionalFormatting sqref="AQ124:AQ154">
    <cfRule type="cellIs" dxfId="1121" priority="381" stopIfTrue="1" operator="equal">
      <formula>0</formula>
    </cfRule>
    <cfRule type="cellIs" dxfId="1120" priority="382" stopIfTrue="1" operator="equal">
      <formula>#REF!</formula>
    </cfRule>
  </conditionalFormatting>
  <conditionalFormatting sqref="AS124:AS154">
    <cfRule type="cellIs" dxfId="1119" priority="383" stopIfTrue="1" operator="equal">
      <formula>#REF!</formula>
    </cfRule>
    <cfRule type="cellIs" dxfId="1118" priority="384" stopIfTrue="1" operator="equal">
      <formula>#REF!</formula>
    </cfRule>
  </conditionalFormatting>
  <conditionalFormatting sqref="AT124:AT154">
    <cfRule type="cellIs" dxfId="1117" priority="385" stopIfTrue="1" operator="equal">
      <formula>#REF!</formula>
    </cfRule>
    <cfRule type="cellIs" dxfId="1116" priority="386" stopIfTrue="1" operator="equal">
      <formula>#REF!</formula>
    </cfRule>
  </conditionalFormatting>
  <conditionalFormatting sqref="AU124:AU154">
    <cfRule type="cellIs" dxfId="1115" priority="387" stopIfTrue="1" operator="equal">
      <formula>#REF!</formula>
    </cfRule>
    <cfRule type="cellIs" dxfId="1114" priority="388" stopIfTrue="1" operator="equal">
      <formula>#REF!</formula>
    </cfRule>
  </conditionalFormatting>
  <conditionalFormatting sqref="AV124:AV154">
    <cfRule type="cellIs" dxfId="1113" priority="389" stopIfTrue="1" operator="equal">
      <formula>#REF!</formula>
    </cfRule>
    <cfRule type="cellIs" dxfId="1112" priority="390" stopIfTrue="1" operator="equal">
      <formula>#REF!</formula>
    </cfRule>
  </conditionalFormatting>
  <conditionalFormatting sqref="AW124:AW154">
    <cfRule type="cellIs" dxfId="1111" priority="391" stopIfTrue="1" operator="equal">
      <formula>#REF!</formula>
    </cfRule>
    <cfRule type="cellIs" dxfId="1110" priority="392" stopIfTrue="1" operator="equal">
      <formula>#REF!</formula>
    </cfRule>
  </conditionalFormatting>
  <conditionalFormatting sqref="AX124:AX154">
    <cfRule type="cellIs" dxfId="1109" priority="393" stopIfTrue="1" operator="equal">
      <formula>#REF!</formula>
    </cfRule>
    <cfRule type="cellIs" dxfId="1108" priority="394" stopIfTrue="1" operator="equal">
      <formula>#REF!</formula>
    </cfRule>
  </conditionalFormatting>
  <conditionalFormatting sqref="AY124:AY154">
    <cfRule type="cellIs" dxfId="1107" priority="395" stopIfTrue="1" operator="equal">
      <formula>#REF!</formula>
    </cfRule>
    <cfRule type="cellIs" dxfId="1106" priority="396" stopIfTrue="1" operator="equal">
      <formula>#REF!</formula>
    </cfRule>
  </conditionalFormatting>
  <conditionalFormatting sqref="AZ124:AZ154">
    <cfRule type="cellIs" dxfId="1105" priority="397" stopIfTrue="1" operator="equal">
      <formula>#REF!</formula>
    </cfRule>
    <cfRule type="cellIs" dxfId="1104" priority="398" stopIfTrue="1" operator="equal">
      <formula>#REF!</formula>
    </cfRule>
  </conditionalFormatting>
  <conditionalFormatting sqref="BL4:BP34">
    <cfRule type="cellIs" dxfId="1103" priority="399" stopIfTrue="1" operator="equal">
      <formula>$CE$21</formula>
    </cfRule>
    <cfRule type="cellIs" dxfId="1102" priority="400" stopIfTrue="1" operator="equal">
      <formula>$CE$20</formula>
    </cfRule>
  </conditionalFormatting>
  <conditionalFormatting sqref="BL35:BP62">
    <cfRule type="cellIs" dxfId="1101" priority="401" stopIfTrue="1" operator="equal">
      <formula>$CE$52</formula>
    </cfRule>
    <cfRule type="cellIs" dxfId="1100" priority="402" stopIfTrue="1" operator="equal">
      <formula>$CE$51</formula>
    </cfRule>
  </conditionalFormatting>
  <conditionalFormatting sqref="BL63:BP63">
    <cfRule type="cellIs" dxfId="1099" priority="403" stopIfTrue="1" operator="equal">
      <formula>$CE$80</formula>
    </cfRule>
    <cfRule type="cellIs" dxfId="1098" priority="404" stopIfTrue="1" operator="equal">
      <formula>$CE$79</formula>
    </cfRule>
  </conditionalFormatting>
  <conditionalFormatting sqref="BL94:BP94">
    <cfRule type="cellIs" dxfId="1097" priority="405" stopIfTrue="1" operator="equal">
      <formula>$CE$111</formula>
    </cfRule>
    <cfRule type="cellIs" dxfId="1096" priority="406" stopIfTrue="1" operator="equal">
      <formula>$CE$110</formula>
    </cfRule>
  </conditionalFormatting>
  <conditionalFormatting sqref="BL124">
    <cfRule type="cellIs" dxfId="1095" priority="407" stopIfTrue="1" operator="equal">
      <formula>$CE$141</formula>
    </cfRule>
    <cfRule type="cellIs" dxfId="1094" priority="408" stopIfTrue="1" operator="equal">
      <formula>$CE$140</formula>
    </cfRule>
  </conditionalFormatting>
  <conditionalFormatting sqref="BL155:BP155">
    <cfRule type="cellIs" dxfId="1093" priority="409" stopIfTrue="1" operator="equal">
      <formula>$CE$171</formula>
    </cfRule>
    <cfRule type="cellIs" dxfId="1092" priority="410" stopIfTrue="1" operator="equal">
      <formula>$CE$172</formula>
    </cfRule>
  </conditionalFormatting>
  <conditionalFormatting sqref="BL185">
    <cfRule type="cellIs" dxfId="1091" priority="411" stopIfTrue="1" operator="equal">
      <formula>$CE$202</formula>
    </cfRule>
    <cfRule type="cellIs" dxfId="1090" priority="412" stopIfTrue="1" operator="equal">
      <formula>$CE$201</formula>
    </cfRule>
  </conditionalFormatting>
  <conditionalFormatting sqref="BL216:BP216">
    <cfRule type="cellIs" dxfId="1089" priority="413" stopIfTrue="1" operator="equal">
      <formula>$CE$233</formula>
    </cfRule>
    <cfRule type="cellIs" dxfId="1088" priority="414" stopIfTrue="1" operator="equal">
      <formula>$CE$232</formula>
    </cfRule>
  </conditionalFormatting>
  <conditionalFormatting sqref="BL338">
    <cfRule type="cellIs" dxfId="1087" priority="415" stopIfTrue="1" operator="equal">
      <formula>$CE$355</formula>
    </cfRule>
    <cfRule type="cellIs" dxfId="1086" priority="416" stopIfTrue="1" operator="equal">
      <formula>$CE$354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0"/>
  </sheetPr>
  <dimension ref="A1:BW76"/>
  <sheetViews>
    <sheetView zoomScale="75" workbookViewId="0">
      <pane xSplit="3" topLeftCell="D1" activePane="topRight" state="frozen"/>
      <selection pane="topRight" activeCell="K8" sqref="K8"/>
    </sheetView>
  </sheetViews>
  <sheetFormatPr defaultRowHeight="12.75" x14ac:dyDescent="0.2"/>
  <cols>
    <col min="1" max="1" width="0.7109375" customWidth="1"/>
    <col min="2" max="2" width="7.140625" customWidth="1"/>
    <col min="3" max="3" width="11" style="705" bestFit="1" customWidth="1"/>
    <col min="4" max="14" width="10.7109375" customWidth="1"/>
    <col min="15" max="24" width="9.7109375" customWidth="1"/>
    <col min="25" max="27" width="9.5703125" customWidth="1"/>
    <col min="28" max="28" width="10.85546875" customWidth="1"/>
    <col min="29" max="32" width="9.5703125" customWidth="1"/>
    <col min="33" max="33" width="10.7109375" customWidth="1"/>
    <col min="34" max="51" width="9.7109375" customWidth="1"/>
    <col min="52" max="60" width="8.7109375" customWidth="1"/>
    <col min="61" max="62" width="9.85546875" customWidth="1"/>
    <col min="63" max="73" width="8.7109375" customWidth="1"/>
    <col min="74" max="74" width="2.7109375" customWidth="1"/>
    <col min="75" max="75" width="3.85546875" customWidth="1"/>
    <col min="76" max="77" width="0" hidden="1" customWidth="1"/>
  </cols>
  <sheetData>
    <row r="1" spans="1:75" ht="3" customHeight="1" thickBot="1" x14ac:dyDescent="0.25">
      <c r="A1" s="39"/>
      <c r="D1" s="1150"/>
      <c r="E1" s="25"/>
      <c r="F1" s="25"/>
      <c r="G1" s="25"/>
      <c r="H1" s="25"/>
      <c r="I1" s="25"/>
      <c r="J1" s="25"/>
      <c r="K1" s="25"/>
      <c r="L1" s="1972"/>
      <c r="M1" s="1972"/>
      <c r="N1" s="1972"/>
      <c r="O1" s="1972"/>
      <c r="P1" s="1972"/>
      <c r="Q1" s="1972"/>
      <c r="R1" s="1972"/>
      <c r="S1" s="1972"/>
      <c r="T1" s="1972"/>
      <c r="U1" s="1972"/>
      <c r="V1" s="1972"/>
      <c r="W1" s="1972"/>
      <c r="X1" s="1972"/>
      <c r="Y1" s="1972"/>
      <c r="Z1" s="1972"/>
      <c r="AA1" s="1972"/>
      <c r="AB1" s="1972"/>
      <c r="AC1" s="1972"/>
      <c r="AD1" s="1972"/>
      <c r="AE1" s="1972"/>
      <c r="AF1" s="1972"/>
      <c r="AG1" s="1972"/>
      <c r="AH1" s="1972"/>
      <c r="AI1" s="1972"/>
      <c r="AJ1" s="1972"/>
      <c r="AK1" s="1972"/>
      <c r="AL1" s="1972"/>
      <c r="AM1" s="1972"/>
      <c r="AN1" s="1972"/>
      <c r="AO1" s="1972"/>
      <c r="AP1" s="1972"/>
      <c r="AQ1" s="1972"/>
      <c r="AR1" s="1972"/>
      <c r="AS1" s="1972"/>
      <c r="AT1" s="1972"/>
      <c r="AU1" s="1972"/>
      <c r="AV1" s="1972"/>
      <c r="AW1" s="1972"/>
      <c r="AX1" s="1973"/>
      <c r="AY1" s="1966"/>
      <c r="AZ1" s="1966"/>
      <c r="BA1" s="1966"/>
      <c r="BB1" s="1966"/>
      <c r="BC1" s="1966"/>
      <c r="BD1" s="1966"/>
      <c r="BE1" s="1966"/>
      <c r="BF1" s="1966"/>
      <c r="BG1" s="1966"/>
      <c r="BH1" s="1966"/>
      <c r="BI1" s="1966"/>
      <c r="BJ1" s="1966"/>
      <c r="BK1" s="1966"/>
      <c r="BL1" s="1966"/>
      <c r="BM1" s="1966"/>
      <c r="BN1" s="1966"/>
      <c r="BO1" s="1966"/>
      <c r="BP1" s="1966"/>
      <c r="BQ1" s="1966"/>
      <c r="BR1" s="1966"/>
      <c r="BS1" s="1966"/>
      <c r="BT1" s="1966"/>
      <c r="BU1" s="1966"/>
      <c r="BV1" s="55"/>
      <c r="BW1" s="91"/>
    </row>
    <row r="2" spans="1:75" ht="15" customHeight="1" thickTop="1" thickBot="1" x14ac:dyDescent="0.25">
      <c r="A2" s="39"/>
      <c r="B2" s="63"/>
      <c r="C2" s="689"/>
      <c r="D2" s="2011" t="s">
        <v>61</v>
      </c>
      <c r="E2" s="2012"/>
      <c r="F2" s="2012"/>
      <c r="G2" s="2012"/>
      <c r="H2" s="2012"/>
      <c r="I2" s="2012"/>
      <c r="J2" s="2012"/>
      <c r="K2" s="2012"/>
      <c r="L2" s="2012"/>
      <c r="M2" s="2012"/>
      <c r="N2" s="2013"/>
      <c r="O2" s="2009" t="s">
        <v>203</v>
      </c>
      <c r="P2" s="2009"/>
      <c r="Q2" s="2009"/>
      <c r="R2" s="2009"/>
      <c r="S2" s="2009"/>
      <c r="T2" s="2009"/>
      <c r="U2" s="2010"/>
      <c r="V2" s="2014" t="s">
        <v>21</v>
      </c>
      <c r="W2" s="2014"/>
      <c r="X2" s="2014"/>
      <c r="Y2" s="2014"/>
      <c r="Z2" s="2014"/>
      <c r="AA2" s="2015"/>
      <c r="AB2" s="2016" t="s">
        <v>161</v>
      </c>
      <c r="AC2" s="2017"/>
      <c r="AD2" s="2017"/>
      <c r="AE2" s="2017"/>
      <c r="AF2" s="2018"/>
      <c r="AG2" s="2030" t="s">
        <v>68</v>
      </c>
      <c r="AH2" s="2031"/>
      <c r="AI2" s="2031"/>
      <c r="AJ2" s="2031"/>
      <c r="AK2" s="2031"/>
      <c r="AL2" s="2031"/>
      <c r="AM2" s="2031"/>
      <c r="AN2" s="2031"/>
      <c r="AO2" s="2031"/>
      <c r="AP2" s="2031"/>
      <c r="AQ2" s="2032"/>
      <c r="AR2" s="2027" t="s">
        <v>252</v>
      </c>
      <c r="AS2" s="2028"/>
      <c r="AT2" s="2028"/>
      <c r="AU2" s="2028"/>
      <c r="AV2" s="2028"/>
      <c r="AW2" s="2028"/>
      <c r="AX2" s="2029"/>
      <c r="AY2" s="1956" t="s">
        <v>160</v>
      </c>
      <c r="AZ2" s="1956"/>
      <c r="BA2" s="1956"/>
      <c r="BB2" s="1956"/>
      <c r="BC2" s="1956"/>
      <c r="BD2" s="1956"/>
      <c r="BE2" s="1956"/>
      <c r="BF2" s="1956"/>
      <c r="BG2" s="1956"/>
      <c r="BH2" s="1956"/>
      <c r="BI2" s="1956"/>
      <c r="BJ2" s="1956"/>
      <c r="BK2" s="1956"/>
      <c r="BL2" s="1956"/>
      <c r="BM2" s="1956"/>
      <c r="BN2" s="1956"/>
      <c r="BO2" s="1956"/>
      <c r="BP2" s="1956"/>
      <c r="BQ2" s="1956"/>
      <c r="BR2" s="1956"/>
      <c r="BS2" s="1956"/>
      <c r="BT2" s="1956"/>
      <c r="BU2" s="1956"/>
      <c r="BV2" s="56"/>
      <c r="BW2" s="91"/>
    </row>
    <row r="3" spans="1:75" ht="15" customHeight="1" thickTop="1" x14ac:dyDescent="0.2">
      <c r="A3" s="39"/>
      <c r="B3" s="7"/>
      <c r="C3" s="690"/>
      <c r="D3" s="2051" t="s">
        <v>15</v>
      </c>
      <c r="E3" s="2051"/>
      <c r="F3" s="2052"/>
      <c r="G3" s="2038" t="s">
        <v>12</v>
      </c>
      <c r="H3" s="2039"/>
      <c r="I3" s="2039"/>
      <c r="J3" s="2040"/>
      <c r="K3" s="2053" t="s">
        <v>36</v>
      </c>
      <c r="L3" s="2053"/>
      <c r="M3" s="2053"/>
      <c r="N3" s="2053"/>
      <c r="O3" s="2055" t="s">
        <v>15</v>
      </c>
      <c r="P3" s="2056"/>
      <c r="Q3" s="2057"/>
      <c r="R3" s="2054" t="s">
        <v>12</v>
      </c>
      <c r="S3" s="2054"/>
      <c r="T3" s="2054"/>
      <c r="U3" s="2054"/>
      <c r="V3" s="2019" t="s">
        <v>15</v>
      </c>
      <c r="W3" s="2020"/>
      <c r="X3" s="2021"/>
      <c r="Y3" s="2022" t="s">
        <v>12</v>
      </c>
      <c r="Z3" s="2022"/>
      <c r="AA3" s="2023"/>
      <c r="AB3" s="2036" t="s">
        <v>237</v>
      </c>
      <c r="AC3" s="2037" t="s">
        <v>34</v>
      </c>
      <c r="AD3" s="2037" t="s">
        <v>277</v>
      </c>
      <c r="AE3" s="2037" t="s">
        <v>239</v>
      </c>
      <c r="AF3" s="2024" t="s">
        <v>137</v>
      </c>
      <c r="AG3" s="2034" t="s">
        <v>297</v>
      </c>
      <c r="AH3" s="2035"/>
      <c r="AI3" s="1922"/>
      <c r="AJ3" s="1914" t="s">
        <v>136</v>
      </c>
      <c r="AK3" s="1914"/>
      <c r="AL3" s="1922" t="s">
        <v>231</v>
      </c>
      <c r="AM3" s="1933" t="s">
        <v>35</v>
      </c>
      <c r="AN3" s="1933"/>
      <c r="AO3" s="1933" t="s">
        <v>109</v>
      </c>
      <c r="AP3" s="1928" t="s">
        <v>70</v>
      </c>
      <c r="AQ3" s="2025" t="s">
        <v>245</v>
      </c>
      <c r="AR3" s="1925" t="s">
        <v>15</v>
      </c>
      <c r="AS3" s="1918"/>
      <c r="AT3" s="1926"/>
      <c r="AU3" s="1918" t="s">
        <v>12</v>
      </c>
      <c r="AV3" s="1918"/>
      <c r="AW3" s="1918"/>
      <c r="AX3" s="1932"/>
      <c r="AY3" s="1927" t="s">
        <v>57</v>
      </c>
      <c r="AZ3" s="2033" t="s">
        <v>16</v>
      </c>
      <c r="BA3" s="1971" t="s">
        <v>17</v>
      </c>
      <c r="BB3" s="1957" t="s">
        <v>105</v>
      </c>
      <c r="BC3" s="1957" t="s">
        <v>18</v>
      </c>
      <c r="BD3" s="1957" t="s">
        <v>54</v>
      </c>
      <c r="BE3" s="1967" t="s">
        <v>22</v>
      </c>
      <c r="BF3" s="1969" t="s">
        <v>19</v>
      </c>
      <c r="BG3" s="1970" t="s">
        <v>55</v>
      </c>
      <c r="BH3" s="1968" t="s">
        <v>102</v>
      </c>
      <c r="BI3" s="1956" t="s">
        <v>162</v>
      </c>
      <c r="BJ3" s="1956"/>
      <c r="BK3" s="1959" t="s">
        <v>104</v>
      </c>
      <c r="BL3" s="1963" t="s">
        <v>162</v>
      </c>
      <c r="BM3" s="1956"/>
      <c r="BN3" s="1956"/>
      <c r="BO3" s="1956"/>
      <c r="BP3" s="1958" t="s">
        <v>69</v>
      </c>
      <c r="BQ3" s="1958"/>
      <c r="BR3" s="1958"/>
      <c r="BS3" s="1958"/>
      <c r="BT3" s="1958"/>
      <c r="BU3" s="1959"/>
      <c r="BV3" s="56"/>
      <c r="BW3" s="91"/>
    </row>
    <row r="4" spans="1:75" ht="14.25" x14ac:dyDescent="0.2">
      <c r="A4" s="82"/>
      <c r="B4" s="10"/>
      <c r="C4" s="691"/>
      <c r="D4" s="222" t="s">
        <v>1</v>
      </c>
      <c r="E4" s="217" t="s">
        <v>0</v>
      </c>
      <c r="F4" s="223" t="s">
        <v>13</v>
      </c>
      <c r="G4" s="215" t="s">
        <v>210</v>
      </c>
      <c r="H4" s="217" t="s">
        <v>211</v>
      </c>
      <c r="I4" s="218" t="s">
        <v>216</v>
      </c>
      <c r="J4" s="220" t="s">
        <v>13</v>
      </c>
      <c r="K4" s="216" t="s">
        <v>1</v>
      </c>
      <c r="L4" s="217" t="s">
        <v>0</v>
      </c>
      <c r="M4" s="218" t="s">
        <v>12</v>
      </c>
      <c r="N4" s="219" t="s">
        <v>13</v>
      </c>
      <c r="O4" s="553" t="s">
        <v>1</v>
      </c>
      <c r="P4" s="236" t="s">
        <v>0</v>
      </c>
      <c r="Q4" s="831" t="s">
        <v>13</v>
      </c>
      <c r="R4" s="259" t="s">
        <v>1</v>
      </c>
      <c r="S4" s="236" t="s">
        <v>0</v>
      </c>
      <c r="T4" s="841" t="s">
        <v>12</v>
      </c>
      <c r="U4" s="836" t="s">
        <v>13</v>
      </c>
      <c r="V4" s="475" t="s">
        <v>1</v>
      </c>
      <c r="W4" s="323" t="s">
        <v>0</v>
      </c>
      <c r="X4" s="472" t="s">
        <v>13</v>
      </c>
      <c r="Y4" s="292" t="s">
        <v>12</v>
      </c>
      <c r="Z4" s="263" t="s">
        <v>34</v>
      </c>
      <c r="AA4" s="203" t="s">
        <v>13</v>
      </c>
      <c r="AB4" s="2036"/>
      <c r="AC4" s="2037"/>
      <c r="AD4" s="2037"/>
      <c r="AE4" s="2037"/>
      <c r="AF4" s="2024"/>
      <c r="AG4" s="1171" t="s">
        <v>65</v>
      </c>
      <c r="AH4" s="232" t="s">
        <v>135</v>
      </c>
      <c r="AI4" s="297" t="s">
        <v>213</v>
      </c>
      <c r="AJ4" s="232" t="s">
        <v>65</v>
      </c>
      <c r="AK4" s="232" t="s">
        <v>135</v>
      </c>
      <c r="AL4" s="1922"/>
      <c r="AM4" s="231" t="s">
        <v>68</v>
      </c>
      <c r="AN4" s="232" t="s">
        <v>67</v>
      </c>
      <c r="AO4" s="1933"/>
      <c r="AP4" s="1928"/>
      <c r="AQ4" s="2026"/>
      <c r="AR4" s="1189" t="s">
        <v>1</v>
      </c>
      <c r="AS4" s="482" t="s">
        <v>251</v>
      </c>
      <c r="AT4" s="1201" t="s">
        <v>13</v>
      </c>
      <c r="AU4" s="491" t="s">
        <v>1</v>
      </c>
      <c r="AV4" s="482" t="s">
        <v>251</v>
      </c>
      <c r="AW4" s="766" t="s">
        <v>216</v>
      </c>
      <c r="AX4" s="1190" t="s">
        <v>13</v>
      </c>
      <c r="AY4" s="1927"/>
      <c r="AZ4" s="2033"/>
      <c r="BA4" s="1971"/>
      <c r="BB4" s="1957"/>
      <c r="BC4" s="1957"/>
      <c r="BD4" s="1957"/>
      <c r="BE4" s="1967"/>
      <c r="BF4" s="1969"/>
      <c r="BG4" s="1970"/>
      <c r="BH4" s="1968"/>
      <c r="BI4" s="534" t="s">
        <v>56</v>
      </c>
      <c r="BJ4" s="407" t="s">
        <v>233</v>
      </c>
      <c r="BK4" s="1959"/>
      <c r="BL4" s="408" t="s">
        <v>151</v>
      </c>
      <c r="BM4" s="414" t="s">
        <v>152</v>
      </c>
      <c r="BN4" s="419" t="s">
        <v>153</v>
      </c>
      <c r="BO4" s="426" t="s">
        <v>155</v>
      </c>
      <c r="BP4" s="402" t="s">
        <v>68</v>
      </c>
      <c r="BQ4" s="812" t="s">
        <v>67</v>
      </c>
      <c r="BR4" s="412" t="s">
        <v>151</v>
      </c>
      <c r="BS4" s="417" t="s">
        <v>152</v>
      </c>
      <c r="BT4" s="419" t="s">
        <v>153</v>
      </c>
      <c r="BU4" s="426" t="s">
        <v>155</v>
      </c>
      <c r="BV4" s="56"/>
      <c r="BW4" s="157">
        <v>0.35699999999999998</v>
      </c>
    </row>
    <row r="5" spans="1:75" ht="4.5" customHeight="1" x14ac:dyDescent="0.2">
      <c r="A5" s="58"/>
      <c r="B5" s="16"/>
      <c r="C5" s="692"/>
      <c r="D5" s="126"/>
      <c r="E5" s="114"/>
      <c r="F5" s="205"/>
      <c r="G5" s="210"/>
      <c r="H5" s="114"/>
      <c r="I5" s="115"/>
      <c r="J5" s="206"/>
      <c r="K5" s="115"/>
      <c r="L5" s="115"/>
      <c r="M5" s="115"/>
      <c r="N5" s="115"/>
      <c r="O5" s="473"/>
      <c r="P5" s="237"/>
      <c r="Q5" s="832"/>
      <c r="R5" s="260"/>
      <c r="S5" s="237"/>
      <c r="T5" s="840"/>
      <c r="U5" s="837"/>
      <c r="V5" s="473"/>
      <c r="W5" s="324"/>
      <c r="X5" s="206"/>
      <c r="Y5" s="115"/>
      <c r="Z5" s="264"/>
      <c r="AA5" s="115"/>
      <c r="AB5" s="1302"/>
      <c r="AC5" s="1302"/>
      <c r="AD5" s="1302"/>
      <c r="AE5" s="1303"/>
      <c r="AF5" s="1304"/>
      <c r="AG5" s="1172"/>
      <c r="AH5" s="233"/>
      <c r="AI5" s="298"/>
      <c r="AJ5" s="233"/>
      <c r="AK5" s="633"/>
      <c r="AL5" s="1252"/>
      <c r="AM5" s="1252"/>
      <c r="AN5" s="1252"/>
      <c r="AO5" s="1252"/>
      <c r="AP5" s="1253"/>
      <c r="AQ5" s="1254"/>
      <c r="AR5" s="1221"/>
      <c r="AS5" s="1222"/>
      <c r="AT5" s="1185"/>
      <c r="AU5" s="1103"/>
      <c r="AV5" s="1103"/>
      <c r="AW5" s="1223"/>
      <c r="AX5" s="1191"/>
      <c r="AY5" s="299"/>
      <c r="AZ5" s="300"/>
      <c r="BA5" s="299"/>
      <c r="BB5" s="311"/>
      <c r="BC5" s="312"/>
      <c r="BD5" s="660"/>
      <c r="BE5" s="660"/>
      <c r="BF5" s="313"/>
      <c r="BG5" s="391"/>
      <c r="BH5" s="385"/>
      <c r="BI5" s="396"/>
      <c r="BJ5" s="280"/>
      <c r="BK5" s="280"/>
      <c r="BL5" s="280"/>
      <c r="BM5" s="523"/>
      <c r="BN5" s="280"/>
      <c r="BO5" s="379"/>
      <c r="BP5" s="300"/>
      <c r="BQ5" s="656"/>
      <c r="BR5" s="280"/>
      <c r="BS5" s="166"/>
      <c r="BT5" s="385"/>
      <c r="BU5" s="415"/>
      <c r="BV5" s="57"/>
      <c r="BW5" s="91"/>
    </row>
    <row r="6" spans="1:75" ht="15" customHeight="1" x14ac:dyDescent="0.2">
      <c r="A6" s="1991">
        <v>2011</v>
      </c>
      <c r="B6" s="1991"/>
      <c r="C6" s="295" t="s">
        <v>2</v>
      </c>
      <c r="D6" s="224">
        <v>-0.9</v>
      </c>
      <c r="E6" s="227">
        <v>13.3</v>
      </c>
      <c r="F6" s="229">
        <v>14.200000000000001</v>
      </c>
      <c r="G6" s="211">
        <v>2.803225806451612</v>
      </c>
      <c r="H6" s="151">
        <v>6.8838709677419345</v>
      </c>
      <c r="I6" s="177">
        <v>5.0806451612903221</v>
      </c>
      <c r="J6" s="207">
        <v>4.0806451612903221</v>
      </c>
      <c r="K6" s="99" t="e">
        <v>#REF!</v>
      </c>
      <c r="L6" s="151" t="e">
        <v>#REF!</v>
      </c>
      <c r="M6" s="204" t="e">
        <v>#REF!</v>
      </c>
      <c r="N6" s="179" t="e">
        <v>#REF!</v>
      </c>
      <c r="O6" s="999">
        <v>57</v>
      </c>
      <c r="P6" s="532">
        <v>98</v>
      </c>
      <c r="Q6" s="533">
        <v>41</v>
      </c>
      <c r="R6" s="259">
        <v>76.032258064516128</v>
      </c>
      <c r="S6" s="236">
        <v>92.225806451612897</v>
      </c>
      <c r="T6" s="841">
        <v>85.193548387096769</v>
      </c>
      <c r="U6" s="535">
        <v>16.193548387096769</v>
      </c>
      <c r="V6" s="476">
        <v>988</v>
      </c>
      <c r="W6" s="325">
        <v>1040.00001</v>
      </c>
      <c r="X6" s="169">
        <v>52.000009999999975</v>
      </c>
      <c r="Y6" s="181">
        <v>1018.790322903226</v>
      </c>
      <c r="Z6" s="263">
        <v>5.540322903225956</v>
      </c>
      <c r="AA6" s="50">
        <v>7.2580651612903209</v>
      </c>
      <c r="AB6" s="314">
        <v>5.403225806451613</v>
      </c>
      <c r="AC6" s="315" t="e">
        <v>#REF!</v>
      </c>
      <c r="AD6" s="315">
        <v>10.7</v>
      </c>
      <c r="AE6" s="315">
        <v>22.8</v>
      </c>
      <c r="AF6" s="464">
        <v>33.1</v>
      </c>
      <c r="AG6" s="1173">
        <v>72.999999999999986</v>
      </c>
      <c r="AH6" s="301">
        <v>1.1587301587301586</v>
      </c>
      <c r="AI6" s="302">
        <v>16.100000000000001</v>
      </c>
      <c r="AJ6" s="234">
        <v>10</v>
      </c>
      <c r="AK6" s="234" t="e">
        <v>#REF!</v>
      </c>
      <c r="AL6" s="303">
        <v>2</v>
      </c>
      <c r="AM6" s="234">
        <v>17</v>
      </c>
      <c r="AN6" s="234">
        <v>14</v>
      </c>
      <c r="AO6" s="309">
        <v>0.54838709677419351</v>
      </c>
      <c r="AP6" s="1186">
        <v>0.58823529411764708</v>
      </c>
      <c r="AQ6" s="1181">
        <v>4.2941176470588225</v>
      </c>
      <c r="AR6" s="1192">
        <v>-6.5</v>
      </c>
      <c r="AS6" s="488">
        <v>12</v>
      </c>
      <c r="AT6" s="1202">
        <v>18.5</v>
      </c>
      <c r="AU6" s="484">
        <v>0.27419354838709664</v>
      </c>
      <c r="AV6" s="798">
        <v>4.845161290322582</v>
      </c>
      <c r="AW6" s="89">
        <v>2.7354838709677427</v>
      </c>
      <c r="AX6" s="1193">
        <v>4.5709677419354842</v>
      </c>
      <c r="AY6" s="392">
        <v>15</v>
      </c>
      <c r="AZ6" s="386">
        <v>4</v>
      </c>
      <c r="BA6" s="397">
        <v>0</v>
      </c>
      <c r="BB6" s="103">
        <v>1</v>
      </c>
      <c r="BC6" s="103">
        <v>0</v>
      </c>
      <c r="BD6" s="103">
        <v>0</v>
      </c>
      <c r="BE6" s="180">
        <v>0</v>
      </c>
      <c r="BF6" s="103">
        <v>1</v>
      </c>
      <c r="BG6" s="380">
        <v>0</v>
      </c>
      <c r="BH6" s="234">
        <v>0</v>
      </c>
      <c r="BI6" s="534">
        <v>6</v>
      </c>
      <c r="BJ6" s="103">
        <v>16</v>
      </c>
      <c r="BK6" s="167">
        <v>3</v>
      </c>
      <c r="BL6" s="386">
        <v>8</v>
      </c>
      <c r="BM6" s="381">
        <v>8</v>
      </c>
      <c r="BN6" s="420">
        <v>5</v>
      </c>
      <c r="BO6" s="427">
        <v>18</v>
      </c>
      <c r="BP6" s="234">
        <v>5</v>
      </c>
      <c r="BQ6" s="103">
        <v>5</v>
      </c>
      <c r="BR6" s="386">
        <v>5</v>
      </c>
      <c r="BS6" s="381">
        <v>6</v>
      </c>
      <c r="BT6" s="420">
        <v>4</v>
      </c>
      <c r="BU6" s="427">
        <v>10</v>
      </c>
      <c r="BV6" s="83">
        <v>0</v>
      </c>
      <c r="BW6" s="91">
        <v>31</v>
      </c>
    </row>
    <row r="7" spans="1:75" ht="15" customHeight="1" x14ac:dyDescent="0.2">
      <c r="A7" s="1991"/>
      <c r="B7" s="1991"/>
      <c r="C7" s="295" t="s">
        <v>14</v>
      </c>
      <c r="D7" s="224">
        <v>-1.7</v>
      </c>
      <c r="E7" s="227">
        <v>14.2</v>
      </c>
      <c r="F7" s="229">
        <v>15.899999999999999</v>
      </c>
      <c r="G7" s="211">
        <v>5.1857142857142859</v>
      </c>
      <c r="H7" s="151">
        <v>9.4892857142857157</v>
      </c>
      <c r="I7" s="204">
        <v>7.3999999999999986</v>
      </c>
      <c r="J7" s="207">
        <v>4.3035714285714297</v>
      </c>
      <c r="K7" s="99" t="e">
        <v>#REF!</v>
      </c>
      <c r="L7" s="151" t="e">
        <v>#REF!</v>
      </c>
      <c r="M7" s="204" t="e">
        <v>#REF!</v>
      </c>
      <c r="N7" s="179" t="e">
        <v>#REF!</v>
      </c>
      <c r="O7" s="999">
        <v>52</v>
      </c>
      <c r="P7" s="221">
        <v>98</v>
      </c>
      <c r="Q7" s="533">
        <v>46</v>
      </c>
      <c r="R7" s="259">
        <v>74.357142857142861</v>
      </c>
      <c r="S7" s="236">
        <v>93.142857142857139</v>
      </c>
      <c r="T7" s="841">
        <v>85.142857142857139</v>
      </c>
      <c r="U7" s="535">
        <v>18.785714285714278</v>
      </c>
      <c r="V7" s="476">
        <v>989</v>
      </c>
      <c r="W7" s="325">
        <v>1035</v>
      </c>
      <c r="X7" s="169">
        <v>46</v>
      </c>
      <c r="Y7" s="181">
        <v>1014.3928571428571</v>
      </c>
      <c r="Z7" s="263">
        <v>1.1428571428571104</v>
      </c>
      <c r="AA7" s="50">
        <v>5.8571428571428568</v>
      </c>
      <c r="AB7" s="314">
        <v>6.0535714285714279</v>
      </c>
      <c r="AC7" s="315" t="e">
        <v>#REF!</v>
      </c>
      <c r="AD7" s="315">
        <v>11.8</v>
      </c>
      <c r="AE7" s="315">
        <v>25.5</v>
      </c>
      <c r="AF7" s="464">
        <v>35.6</v>
      </c>
      <c r="AG7" s="1173">
        <v>44.2</v>
      </c>
      <c r="AH7" s="301">
        <v>1.105</v>
      </c>
      <c r="AI7" s="302">
        <v>12.3</v>
      </c>
      <c r="AJ7" s="234">
        <v>9</v>
      </c>
      <c r="AK7" s="234" t="e">
        <v>#REF!</v>
      </c>
      <c r="AL7" s="303">
        <v>2</v>
      </c>
      <c r="AM7" s="234">
        <v>11</v>
      </c>
      <c r="AN7" s="234">
        <v>17</v>
      </c>
      <c r="AO7" s="309">
        <v>0.39285714285714285</v>
      </c>
      <c r="AP7" s="1186">
        <v>0.81818181818181823</v>
      </c>
      <c r="AQ7" s="1181">
        <v>4.0181818181818185</v>
      </c>
      <c r="AR7" s="1192">
        <v>-4.7</v>
      </c>
      <c r="AS7" s="488">
        <v>11</v>
      </c>
      <c r="AT7" s="1202">
        <v>15.7</v>
      </c>
      <c r="AU7" s="484">
        <v>2.7357142857142849</v>
      </c>
      <c r="AV7" s="798">
        <v>7.0392857142857128</v>
      </c>
      <c r="AW7" s="767">
        <v>4.992857142857142</v>
      </c>
      <c r="AX7" s="1193">
        <v>4.3035714285714297</v>
      </c>
      <c r="AY7" s="392">
        <v>10</v>
      </c>
      <c r="AZ7" s="386">
        <v>1</v>
      </c>
      <c r="BA7" s="397">
        <v>0</v>
      </c>
      <c r="BB7" s="103">
        <v>0</v>
      </c>
      <c r="BC7" s="103">
        <v>0</v>
      </c>
      <c r="BD7" s="103">
        <v>0</v>
      </c>
      <c r="BE7" s="180">
        <v>1</v>
      </c>
      <c r="BF7" s="103">
        <v>0</v>
      </c>
      <c r="BG7" s="380">
        <v>0</v>
      </c>
      <c r="BH7" s="234">
        <v>0</v>
      </c>
      <c r="BI7" s="534">
        <v>2</v>
      </c>
      <c r="BJ7" s="103">
        <v>11</v>
      </c>
      <c r="BK7" s="167">
        <v>2</v>
      </c>
      <c r="BL7" s="386">
        <v>1</v>
      </c>
      <c r="BM7" s="381">
        <v>17</v>
      </c>
      <c r="BN7" s="420">
        <v>7</v>
      </c>
      <c r="BO7" s="427">
        <v>14</v>
      </c>
      <c r="BP7" s="234">
        <v>4</v>
      </c>
      <c r="BQ7" s="103">
        <v>8</v>
      </c>
      <c r="BR7" s="386">
        <v>1</v>
      </c>
      <c r="BS7" s="381">
        <v>6</v>
      </c>
      <c r="BT7" s="420">
        <v>7</v>
      </c>
      <c r="BU7" s="427">
        <v>6</v>
      </c>
      <c r="BV7" s="83">
        <v>0</v>
      </c>
      <c r="BW7" s="91">
        <v>28</v>
      </c>
    </row>
    <row r="8" spans="1:75" ht="15" customHeight="1" x14ac:dyDescent="0.2">
      <c r="A8" s="1991"/>
      <c r="B8" s="1991"/>
      <c r="C8" s="295" t="s">
        <v>3</v>
      </c>
      <c r="D8" s="224">
        <v>-2.6</v>
      </c>
      <c r="E8" s="227">
        <v>17.7</v>
      </c>
      <c r="F8" s="229">
        <v>20.3</v>
      </c>
      <c r="G8" s="99">
        <v>3.4419354838709677</v>
      </c>
      <c r="H8" s="151">
        <v>11.36774193548387</v>
      </c>
      <c r="I8" s="204">
        <v>7.4580645161290331</v>
      </c>
      <c r="J8" s="207">
        <v>7.9258064516129032</v>
      </c>
      <c r="K8" s="99" t="e">
        <v>#REF!</v>
      </c>
      <c r="L8" s="151" t="e">
        <v>#REF!</v>
      </c>
      <c r="M8" s="204" t="e">
        <v>#REF!</v>
      </c>
      <c r="N8" s="179" t="e">
        <v>#REF!</v>
      </c>
      <c r="O8" s="999">
        <v>36</v>
      </c>
      <c r="P8" s="221">
        <v>98</v>
      </c>
      <c r="Q8" s="533">
        <v>62</v>
      </c>
      <c r="R8" s="259">
        <v>58.161290322580648</v>
      </c>
      <c r="S8" s="236">
        <v>87.870967741935488</v>
      </c>
      <c r="T8" s="841">
        <v>74.612903225806448</v>
      </c>
      <c r="U8" s="535">
        <v>29.70967741935484</v>
      </c>
      <c r="V8" s="476">
        <v>997</v>
      </c>
      <c r="W8" s="325">
        <v>1042</v>
      </c>
      <c r="X8" s="169">
        <v>45</v>
      </c>
      <c r="Y8" s="181">
        <v>1022.4032258064516</v>
      </c>
      <c r="Z8" s="263">
        <v>9.1532258064515872</v>
      </c>
      <c r="AA8" s="50">
        <v>5.387096774193548</v>
      </c>
      <c r="AB8" s="314">
        <v>4.6838709677419343</v>
      </c>
      <c r="AC8" s="315" t="e">
        <v>#REF!</v>
      </c>
      <c r="AD8" s="315">
        <v>9.3000000000000007</v>
      </c>
      <c r="AE8" s="315">
        <v>23.9</v>
      </c>
      <c r="AF8" s="464">
        <v>33.4</v>
      </c>
      <c r="AG8" s="1173">
        <v>11.100000000000001</v>
      </c>
      <c r="AH8" s="301">
        <v>0.21764705882352942</v>
      </c>
      <c r="AI8" s="302">
        <v>4.4000000000000004</v>
      </c>
      <c r="AJ8" s="234">
        <v>3</v>
      </c>
      <c r="AK8" s="234" t="e">
        <v>#REF!</v>
      </c>
      <c r="AL8" s="303">
        <v>0</v>
      </c>
      <c r="AM8" s="234">
        <v>5</v>
      </c>
      <c r="AN8" s="234">
        <v>26</v>
      </c>
      <c r="AO8" s="309">
        <v>0.16129032258064516</v>
      </c>
      <c r="AP8" s="1186">
        <v>0.6</v>
      </c>
      <c r="AQ8" s="1181">
        <v>2.2200000000000002</v>
      </c>
      <c r="AR8" s="1194">
        <v>-5.9</v>
      </c>
      <c r="AS8" s="481">
        <v>12.6</v>
      </c>
      <c r="AT8" s="1202">
        <v>18.5</v>
      </c>
      <c r="AU8" s="484">
        <v>0.22258064516129056</v>
      </c>
      <c r="AV8" s="798">
        <v>5.6548387096774198</v>
      </c>
      <c r="AW8" s="767">
        <v>2.9806451612903224</v>
      </c>
      <c r="AX8" s="1193">
        <v>5.4322580645161267</v>
      </c>
      <c r="AY8" s="392">
        <v>9</v>
      </c>
      <c r="AZ8" s="386">
        <v>3</v>
      </c>
      <c r="BA8" s="397">
        <v>1</v>
      </c>
      <c r="BB8" s="103">
        <v>0</v>
      </c>
      <c r="BC8" s="103">
        <v>0</v>
      </c>
      <c r="BD8" s="103">
        <v>0</v>
      </c>
      <c r="BE8" s="180">
        <v>0</v>
      </c>
      <c r="BF8" s="103">
        <v>0</v>
      </c>
      <c r="BG8" s="380">
        <v>0</v>
      </c>
      <c r="BH8" s="234">
        <v>0</v>
      </c>
      <c r="BI8" s="534">
        <v>4</v>
      </c>
      <c r="BJ8" s="103">
        <v>7</v>
      </c>
      <c r="BK8" s="167">
        <v>2</v>
      </c>
      <c r="BL8" s="386">
        <v>6</v>
      </c>
      <c r="BM8" s="381">
        <v>8</v>
      </c>
      <c r="BN8" s="420">
        <v>3</v>
      </c>
      <c r="BO8" s="427">
        <v>19</v>
      </c>
      <c r="BP8" s="234">
        <v>3</v>
      </c>
      <c r="BQ8" s="103">
        <v>12</v>
      </c>
      <c r="BR8" s="386">
        <v>4</v>
      </c>
      <c r="BS8" s="381">
        <v>4</v>
      </c>
      <c r="BT8" s="424">
        <v>2</v>
      </c>
      <c r="BU8" s="427">
        <v>9</v>
      </c>
      <c r="BV8" s="83">
        <v>0</v>
      </c>
      <c r="BW8" s="91">
        <v>31</v>
      </c>
    </row>
    <row r="9" spans="1:75" ht="15" customHeight="1" x14ac:dyDescent="0.2">
      <c r="A9" s="1991"/>
      <c r="B9" s="1991"/>
      <c r="C9" s="295" t="s">
        <v>4</v>
      </c>
      <c r="D9" s="224">
        <v>4.0999999999999996</v>
      </c>
      <c r="E9" s="227">
        <v>26.5</v>
      </c>
      <c r="F9" s="229">
        <v>22.4</v>
      </c>
      <c r="G9" s="99">
        <v>8.5999999999999979</v>
      </c>
      <c r="H9" s="151">
        <v>18.806666666666668</v>
      </c>
      <c r="I9" s="204">
        <v>13.596666666666666</v>
      </c>
      <c r="J9" s="207">
        <v>10.206666666666671</v>
      </c>
      <c r="K9" s="99" t="e">
        <v>#REF!</v>
      </c>
      <c r="L9" s="151" t="e">
        <v>#REF!</v>
      </c>
      <c r="M9" s="204" t="e">
        <v>#REF!</v>
      </c>
      <c r="N9" s="179" t="e">
        <v>#REF!</v>
      </c>
      <c r="O9" s="999">
        <v>26</v>
      </c>
      <c r="P9" s="221">
        <v>91</v>
      </c>
      <c r="Q9" s="533">
        <v>65</v>
      </c>
      <c r="R9" s="259">
        <v>43.666666666666664</v>
      </c>
      <c r="S9" s="236">
        <v>79.933333333333337</v>
      </c>
      <c r="T9" s="841">
        <v>61.733333333333334</v>
      </c>
      <c r="U9" s="535">
        <v>36.266666666666673</v>
      </c>
      <c r="V9" s="476">
        <v>1007</v>
      </c>
      <c r="W9" s="325">
        <v>1030</v>
      </c>
      <c r="X9" s="169">
        <v>23</v>
      </c>
      <c r="Y9" s="181">
        <v>1019.85</v>
      </c>
      <c r="Z9" s="263">
        <v>6.6000000000000227</v>
      </c>
      <c r="AA9" s="50">
        <v>4.3</v>
      </c>
      <c r="AB9" s="314">
        <v>4.4866666666666655</v>
      </c>
      <c r="AC9" s="315" t="e">
        <v>#REF!</v>
      </c>
      <c r="AD9" s="315">
        <v>8.5</v>
      </c>
      <c r="AE9" s="315">
        <v>17.8</v>
      </c>
      <c r="AF9" s="464">
        <v>28.4</v>
      </c>
      <c r="AG9" s="1173">
        <v>1.8</v>
      </c>
      <c r="AH9" s="301">
        <v>3.2142857142857147E-2</v>
      </c>
      <c r="AI9" s="302">
        <v>1.4</v>
      </c>
      <c r="AJ9" s="234">
        <v>1</v>
      </c>
      <c r="AK9" s="234" t="e">
        <v>#REF!</v>
      </c>
      <c r="AL9" s="303">
        <v>0</v>
      </c>
      <c r="AM9" s="234">
        <v>2</v>
      </c>
      <c r="AN9" s="234">
        <v>28</v>
      </c>
      <c r="AO9" s="309">
        <v>6.6666666666666666E-2</v>
      </c>
      <c r="AP9" s="1186">
        <v>0.5</v>
      </c>
      <c r="AQ9" s="1181">
        <v>0.9</v>
      </c>
      <c r="AR9" s="1194">
        <v>-3.9</v>
      </c>
      <c r="AS9" s="481">
        <v>12.5</v>
      </c>
      <c r="AT9" s="1202">
        <v>16.399999999999999</v>
      </c>
      <c r="AU9" s="484">
        <v>2.9366666666666665</v>
      </c>
      <c r="AV9" s="798">
        <v>8.793333333333333</v>
      </c>
      <c r="AW9" s="767">
        <v>5.8633333333333342</v>
      </c>
      <c r="AX9" s="1193">
        <v>5.8566666666666665</v>
      </c>
      <c r="AY9" s="392">
        <v>9</v>
      </c>
      <c r="AZ9" s="386">
        <v>0</v>
      </c>
      <c r="BA9" s="397">
        <v>0</v>
      </c>
      <c r="BB9" s="103">
        <v>0</v>
      </c>
      <c r="BC9" s="103">
        <v>0</v>
      </c>
      <c r="BD9" s="103">
        <v>0</v>
      </c>
      <c r="BE9" s="180">
        <v>0</v>
      </c>
      <c r="BF9" s="103">
        <v>1</v>
      </c>
      <c r="BG9" s="380">
        <v>2</v>
      </c>
      <c r="BH9" s="234">
        <v>0</v>
      </c>
      <c r="BI9" s="534">
        <v>3</v>
      </c>
      <c r="BJ9" s="103">
        <v>4</v>
      </c>
      <c r="BK9" s="167">
        <v>2</v>
      </c>
      <c r="BL9" s="386">
        <v>0</v>
      </c>
      <c r="BM9" s="381">
        <v>23</v>
      </c>
      <c r="BN9" s="420">
        <v>2</v>
      </c>
      <c r="BO9" s="427">
        <v>21</v>
      </c>
      <c r="BP9" s="234">
        <v>1</v>
      </c>
      <c r="BQ9" s="103">
        <v>19</v>
      </c>
      <c r="BR9" s="386">
        <v>0</v>
      </c>
      <c r="BS9" s="381">
        <v>11</v>
      </c>
      <c r="BT9" s="424">
        <v>1</v>
      </c>
      <c r="BU9" s="427">
        <v>14</v>
      </c>
      <c r="BV9" s="83">
        <v>0</v>
      </c>
      <c r="BW9" s="91">
        <v>30</v>
      </c>
    </row>
    <row r="10" spans="1:75" ht="15" customHeight="1" x14ac:dyDescent="0.2">
      <c r="A10" s="1991"/>
      <c r="B10" s="1991"/>
      <c r="C10" s="295" t="s">
        <v>5</v>
      </c>
      <c r="D10" s="224">
        <v>3.2</v>
      </c>
      <c r="E10" s="227">
        <v>24.5</v>
      </c>
      <c r="F10" s="229">
        <v>21.3</v>
      </c>
      <c r="G10" s="99">
        <v>9.4838709677419359</v>
      </c>
      <c r="H10" s="151">
        <v>18.506451612903231</v>
      </c>
      <c r="I10" s="204">
        <v>14.238709677419358</v>
      </c>
      <c r="J10" s="207">
        <v>9.0225806451612947</v>
      </c>
      <c r="K10" s="99" t="e">
        <v>#REF!</v>
      </c>
      <c r="L10" s="151" t="e">
        <v>#REF!</v>
      </c>
      <c r="M10" s="204" t="e">
        <v>#REF!</v>
      </c>
      <c r="N10" s="179" t="e">
        <v>#REF!</v>
      </c>
      <c r="O10" s="999">
        <v>27</v>
      </c>
      <c r="P10" s="221">
        <v>91</v>
      </c>
      <c r="Q10" s="533">
        <v>64</v>
      </c>
      <c r="R10" s="259">
        <v>41.903225806451616</v>
      </c>
      <c r="S10" s="236">
        <v>79.516129032258064</v>
      </c>
      <c r="T10" s="841">
        <v>60.064516129032256</v>
      </c>
      <c r="U10" s="535">
        <v>37.612903225806448</v>
      </c>
      <c r="V10" s="476">
        <v>1005</v>
      </c>
      <c r="W10" s="325">
        <v>1029</v>
      </c>
      <c r="X10" s="169">
        <v>24</v>
      </c>
      <c r="Y10" s="181">
        <v>1017.6129032258065</v>
      </c>
      <c r="Z10" s="263">
        <v>4.3629032258064626</v>
      </c>
      <c r="AA10" s="50">
        <v>5.612903225806452</v>
      </c>
      <c r="AB10" s="314">
        <v>6.0451612903225795</v>
      </c>
      <c r="AC10" s="315" t="e">
        <v>#REF!</v>
      </c>
      <c r="AD10" s="315">
        <v>10.4</v>
      </c>
      <c r="AE10" s="315">
        <v>22.5</v>
      </c>
      <c r="AF10" s="464">
        <v>33.799999999999997</v>
      </c>
      <c r="AG10" s="1173">
        <v>24.1</v>
      </c>
      <c r="AH10" s="301">
        <v>0.40847457627118644</v>
      </c>
      <c r="AI10" s="302">
        <v>14.5</v>
      </c>
      <c r="AJ10" s="234">
        <v>6</v>
      </c>
      <c r="AK10" s="234" t="e">
        <v>#REF!</v>
      </c>
      <c r="AL10" s="303">
        <v>1</v>
      </c>
      <c r="AM10" s="234">
        <v>6</v>
      </c>
      <c r="AN10" s="234">
        <v>25</v>
      </c>
      <c r="AO10" s="309">
        <v>0.19354838709677419</v>
      </c>
      <c r="AP10" s="1186">
        <v>1</v>
      </c>
      <c r="AQ10" s="1181">
        <v>4.0166666666666666</v>
      </c>
      <c r="AR10" s="1194">
        <v>-4.2</v>
      </c>
      <c r="AS10" s="481">
        <v>15.1</v>
      </c>
      <c r="AT10" s="1202">
        <v>19.3</v>
      </c>
      <c r="AU10" s="484">
        <v>3.1451612903225801</v>
      </c>
      <c r="AV10" s="798">
        <v>9.1516129032258071</v>
      </c>
      <c r="AW10" s="767">
        <v>6.0999999999999988</v>
      </c>
      <c r="AX10" s="1193">
        <v>6.0064516129032262</v>
      </c>
      <c r="AY10" s="392">
        <v>9</v>
      </c>
      <c r="AZ10" s="386">
        <v>0</v>
      </c>
      <c r="BA10" s="397">
        <v>0</v>
      </c>
      <c r="BB10" s="103">
        <v>0</v>
      </c>
      <c r="BC10" s="103">
        <v>0</v>
      </c>
      <c r="BD10" s="103">
        <v>0</v>
      </c>
      <c r="BE10" s="180">
        <v>1</v>
      </c>
      <c r="BF10" s="103">
        <v>1</v>
      </c>
      <c r="BG10" s="380">
        <v>0</v>
      </c>
      <c r="BH10" s="234">
        <v>0</v>
      </c>
      <c r="BI10" s="534">
        <v>2</v>
      </c>
      <c r="BJ10" s="103">
        <v>8</v>
      </c>
      <c r="BK10" s="167">
        <v>2</v>
      </c>
      <c r="BL10" s="386">
        <v>0</v>
      </c>
      <c r="BM10" s="381">
        <v>8</v>
      </c>
      <c r="BN10" s="420">
        <v>1</v>
      </c>
      <c r="BO10" s="427">
        <v>17</v>
      </c>
      <c r="BP10" s="234">
        <v>2</v>
      </c>
      <c r="BQ10" s="103">
        <v>9</v>
      </c>
      <c r="BR10" s="386">
        <v>0</v>
      </c>
      <c r="BS10" s="381">
        <v>6</v>
      </c>
      <c r="BT10" s="424">
        <v>1</v>
      </c>
      <c r="BU10" s="427">
        <v>9</v>
      </c>
      <c r="BV10" s="83">
        <v>0</v>
      </c>
      <c r="BW10" s="91">
        <v>31</v>
      </c>
    </row>
    <row r="11" spans="1:75" ht="15" customHeight="1" x14ac:dyDescent="0.2">
      <c r="A11" s="1991"/>
      <c r="B11" s="1991"/>
      <c r="C11" s="295" t="s">
        <v>6</v>
      </c>
      <c r="D11" s="224">
        <v>8</v>
      </c>
      <c r="E11" s="227">
        <v>31.9</v>
      </c>
      <c r="F11" s="229">
        <v>23.9</v>
      </c>
      <c r="G11" s="99">
        <v>11.289999999999997</v>
      </c>
      <c r="H11" s="151">
        <v>20.266666666666666</v>
      </c>
      <c r="I11" s="204">
        <v>15.856666666666664</v>
      </c>
      <c r="J11" s="207">
        <v>8.9766666666666683</v>
      </c>
      <c r="K11" s="99" t="e">
        <v>#REF!</v>
      </c>
      <c r="L11" s="151" t="e">
        <v>#REF!</v>
      </c>
      <c r="M11" s="204" t="e">
        <v>#REF!</v>
      </c>
      <c r="N11" s="179" t="e">
        <v>#REF!</v>
      </c>
      <c r="O11" s="999">
        <v>31</v>
      </c>
      <c r="P11" s="221">
        <v>95</v>
      </c>
      <c r="Q11" s="533">
        <v>64</v>
      </c>
      <c r="R11" s="259">
        <v>48.8</v>
      </c>
      <c r="S11" s="236">
        <v>86.966666666666669</v>
      </c>
      <c r="T11" s="841">
        <v>68.433333333333337</v>
      </c>
      <c r="U11" s="535">
        <v>38.166666666666671</v>
      </c>
      <c r="V11" s="476">
        <v>995</v>
      </c>
      <c r="W11" s="325">
        <v>1034.0000010000001</v>
      </c>
      <c r="X11" s="169">
        <v>39.000001000000111</v>
      </c>
      <c r="Y11" s="181">
        <v>1015.0666666833333</v>
      </c>
      <c r="Z11" s="263">
        <v>1.8166666833333238</v>
      </c>
      <c r="AA11" s="50">
        <v>5.6666667000000039</v>
      </c>
      <c r="AB11" s="314">
        <v>5.1100000000000003</v>
      </c>
      <c r="AC11" s="315" t="e">
        <v>#REF!</v>
      </c>
      <c r="AD11" s="315">
        <v>8.1999999999999993</v>
      </c>
      <c r="AE11" s="315">
        <v>19.7</v>
      </c>
      <c r="AF11" s="464">
        <v>32.9</v>
      </c>
      <c r="AG11" s="1173">
        <v>87.59999999999998</v>
      </c>
      <c r="AH11" s="301">
        <v>1.4847457627118643</v>
      </c>
      <c r="AI11" s="302">
        <v>14.7</v>
      </c>
      <c r="AJ11" s="234">
        <v>14</v>
      </c>
      <c r="AK11" s="234" t="e">
        <v>#REF!</v>
      </c>
      <c r="AL11" s="303">
        <v>2</v>
      </c>
      <c r="AM11" s="234">
        <v>17</v>
      </c>
      <c r="AN11" s="234">
        <v>13</v>
      </c>
      <c r="AO11" s="309">
        <v>0.56666666666666665</v>
      </c>
      <c r="AP11" s="1186">
        <v>0.82352941176470584</v>
      </c>
      <c r="AQ11" s="1181">
        <v>5.1529411764705868</v>
      </c>
      <c r="AR11" s="1194">
        <v>1.9</v>
      </c>
      <c r="AS11" s="481">
        <v>18.2</v>
      </c>
      <c r="AT11" s="1202">
        <v>16.3</v>
      </c>
      <c r="AU11" s="484">
        <v>6.6266666666666678</v>
      </c>
      <c r="AV11" s="798">
        <v>12.516666666666664</v>
      </c>
      <c r="AW11" s="767">
        <v>9.6399999999999988</v>
      </c>
      <c r="AX11" s="1193">
        <v>5.8899999999999988</v>
      </c>
      <c r="AY11" s="392">
        <v>18</v>
      </c>
      <c r="AZ11" s="386">
        <v>0</v>
      </c>
      <c r="BA11" s="397">
        <v>0</v>
      </c>
      <c r="BB11" s="103">
        <v>0</v>
      </c>
      <c r="BC11" s="103">
        <v>0</v>
      </c>
      <c r="BD11" s="103">
        <v>0</v>
      </c>
      <c r="BE11" s="180">
        <v>0</v>
      </c>
      <c r="BF11" s="103">
        <v>4</v>
      </c>
      <c r="BG11" s="380">
        <v>3</v>
      </c>
      <c r="BH11" s="234">
        <v>0</v>
      </c>
      <c r="BI11" s="534">
        <v>7</v>
      </c>
      <c r="BJ11" s="103">
        <v>21</v>
      </c>
      <c r="BK11" s="167">
        <v>2</v>
      </c>
      <c r="BL11" s="386">
        <v>3</v>
      </c>
      <c r="BM11" s="381">
        <v>4</v>
      </c>
      <c r="BN11" s="420">
        <v>7</v>
      </c>
      <c r="BO11" s="427">
        <v>11</v>
      </c>
      <c r="BP11" s="234">
        <v>6</v>
      </c>
      <c r="BQ11" s="103">
        <v>4</v>
      </c>
      <c r="BR11" s="386">
        <v>1</v>
      </c>
      <c r="BS11" s="381">
        <v>2</v>
      </c>
      <c r="BT11" s="424">
        <v>3</v>
      </c>
      <c r="BU11" s="427">
        <v>4</v>
      </c>
      <c r="BV11" s="83">
        <v>0</v>
      </c>
      <c r="BW11" s="91">
        <v>30</v>
      </c>
    </row>
    <row r="12" spans="1:75" ht="13.5" customHeight="1" x14ac:dyDescent="0.2">
      <c r="A12" s="1991"/>
      <c r="B12" s="1991"/>
      <c r="C12" s="295" t="s">
        <v>7</v>
      </c>
      <c r="D12" s="224">
        <v>9.1</v>
      </c>
      <c r="E12" s="227">
        <v>26.4</v>
      </c>
      <c r="F12" s="229">
        <v>17.299999999999997</v>
      </c>
      <c r="G12" s="99">
        <v>12.522580645161288</v>
      </c>
      <c r="H12" s="151">
        <v>21.058064516129026</v>
      </c>
      <c r="I12" s="204">
        <v>16.822580645161292</v>
      </c>
      <c r="J12" s="207">
        <v>8.5354838709677381</v>
      </c>
      <c r="K12" s="99" t="e">
        <v>#REF!</v>
      </c>
      <c r="L12" s="151" t="e">
        <v>#REF!</v>
      </c>
      <c r="M12" s="204" t="e">
        <v>#REF!</v>
      </c>
      <c r="N12" s="179" t="e">
        <v>#REF!</v>
      </c>
      <c r="O12" s="999">
        <v>33</v>
      </c>
      <c r="P12" s="221">
        <v>94</v>
      </c>
      <c r="Q12" s="533">
        <v>61</v>
      </c>
      <c r="R12" s="259">
        <v>48.645161290322584</v>
      </c>
      <c r="S12" s="236">
        <v>83.935483870967744</v>
      </c>
      <c r="T12" s="841">
        <v>66.225806451612897</v>
      </c>
      <c r="U12" s="535">
        <v>35.29032258064516</v>
      </c>
      <c r="V12" s="476">
        <v>993</v>
      </c>
      <c r="W12" s="325">
        <v>1027</v>
      </c>
      <c r="X12" s="169">
        <v>34</v>
      </c>
      <c r="Y12" s="181">
        <v>1013.3870967741935</v>
      </c>
      <c r="Z12" s="263">
        <v>0.13709677419353739</v>
      </c>
      <c r="AA12" s="50">
        <v>4.4516129032258061</v>
      </c>
      <c r="AB12" s="314">
        <v>4.2225806451612904</v>
      </c>
      <c r="AC12" s="315" t="e">
        <v>#REF!</v>
      </c>
      <c r="AD12" s="315">
        <v>8.3000000000000007</v>
      </c>
      <c r="AE12" s="315">
        <v>20.100000000000001</v>
      </c>
      <c r="AF12" s="464">
        <v>28</v>
      </c>
      <c r="AG12" s="1173">
        <v>52.699999999999996</v>
      </c>
      <c r="AH12" s="301">
        <v>1.1212765957446809</v>
      </c>
      <c r="AI12" s="302">
        <v>13.7</v>
      </c>
      <c r="AJ12" s="234">
        <v>12</v>
      </c>
      <c r="AK12" s="234" t="e">
        <v>#REF!</v>
      </c>
      <c r="AL12" s="303">
        <v>1</v>
      </c>
      <c r="AM12" s="234">
        <v>13</v>
      </c>
      <c r="AN12" s="234">
        <v>18</v>
      </c>
      <c r="AO12" s="309">
        <v>0.41935483870967744</v>
      </c>
      <c r="AP12" s="1186">
        <v>0.92307692307692313</v>
      </c>
      <c r="AQ12" s="1181">
        <v>4.0538461538461537</v>
      </c>
      <c r="AR12" s="1194">
        <v>3.4</v>
      </c>
      <c r="AS12" s="481">
        <v>16.399999999999999</v>
      </c>
      <c r="AT12" s="1202">
        <v>12.999999999999998</v>
      </c>
      <c r="AU12" s="484">
        <v>7.5258064516129046</v>
      </c>
      <c r="AV12" s="798">
        <v>12.390322580645158</v>
      </c>
      <c r="AW12" s="767">
        <v>9.9903225806451612</v>
      </c>
      <c r="AX12" s="1193">
        <v>4.8645161290322587</v>
      </c>
      <c r="AY12" s="392">
        <v>12</v>
      </c>
      <c r="AZ12" s="386">
        <v>0</v>
      </c>
      <c r="BA12" s="397">
        <v>0</v>
      </c>
      <c r="BB12" s="103">
        <v>0</v>
      </c>
      <c r="BC12" s="103">
        <v>0</v>
      </c>
      <c r="BD12" s="103">
        <v>0</v>
      </c>
      <c r="BE12" s="180">
        <v>0</v>
      </c>
      <c r="BF12" s="103">
        <v>2</v>
      </c>
      <c r="BG12" s="380">
        <v>1</v>
      </c>
      <c r="BH12" s="234">
        <v>0</v>
      </c>
      <c r="BI12" s="534">
        <v>3</v>
      </c>
      <c r="BJ12" s="103">
        <v>15</v>
      </c>
      <c r="BK12" s="167">
        <v>2</v>
      </c>
      <c r="BL12" s="386">
        <v>3</v>
      </c>
      <c r="BM12" s="381">
        <v>0</v>
      </c>
      <c r="BN12" s="420">
        <v>10</v>
      </c>
      <c r="BO12" s="427">
        <v>15</v>
      </c>
      <c r="BP12" s="234">
        <v>8</v>
      </c>
      <c r="BQ12" s="103">
        <v>8</v>
      </c>
      <c r="BR12" s="386">
        <v>2</v>
      </c>
      <c r="BS12" s="381">
        <v>0</v>
      </c>
      <c r="BT12" s="424">
        <v>5</v>
      </c>
      <c r="BU12" s="427">
        <v>5</v>
      </c>
      <c r="BV12" s="83">
        <v>0</v>
      </c>
      <c r="BW12" s="91">
        <v>31</v>
      </c>
    </row>
    <row r="13" spans="1:75" ht="13.5" customHeight="1" x14ac:dyDescent="0.2">
      <c r="A13" s="1991"/>
      <c r="B13" s="1991"/>
      <c r="C13" s="295" t="s">
        <v>8</v>
      </c>
      <c r="D13" s="224">
        <v>9.1</v>
      </c>
      <c r="E13" s="227">
        <v>29.6</v>
      </c>
      <c r="F13" s="229">
        <v>20.5</v>
      </c>
      <c r="G13" s="99">
        <v>13.235483870967741</v>
      </c>
      <c r="H13" s="151">
        <v>21.051612903225806</v>
      </c>
      <c r="I13" s="204">
        <v>16.983870967741932</v>
      </c>
      <c r="J13" s="207">
        <v>7.8161290322580648</v>
      </c>
      <c r="K13" s="99" t="e">
        <v>#REF!</v>
      </c>
      <c r="L13" s="151" t="e">
        <v>#REF!</v>
      </c>
      <c r="M13" s="204" t="e">
        <v>#REF!</v>
      </c>
      <c r="N13" s="179" t="e">
        <v>#REF!</v>
      </c>
      <c r="O13" s="999">
        <v>33</v>
      </c>
      <c r="P13" s="221">
        <v>97</v>
      </c>
      <c r="Q13" s="533">
        <v>64</v>
      </c>
      <c r="R13" s="259">
        <v>51.032258064516128</v>
      </c>
      <c r="S13" s="236">
        <v>86.129032258064512</v>
      </c>
      <c r="T13" s="841">
        <v>70.193548387096769</v>
      </c>
      <c r="U13" s="535">
        <v>35.096774193548384</v>
      </c>
      <c r="V13" s="476">
        <v>1000</v>
      </c>
      <c r="W13" s="325">
        <v>1027</v>
      </c>
      <c r="X13" s="169">
        <v>27</v>
      </c>
      <c r="Y13" s="181">
        <v>1013.1290322580645</v>
      </c>
      <c r="Z13" s="263">
        <v>-0.12096774193548754</v>
      </c>
      <c r="AA13" s="50">
        <v>5.032258064516129</v>
      </c>
      <c r="AB13" s="314">
        <v>4.2709677419354843</v>
      </c>
      <c r="AC13" s="315" t="e">
        <v>#REF!</v>
      </c>
      <c r="AD13" s="315">
        <v>6.8</v>
      </c>
      <c r="AE13" s="315">
        <v>18.100000000000001</v>
      </c>
      <c r="AF13" s="464">
        <v>26.3</v>
      </c>
      <c r="AG13" s="1173">
        <v>72.999999999999986</v>
      </c>
      <c r="AH13" s="301">
        <v>1.1774193548387095</v>
      </c>
      <c r="AI13" s="302">
        <v>14.6</v>
      </c>
      <c r="AJ13" s="234">
        <v>9</v>
      </c>
      <c r="AK13" s="234" t="e">
        <v>#REF!</v>
      </c>
      <c r="AL13" s="303">
        <v>2</v>
      </c>
      <c r="AM13" s="234">
        <v>14</v>
      </c>
      <c r="AN13" s="234">
        <v>17</v>
      </c>
      <c r="AO13" s="309">
        <v>0.45161290322580644</v>
      </c>
      <c r="AP13" s="1186">
        <v>0.6428571428571429</v>
      </c>
      <c r="AQ13" s="1181">
        <v>5.2142857142857135</v>
      </c>
      <c r="AR13" s="1194">
        <v>4.8</v>
      </c>
      <c r="AS13" s="481">
        <v>18.100000000000001</v>
      </c>
      <c r="AT13" s="1202">
        <v>13.3</v>
      </c>
      <c r="AU13" s="484">
        <v>8.4709677419354854</v>
      </c>
      <c r="AV13" s="798">
        <v>13.648387096774202</v>
      </c>
      <c r="AW13" s="767">
        <v>11.093548387096773</v>
      </c>
      <c r="AX13" s="1193">
        <v>5.1774193548387117</v>
      </c>
      <c r="AY13" s="392">
        <v>12</v>
      </c>
      <c r="AZ13" s="386">
        <v>0</v>
      </c>
      <c r="BA13" s="397">
        <v>0</v>
      </c>
      <c r="BB13" s="103">
        <v>0</v>
      </c>
      <c r="BC13" s="103">
        <v>0</v>
      </c>
      <c r="BD13" s="103">
        <v>0</v>
      </c>
      <c r="BE13" s="180">
        <v>0</v>
      </c>
      <c r="BF13" s="103">
        <v>1</v>
      </c>
      <c r="BG13" s="380">
        <v>3</v>
      </c>
      <c r="BH13" s="234">
        <v>0</v>
      </c>
      <c r="BI13" s="534">
        <v>4</v>
      </c>
      <c r="BJ13" s="103">
        <v>13</v>
      </c>
      <c r="BK13" s="167">
        <v>2</v>
      </c>
      <c r="BL13" s="386">
        <v>3</v>
      </c>
      <c r="BM13" s="381">
        <v>2</v>
      </c>
      <c r="BN13" s="420">
        <v>6</v>
      </c>
      <c r="BO13" s="427">
        <v>12</v>
      </c>
      <c r="BP13" s="234">
        <v>5</v>
      </c>
      <c r="BQ13" s="103">
        <v>4</v>
      </c>
      <c r="BR13" s="386">
        <v>1</v>
      </c>
      <c r="BS13" s="381">
        <v>2</v>
      </c>
      <c r="BT13" s="424">
        <v>3</v>
      </c>
      <c r="BU13" s="427">
        <v>4</v>
      </c>
      <c r="BV13" s="83">
        <v>0</v>
      </c>
      <c r="BW13" s="91">
        <v>31</v>
      </c>
    </row>
    <row r="14" spans="1:75" ht="13.5" customHeight="1" x14ac:dyDescent="0.2">
      <c r="A14" s="1991"/>
      <c r="B14" s="1991"/>
      <c r="C14" s="295" t="s">
        <v>49</v>
      </c>
      <c r="D14" s="224">
        <v>7.2</v>
      </c>
      <c r="E14" s="227">
        <v>27.4</v>
      </c>
      <c r="F14" s="229">
        <v>20.2</v>
      </c>
      <c r="G14" s="99">
        <v>12.383333333333331</v>
      </c>
      <c r="H14" s="151">
        <v>20.443333333333332</v>
      </c>
      <c r="I14" s="204">
        <v>16.233333333333334</v>
      </c>
      <c r="J14" s="207">
        <v>8.06</v>
      </c>
      <c r="K14" s="99" t="e">
        <v>#REF!</v>
      </c>
      <c r="L14" s="151" t="e">
        <v>#REF!</v>
      </c>
      <c r="M14" s="204" t="e">
        <v>#REF!</v>
      </c>
      <c r="N14" s="179" t="e">
        <v>#REF!</v>
      </c>
      <c r="O14" s="999">
        <v>40</v>
      </c>
      <c r="P14" s="221">
        <v>98</v>
      </c>
      <c r="Q14" s="533">
        <v>58</v>
      </c>
      <c r="R14" s="259">
        <v>55.9</v>
      </c>
      <c r="S14" s="236">
        <v>90.833333333333329</v>
      </c>
      <c r="T14" s="841">
        <v>75.36666666666666</v>
      </c>
      <c r="U14" s="535">
        <v>34.93333333333333</v>
      </c>
      <c r="V14" s="476">
        <v>1000</v>
      </c>
      <c r="W14" s="325">
        <v>1030</v>
      </c>
      <c r="X14" s="169">
        <v>30</v>
      </c>
      <c r="Y14" s="181">
        <v>1013.9166666666666</v>
      </c>
      <c r="Z14" s="263">
        <v>0.66666666666662877</v>
      </c>
      <c r="AA14" s="50">
        <v>4.4333333333333336</v>
      </c>
      <c r="AB14" s="314">
        <v>5.1433333333333344</v>
      </c>
      <c r="AC14" s="315" t="e">
        <v>#REF!</v>
      </c>
      <c r="AD14" s="315">
        <v>10.8</v>
      </c>
      <c r="AE14" s="315">
        <v>22.1</v>
      </c>
      <c r="AF14" s="464">
        <v>37.4</v>
      </c>
      <c r="AG14" s="1173">
        <v>42.099999999999987</v>
      </c>
      <c r="AH14" s="301">
        <v>0.6378787878787876</v>
      </c>
      <c r="AI14" s="302">
        <v>21.7</v>
      </c>
      <c r="AJ14" s="234">
        <v>7</v>
      </c>
      <c r="AK14" s="234" t="e">
        <v>#REF!</v>
      </c>
      <c r="AL14" s="303">
        <v>1</v>
      </c>
      <c r="AM14" s="234">
        <v>15</v>
      </c>
      <c r="AN14" s="234">
        <v>15</v>
      </c>
      <c r="AO14" s="309">
        <v>0.5</v>
      </c>
      <c r="AP14" s="1186">
        <v>0.46666666666666667</v>
      </c>
      <c r="AQ14" s="1181">
        <v>2.8066666666666658</v>
      </c>
      <c r="AR14" s="1194">
        <v>4.8</v>
      </c>
      <c r="AS14" s="481">
        <v>18.600000000000001</v>
      </c>
      <c r="AT14" s="1202">
        <v>13.8</v>
      </c>
      <c r="AU14" s="484">
        <v>9.1333333333333329</v>
      </c>
      <c r="AV14" s="798">
        <v>14.26</v>
      </c>
      <c r="AW14" s="767">
        <v>11.583333333333334</v>
      </c>
      <c r="AX14" s="1193">
        <v>5.1266666666666669</v>
      </c>
      <c r="AY14" s="392">
        <v>12</v>
      </c>
      <c r="AZ14" s="386">
        <v>0</v>
      </c>
      <c r="BA14" s="397">
        <v>1</v>
      </c>
      <c r="BB14" s="103">
        <v>0</v>
      </c>
      <c r="BC14" s="103">
        <v>0</v>
      </c>
      <c r="BD14" s="103">
        <v>0</v>
      </c>
      <c r="BE14" s="180">
        <v>0</v>
      </c>
      <c r="BF14" s="103">
        <v>0</v>
      </c>
      <c r="BG14" s="380">
        <v>3</v>
      </c>
      <c r="BH14" s="234">
        <v>1</v>
      </c>
      <c r="BI14" s="534">
        <v>5</v>
      </c>
      <c r="BJ14" s="103">
        <v>12</v>
      </c>
      <c r="BK14" s="167">
        <v>3</v>
      </c>
      <c r="BL14" s="386">
        <v>0</v>
      </c>
      <c r="BM14" s="381">
        <v>10</v>
      </c>
      <c r="BN14" s="420">
        <v>12</v>
      </c>
      <c r="BO14" s="427">
        <v>13</v>
      </c>
      <c r="BP14" s="234">
        <v>10</v>
      </c>
      <c r="BQ14" s="103">
        <v>4</v>
      </c>
      <c r="BR14" s="386">
        <v>0</v>
      </c>
      <c r="BS14" s="381">
        <v>6</v>
      </c>
      <c r="BT14" s="424">
        <v>7</v>
      </c>
      <c r="BU14" s="427">
        <v>11</v>
      </c>
      <c r="BV14" s="83">
        <v>0</v>
      </c>
      <c r="BW14" s="91">
        <v>30</v>
      </c>
    </row>
    <row r="15" spans="1:75" ht="13.5" customHeight="1" x14ac:dyDescent="0.2">
      <c r="A15" s="1991"/>
      <c r="B15" s="1991"/>
      <c r="C15" s="295" t="s">
        <v>9</v>
      </c>
      <c r="D15" s="224">
        <v>3.3</v>
      </c>
      <c r="E15" s="227">
        <v>27.1</v>
      </c>
      <c r="F15" s="229">
        <v>23.8</v>
      </c>
      <c r="G15" s="99">
        <v>10.512903225806452</v>
      </c>
      <c r="H15" s="151">
        <v>16.964516129032258</v>
      </c>
      <c r="I15" s="204">
        <v>13.63548387096774</v>
      </c>
      <c r="J15" s="207">
        <v>6.4516129032258061</v>
      </c>
      <c r="K15" s="99" t="e">
        <v>#REF!</v>
      </c>
      <c r="L15" s="151" t="e">
        <v>#REF!</v>
      </c>
      <c r="M15" s="204" t="e">
        <v>#REF!</v>
      </c>
      <c r="N15" s="179" t="e">
        <v>#REF!</v>
      </c>
      <c r="O15" s="999">
        <v>35</v>
      </c>
      <c r="P15" s="221">
        <v>96</v>
      </c>
      <c r="Q15" s="533">
        <v>61</v>
      </c>
      <c r="R15" s="259">
        <v>58.677419354838712</v>
      </c>
      <c r="S15" s="236">
        <v>88.064516129032256</v>
      </c>
      <c r="T15" s="841">
        <v>74.774193548387103</v>
      </c>
      <c r="U15" s="535">
        <v>29.387096774193544</v>
      </c>
      <c r="V15" s="476">
        <v>992</v>
      </c>
      <c r="W15" s="325">
        <v>1033</v>
      </c>
      <c r="X15" s="169">
        <v>41</v>
      </c>
      <c r="Y15" s="181">
        <v>1016.9193548387096</v>
      </c>
      <c r="Z15" s="263">
        <v>3.6693548387096371</v>
      </c>
      <c r="AA15" s="50">
        <v>6.290322580645161</v>
      </c>
      <c r="AB15" s="314">
        <v>5.258064516129032</v>
      </c>
      <c r="AC15" s="315" t="e">
        <v>#REF!</v>
      </c>
      <c r="AD15" s="315">
        <v>10.8</v>
      </c>
      <c r="AE15" s="315">
        <v>21.5</v>
      </c>
      <c r="AF15" s="464">
        <v>37.700000000000003</v>
      </c>
      <c r="AG15" s="1173">
        <v>15.500000000000002</v>
      </c>
      <c r="AH15" s="301">
        <v>0.22463768115942037</v>
      </c>
      <c r="AI15" s="302">
        <v>3.6</v>
      </c>
      <c r="AJ15" s="234">
        <v>5</v>
      </c>
      <c r="AK15" s="234" t="e">
        <v>#REF!</v>
      </c>
      <c r="AL15" s="303">
        <v>0</v>
      </c>
      <c r="AM15" s="234">
        <v>7</v>
      </c>
      <c r="AN15" s="234">
        <v>24</v>
      </c>
      <c r="AO15" s="309">
        <v>0.22580645161290322</v>
      </c>
      <c r="AP15" s="1186">
        <v>0.7142857142857143</v>
      </c>
      <c r="AQ15" s="1181">
        <v>2.2142857142857144</v>
      </c>
      <c r="AR15" s="1194">
        <v>-0.5</v>
      </c>
      <c r="AS15" s="481">
        <v>16.399999999999999</v>
      </c>
      <c r="AT15" s="1202">
        <v>16.899999999999999</v>
      </c>
      <c r="AU15" s="484">
        <v>6.5903225806451609</v>
      </c>
      <c r="AV15" s="798">
        <v>11.793548387096777</v>
      </c>
      <c r="AW15" s="767">
        <v>8.9967741935483865</v>
      </c>
      <c r="AX15" s="1193">
        <v>5.2032258064516146</v>
      </c>
      <c r="AY15" s="392">
        <v>11</v>
      </c>
      <c r="AZ15" s="386">
        <v>0</v>
      </c>
      <c r="BA15" s="397">
        <v>0</v>
      </c>
      <c r="BB15" s="103">
        <v>0</v>
      </c>
      <c r="BC15" s="103">
        <v>0</v>
      </c>
      <c r="BD15" s="103">
        <v>0</v>
      </c>
      <c r="BE15" s="180">
        <v>0</v>
      </c>
      <c r="BF15" s="103">
        <v>0</v>
      </c>
      <c r="BG15" s="380">
        <v>3</v>
      </c>
      <c r="BH15" s="234">
        <v>0</v>
      </c>
      <c r="BI15" s="534">
        <v>3</v>
      </c>
      <c r="BJ15" s="103">
        <v>8</v>
      </c>
      <c r="BK15" s="167">
        <v>1</v>
      </c>
      <c r="BL15" s="386">
        <v>3</v>
      </c>
      <c r="BM15" s="381">
        <v>16</v>
      </c>
      <c r="BN15" s="420">
        <v>7</v>
      </c>
      <c r="BO15" s="427">
        <v>17</v>
      </c>
      <c r="BP15" s="234">
        <v>4</v>
      </c>
      <c r="BQ15" s="103">
        <v>8</v>
      </c>
      <c r="BR15" s="386">
        <v>2</v>
      </c>
      <c r="BS15" s="381">
        <v>5</v>
      </c>
      <c r="BT15" s="424">
        <v>5</v>
      </c>
      <c r="BU15" s="427">
        <v>9</v>
      </c>
      <c r="BV15" s="83">
        <v>0</v>
      </c>
      <c r="BW15" s="91">
        <v>31</v>
      </c>
    </row>
    <row r="16" spans="1:75" ht="13.5" customHeight="1" x14ac:dyDescent="0.2">
      <c r="A16" s="1991"/>
      <c r="B16" s="1991"/>
      <c r="C16" s="295" t="s">
        <v>10</v>
      </c>
      <c r="D16" s="224">
        <v>0.4</v>
      </c>
      <c r="E16" s="227">
        <v>17.399999999999999</v>
      </c>
      <c r="F16" s="229">
        <v>17</v>
      </c>
      <c r="G16" s="99">
        <v>7.6333333333333355</v>
      </c>
      <c r="H16" s="151">
        <v>12.763333333333332</v>
      </c>
      <c r="I16" s="204">
        <v>10.389999999999999</v>
      </c>
      <c r="J16" s="207">
        <v>5.1299999999999963</v>
      </c>
      <c r="K16" s="99" t="e">
        <v>#REF!</v>
      </c>
      <c r="L16" s="151" t="e">
        <v>#REF!</v>
      </c>
      <c r="M16" s="204" t="e">
        <v>#REF!</v>
      </c>
      <c r="N16" s="179" t="e">
        <v>#REF!</v>
      </c>
      <c r="O16" s="999">
        <v>47</v>
      </c>
      <c r="P16" s="221">
        <v>98</v>
      </c>
      <c r="Q16" s="533">
        <v>51</v>
      </c>
      <c r="R16" s="259">
        <v>78.8</v>
      </c>
      <c r="S16" s="236">
        <v>95.1</v>
      </c>
      <c r="T16" s="841">
        <v>88.533333333333331</v>
      </c>
      <c r="U16" s="535">
        <v>16.299999999999997</v>
      </c>
      <c r="V16" s="476">
        <v>990</v>
      </c>
      <c r="W16" s="325">
        <v>1030.001</v>
      </c>
      <c r="X16" s="169">
        <v>40.000999999999976</v>
      </c>
      <c r="Y16" s="181">
        <v>1016.9000166666667</v>
      </c>
      <c r="Z16" s="263">
        <v>3.6500166666667155</v>
      </c>
      <c r="AA16" s="50">
        <v>7.5333666666666659</v>
      </c>
      <c r="AB16" s="314">
        <v>4.536666666666668</v>
      </c>
      <c r="AC16" s="315" t="e">
        <v>#REF!</v>
      </c>
      <c r="AD16" s="315">
        <v>10</v>
      </c>
      <c r="AE16" s="315">
        <v>22.8</v>
      </c>
      <c r="AF16" s="464">
        <v>32.200000000000003</v>
      </c>
      <c r="AG16" s="1173">
        <v>25.200000000000003</v>
      </c>
      <c r="AH16" s="301">
        <v>0.39375000000000004</v>
      </c>
      <c r="AI16" s="302">
        <v>13.4</v>
      </c>
      <c r="AJ16" s="234">
        <v>5</v>
      </c>
      <c r="AK16" s="234" t="e">
        <v>#REF!</v>
      </c>
      <c r="AL16" s="303">
        <v>1</v>
      </c>
      <c r="AM16" s="234">
        <v>9</v>
      </c>
      <c r="AN16" s="234">
        <v>21</v>
      </c>
      <c r="AO16" s="309">
        <v>0.3</v>
      </c>
      <c r="AP16" s="1186">
        <v>0.55555555555555558</v>
      </c>
      <c r="AQ16" s="1181">
        <v>2.8000000000000003</v>
      </c>
      <c r="AR16" s="1194">
        <v>-1.9</v>
      </c>
      <c r="AS16" s="481">
        <v>14.3</v>
      </c>
      <c r="AT16" s="1202">
        <v>16.2</v>
      </c>
      <c r="AU16" s="484">
        <v>5.9499999999999993</v>
      </c>
      <c r="AV16" s="798">
        <v>10.986666666666666</v>
      </c>
      <c r="AW16" s="767">
        <v>8.4833333333333343</v>
      </c>
      <c r="AX16" s="1193">
        <v>4.8741935483870984</v>
      </c>
      <c r="AY16" s="392">
        <v>8</v>
      </c>
      <c r="AZ16" s="386">
        <v>0</v>
      </c>
      <c r="BA16" s="397">
        <v>3</v>
      </c>
      <c r="BB16" s="103">
        <v>0</v>
      </c>
      <c r="BC16" s="103">
        <v>0</v>
      </c>
      <c r="BD16" s="103">
        <v>0</v>
      </c>
      <c r="BE16" s="180">
        <v>0</v>
      </c>
      <c r="BF16" s="103">
        <v>0</v>
      </c>
      <c r="BG16" s="380">
        <v>0</v>
      </c>
      <c r="BH16" s="234">
        <v>0</v>
      </c>
      <c r="BI16" s="534">
        <v>3</v>
      </c>
      <c r="BJ16" s="103">
        <v>8</v>
      </c>
      <c r="BK16" s="167">
        <v>1</v>
      </c>
      <c r="BL16" s="386">
        <v>0</v>
      </c>
      <c r="BM16" s="381">
        <v>22</v>
      </c>
      <c r="BN16" s="420">
        <v>3</v>
      </c>
      <c r="BO16" s="427">
        <v>22</v>
      </c>
      <c r="BP16" s="234">
        <v>4</v>
      </c>
      <c r="BQ16" s="103">
        <v>12</v>
      </c>
      <c r="BR16" s="386">
        <v>0</v>
      </c>
      <c r="BS16" s="381">
        <v>6</v>
      </c>
      <c r="BT16" s="424">
        <v>3</v>
      </c>
      <c r="BU16" s="427">
        <v>20</v>
      </c>
      <c r="BV16" s="83">
        <v>0</v>
      </c>
      <c r="BW16" s="91">
        <v>30</v>
      </c>
    </row>
    <row r="17" spans="1:75" ht="13.5" customHeight="1" x14ac:dyDescent="0.2">
      <c r="A17" s="1991"/>
      <c r="B17" s="1991"/>
      <c r="C17" s="295" t="s">
        <v>11</v>
      </c>
      <c r="D17" s="224">
        <v>-1.3</v>
      </c>
      <c r="E17" s="227">
        <v>12.9</v>
      </c>
      <c r="F17" s="229">
        <v>14.200000000000001</v>
      </c>
      <c r="G17" s="99">
        <v>4.2806451612903222</v>
      </c>
      <c r="H17" s="151">
        <v>9.0870967741935491</v>
      </c>
      <c r="I17" s="204">
        <v>6.848387096774192</v>
      </c>
      <c r="J17" s="207">
        <v>4.8064516129032269</v>
      </c>
      <c r="K17" s="99" t="e">
        <v>#REF!</v>
      </c>
      <c r="L17" s="151" t="e">
        <v>#REF!</v>
      </c>
      <c r="M17" s="204" t="e">
        <v>#REF!</v>
      </c>
      <c r="N17" s="179" t="e">
        <v>#REF!</v>
      </c>
      <c r="O17" s="999">
        <v>45</v>
      </c>
      <c r="P17" s="221">
        <v>98</v>
      </c>
      <c r="Q17" s="533">
        <v>53</v>
      </c>
      <c r="R17" s="259">
        <v>70.903225806451616</v>
      </c>
      <c r="S17" s="236">
        <v>90.064516129032256</v>
      </c>
      <c r="T17" s="841">
        <v>80.903225806451616</v>
      </c>
      <c r="U17" s="535">
        <v>19.161290322580641</v>
      </c>
      <c r="V17" s="476">
        <v>980</v>
      </c>
      <c r="W17" s="325">
        <v>1035</v>
      </c>
      <c r="X17" s="169">
        <v>55</v>
      </c>
      <c r="Y17" s="181">
        <v>1011.4354838709677</v>
      </c>
      <c r="Z17" s="263">
        <v>-1.8145161290323131</v>
      </c>
      <c r="AA17" s="50">
        <v>9.387096774193548</v>
      </c>
      <c r="AB17" s="314">
        <v>6.2398387096774188</v>
      </c>
      <c r="AC17" s="315" t="e">
        <v>#REF!</v>
      </c>
      <c r="AD17" s="315">
        <v>9.6</v>
      </c>
      <c r="AE17" s="315">
        <v>22.5</v>
      </c>
      <c r="AF17" s="464">
        <v>40.9</v>
      </c>
      <c r="AG17" s="1173">
        <v>56.199999999999989</v>
      </c>
      <c r="AH17" s="301">
        <v>0.85151515151515134</v>
      </c>
      <c r="AI17" s="302">
        <v>9.1</v>
      </c>
      <c r="AJ17" s="234">
        <v>11</v>
      </c>
      <c r="AK17" s="234" t="e">
        <v>#REF!</v>
      </c>
      <c r="AL17" s="303">
        <v>0</v>
      </c>
      <c r="AM17" s="234">
        <v>21</v>
      </c>
      <c r="AN17" s="234">
        <v>10</v>
      </c>
      <c r="AO17" s="309">
        <v>0.67741935483870963</v>
      </c>
      <c r="AP17" s="1186">
        <v>0.52380952380952384</v>
      </c>
      <c r="AQ17" s="1181">
        <v>2.6761904761904756</v>
      </c>
      <c r="AR17" s="1194">
        <v>-3.6</v>
      </c>
      <c r="AS17" s="481">
        <v>11.2</v>
      </c>
      <c r="AT17" s="1202">
        <v>14.799999999999999</v>
      </c>
      <c r="AU17" s="484">
        <v>1.1645161290322579</v>
      </c>
      <c r="AV17" s="798">
        <v>6.5774193548387112</v>
      </c>
      <c r="AW17" s="767">
        <v>3.7225806451612904</v>
      </c>
      <c r="AX17" s="1193">
        <v>5.4129032258064518</v>
      </c>
      <c r="AY17" s="392">
        <v>12</v>
      </c>
      <c r="AZ17" s="386">
        <v>2</v>
      </c>
      <c r="BA17" s="397">
        <v>0</v>
      </c>
      <c r="BB17" s="103">
        <v>1</v>
      </c>
      <c r="BC17" s="103">
        <v>0</v>
      </c>
      <c r="BD17" s="103">
        <v>1</v>
      </c>
      <c r="BE17" s="180">
        <v>0</v>
      </c>
      <c r="BF17" s="103">
        <v>0</v>
      </c>
      <c r="BG17" s="380">
        <v>0</v>
      </c>
      <c r="BH17" s="234">
        <v>0</v>
      </c>
      <c r="BI17" s="534">
        <v>4</v>
      </c>
      <c r="BJ17" s="103">
        <v>15</v>
      </c>
      <c r="BK17" s="167">
        <v>3</v>
      </c>
      <c r="BL17" s="386">
        <v>5</v>
      </c>
      <c r="BM17" s="381">
        <v>14</v>
      </c>
      <c r="BN17" s="420">
        <v>11</v>
      </c>
      <c r="BO17" s="427">
        <v>10</v>
      </c>
      <c r="BP17" s="234">
        <v>7</v>
      </c>
      <c r="BQ17" s="103">
        <v>4</v>
      </c>
      <c r="BR17" s="386">
        <v>4</v>
      </c>
      <c r="BS17" s="381">
        <v>7</v>
      </c>
      <c r="BT17" s="424">
        <v>5</v>
      </c>
      <c r="BU17" s="427">
        <v>6</v>
      </c>
      <c r="BV17" s="83">
        <v>0</v>
      </c>
      <c r="BW17" s="91">
        <v>31</v>
      </c>
    </row>
    <row r="18" spans="1:75" ht="7.5" customHeight="1" x14ac:dyDescent="0.2">
      <c r="A18" s="1991"/>
      <c r="B18" s="1991"/>
      <c r="C18" s="295"/>
      <c r="D18" s="225"/>
      <c r="E18" s="228"/>
      <c r="F18" s="229"/>
      <c r="G18" s="99"/>
      <c r="H18" s="151"/>
      <c r="I18" s="177"/>
      <c r="J18" s="207"/>
      <c r="K18" s="99"/>
      <c r="L18" s="151"/>
      <c r="M18" s="177"/>
      <c r="N18" s="179"/>
      <c r="O18" s="554"/>
      <c r="P18" s="180"/>
      <c r="Q18" s="533"/>
      <c r="R18" s="259"/>
      <c r="S18" s="236"/>
      <c r="T18" s="841"/>
      <c r="U18" s="535"/>
      <c r="V18" s="477"/>
      <c r="W18" s="326"/>
      <c r="X18" s="169"/>
      <c r="Y18" s="181"/>
      <c r="Z18" s="263"/>
      <c r="AA18" s="108"/>
      <c r="AB18" s="314"/>
      <c r="AC18" s="315"/>
      <c r="AD18" s="1305"/>
      <c r="AE18" s="1305"/>
      <c r="AF18" s="464"/>
      <c r="AG18" s="1173"/>
      <c r="AH18" s="232"/>
      <c r="AI18" s="302"/>
      <c r="AJ18" s="235"/>
      <c r="AK18" s="234"/>
      <c r="AL18" s="303"/>
      <c r="AM18" s="234"/>
      <c r="AN18" s="234"/>
      <c r="AO18" s="234"/>
      <c r="AP18" s="1186"/>
      <c r="AQ18" s="1181"/>
      <c r="AR18" s="1192"/>
      <c r="AS18" s="772"/>
      <c r="AT18" s="1202"/>
      <c r="AU18" s="484"/>
      <c r="AV18" s="798"/>
      <c r="AW18" s="89"/>
      <c r="AX18" s="1193"/>
      <c r="AY18" s="393"/>
      <c r="AZ18" s="386"/>
      <c r="BA18" s="397"/>
      <c r="BB18" s="103"/>
      <c r="BC18" s="103"/>
      <c r="BD18" s="103"/>
      <c r="BE18" s="180"/>
      <c r="BF18" s="103"/>
      <c r="BG18" s="381"/>
      <c r="BH18" s="234"/>
      <c r="BI18" s="535"/>
      <c r="BJ18" s="103"/>
      <c r="BK18" s="167"/>
      <c r="BL18" s="386"/>
      <c r="BM18" s="381"/>
      <c r="BN18" s="420"/>
      <c r="BO18" s="427"/>
      <c r="BP18" s="234"/>
      <c r="BQ18" s="103"/>
      <c r="BR18" s="386"/>
      <c r="BS18" s="381"/>
      <c r="BT18" s="420"/>
      <c r="BU18" s="427"/>
      <c r="BV18" s="39"/>
      <c r="BW18" s="91"/>
    </row>
    <row r="19" spans="1:75" ht="16.5" customHeight="1" x14ac:dyDescent="0.2">
      <c r="A19" s="1991"/>
      <c r="B19" s="1991"/>
      <c r="C19" s="295" t="s">
        <v>40</v>
      </c>
      <c r="D19" s="226" t="e">
        <f>AVERAGE(#REF!,D6:D7)</f>
        <v>#REF!</v>
      </c>
      <c r="E19" s="228" t="e">
        <f>AVERAGE(#REF!,E6:E7)</f>
        <v>#REF!</v>
      </c>
      <c r="F19" s="229" t="e">
        <f>AVERAGE(#REF!,F6:F7)</f>
        <v>#REF!</v>
      </c>
      <c r="G19" s="99" t="e">
        <f>AVERAGE(#REF!,G6:G7)</f>
        <v>#REF!</v>
      </c>
      <c r="H19" s="151" t="e">
        <f>AVERAGE(#REF!,H6:H7)</f>
        <v>#REF!</v>
      </c>
      <c r="I19" s="177" t="e">
        <f>AVERAGE(#REF!,I6:I7)</f>
        <v>#REF!</v>
      </c>
      <c r="J19" s="207" t="e">
        <f>AVERAGE(#REF!,J6:J7)</f>
        <v>#REF!</v>
      </c>
      <c r="K19" s="99" t="e">
        <f>AVERAGE(#REF!,K6:K7)</f>
        <v>#REF!</v>
      </c>
      <c r="L19" s="151" t="e">
        <f>AVERAGE(#REF!,L6:L7)</f>
        <v>#REF!</v>
      </c>
      <c r="M19" s="177" t="e">
        <f>AVERAGE(#REF!,M6:M7)</f>
        <v>#REF!</v>
      </c>
      <c r="N19" s="179" t="e">
        <f>AVERAGE(#REF!,N6:N7)</f>
        <v>#REF!</v>
      </c>
      <c r="O19" s="554" t="e">
        <f>AVERAGE(#REF!,O6:O7)</f>
        <v>#REF!</v>
      </c>
      <c r="P19" s="180" t="e">
        <f>AVERAGE(#REF!,P6:P7)</f>
        <v>#REF!</v>
      </c>
      <c r="Q19" s="533" t="e">
        <f>AVERAGE(#REF!,Q6:Q7)</f>
        <v>#REF!</v>
      </c>
      <c r="R19" s="259" t="e">
        <f>AVERAGE(#REF!,R6:R7)</f>
        <v>#REF!</v>
      </c>
      <c r="S19" s="236" t="e">
        <f>AVERAGE(#REF!,S6:S7)</f>
        <v>#REF!</v>
      </c>
      <c r="T19" s="841" t="e">
        <f>AVERAGE(#REF!,T6:T7)</f>
        <v>#REF!</v>
      </c>
      <c r="U19" s="535" t="e">
        <f>AVERAGE(#REF!,U6:U7)</f>
        <v>#REF!</v>
      </c>
      <c r="V19" s="477" t="e">
        <f>AVERAGE(#REF!,V6:V7)</f>
        <v>#REF!</v>
      </c>
      <c r="W19" s="326" t="e">
        <f>AVERAGE(#REF!,W6:W7)</f>
        <v>#REF!</v>
      </c>
      <c r="X19" s="169" t="e">
        <f>AVERAGE(#REF!,X6:X7)</f>
        <v>#REF!</v>
      </c>
      <c r="Y19" s="181" t="e">
        <f>AVERAGE(#REF!,Y6:Y7)</f>
        <v>#REF!</v>
      </c>
      <c r="Z19" s="263" t="e">
        <f>AVERAGE(#REF!,Z6:Z7)</f>
        <v>#REF!</v>
      </c>
      <c r="AA19" s="65" t="e">
        <f>AVERAGE(#REF!,AA6:AA7)</f>
        <v>#REF!</v>
      </c>
      <c r="AB19" s="314" t="e">
        <f>AVERAGE(#REF!,AB6:AB7)</f>
        <v>#REF!</v>
      </c>
      <c r="AC19" s="315" t="e">
        <v>#REF!</v>
      </c>
      <c r="AD19" s="315" t="e">
        <f>AVERAGE(#REF!,AD6:AD7)</f>
        <v>#REF!</v>
      </c>
      <c r="AE19" s="315" t="e">
        <f>AVERAGE(#REF!,AE6:AE7)</f>
        <v>#REF!</v>
      </c>
      <c r="AF19" s="464" t="e">
        <f>AVERAGE(#REF!,AF6:AF7)</f>
        <v>#REF!</v>
      </c>
      <c r="AG19" s="1173" t="e">
        <f>SUM(#REF!,AG6:AG7)</f>
        <v>#REF!</v>
      </c>
      <c r="AH19" s="301" t="e">
        <f>AG19/#REF!</f>
        <v>#REF!</v>
      </c>
      <c r="AI19" s="302" t="e">
        <f>AVERAGE(#REF!,AI6:AI7)</f>
        <v>#REF!</v>
      </c>
      <c r="AJ19" s="234" t="e">
        <f>SUM(#REF!,AJ6:AJ7)</f>
        <v>#REF!</v>
      </c>
      <c r="AK19" s="234" t="e">
        <f>AJ19-#REF!</f>
        <v>#REF!</v>
      </c>
      <c r="AL19" s="636" t="e">
        <f>SUM(#REF!,AL6:AL7)</f>
        <v>#REF!</v>
      </c>
      <c r="AM19" s="403" t="e">
        <f>SUM(#REF!,AM6:AM7)</f>
        <v>#REF!</v>
      </c>
      <c r="AN19" s="403" t="e">
        <f>SUM(#REF!,AN6:AN7)</f>
        <v>#REF!</v>
      </c>
      <c r="AO19" s="1077" t="e">
        <f>AM19/BW19</f>
        <v>#REF!</v>
      </c>
      <c r="AP19" s="1186" t="e">
        <f>AJ19/AM19</f>
        <v>#REF!</v>
      </c>
      <c r="AQ19" s="1181" t="e">
        <f>AG19/AM19</f>
        <v>#REF!</v>
      </c>
      <c r="AR19" s="1192" t="e">
        <f>AVERAGE(#REF!,AR6:AR7)</f>
        <v>#REF!</v>
      </c>
      <c r="AS19" s="488" t="e">
        <f>AVERAGE(#REF!,AS6:AS7)</f>
        <v>#REF!</v>
      </c>
      <c r="AT19" s="1202" t="e">
        <f>AVERAGE(#REF!,AT6:AT7)</f>
        <v>#REF!</v>
      </c>
      <c r="AU19" s="484" t="e">
        <f>AVERAGE(#REF!,AU6:AU7)</f>
        <v>#REF!</v>
      </c>
      <c r="AV19" s="798" t="e">
        <f>AVERAGE(#REF!,AV6:AV7)</f>
        <v>#REF!</v>
      </c>
      <c r="AW19" s="89" t="e">
        <f>AVERAGE(#REF!,AW6:AW7)</f>
        <v>#REF!</v>
      </c>
      <c r="AX19" s="1193" t="e">
        <f>AVERAGE(#REF!,AX6:AX7)</f>
        <v>#REF!</v>
      </c>
      <c r="AY19" s="392" t="e">
        <f>SUM(#REF!,AY6:AY7)</f>
        <v>#REF!</v>
      </c>
      <c r="AZ19" s="388" t="e">
        <f>SUM(#REF!,AZ6:AZ7)</f>
        <v>#REF!</v>
      </c>
      <c r="BA19" s="399" t="e">
        <f>SUM(#REF!,BA6:BA7)</f>
        <v>#REF!</v>
      </c>
      <c r="BB19" s="53" t="e">
        <f>SUM(#REF!,BB6:BB7)</f>
        <v>#REF!</v>
      </c>
      <c r="BC19" s="53" t="e">
        <f>SUM(#REF!,BC6:BC7)</f>
        <v>#REF!</v>
      </c>
      <c r="BD19" s="53" t="e">
        <f>SUM(#REF!,BD6:BD7)</f>
        <v>#REF!</v>
      </c>
      <c r="BE19" s="221" t="e">
        <f>SUM(#REF!,BE6:BE7)</f>
        <v>#REF!</v>
      </c>
      <c r="BF19" s="53" t="e">
        <f>SUM(#REF!,BF6:BF7)</f>
        <v>#REF!</v>
      </c>
      <c r="BG19" s="380" t="e">
        <f>SUM(#REF!,BG6:BG7)</f>
        <v>#REF!</v>
      </c>
      <c r="BH19" s="403" t="e">
        <f>SUM(#REF!,BH6:BH7)</f>
        <v>#REF!</v>
      </c>
      <c r="BI19" s="657" t="e">
        <f>SUM(#REF!,BI6:BI7)</f>
        <v>#REF!</v>
      </c>
      <c r="BJ19" s="53" t="e">
        <f>SUM(#REF!,BJ6:BJ7)</f>
        <v>#REF!</v>
      </c>
      <c r="BK19" s="168" t="e">
        <f>SUM(#REF!,BK6:BK7)</f>
        <v>#REF!</v>
      </c>
      <c r="BL19" s="410" t="e">
        <f>SUM(#REF!,BL6:BL7)</f>
        <v>#REF!</v>
      </c>
      <c r="BM19" s="380" t="e">
        <f>SUM(#REF!,BM6:BM7)</f>
        <v>#REF!</v>
      </c>
      <c r="BN19" s="422" t="e">
        <f>SUM(#REF!,BN6:BN7)</f>
        <v>#REF!</v>
      </c>
      <c r="BO19" s="429" t="e">
        <f>SUM(#REF!,BO6:BO7)</f>
        <v>#REF!</v>
      </c>
      <c r="BP19" s="403" t="e">
        <f>AVERAGE(#REF!,BP6:BP7)</f>
        <v>#REF!</v>
      </c>
      <c r="BQ19" s="53" t="e">
        <f>AVERAGE(#REF!,BQ6:BQ7)</f>
        <v>#REF!</v>
      </c>
      <c r="BR19" s="386" t="e">
        <f>AVERAGE(#REF!,BR6:BR7)</f>
        <v>#REF!</v>
      </c>
      <c r="BS19" s="381" t="e">
        <f>AVERAGE(#REF!,BS6:BS7)</f>
        <v>#REF!</v>
      </c>
      <c r="BT19" s="420" t="e">
        <f>AVERAGE(#REF!,BT6:BT7)</f>
        <v>#REF!</v>
      </c>
      <c r="BU19" s="427" t="e">
        <f>AVERAGE(#REF!,BU6:BU7)</f>
        <v>#REF!</v>
      </c>
      <c r="BV19" s="39"/>
      <c r="BW19" s="91">
        <f>SUM(BW17,BW6:BW7)</f>
        <v>90</v>
      </c>
    </row>
    <row r="20" spans="1:75" ht="16.5" customHeight="1" x14ac:dyDescent="0.2">
      <c r="A20" s="1991"/>
      <c r="B20" s="1991"/>
      <c r="C20" s="136" t="s">
        <v>37</v>
      </c>
      <c r="D20" s="226">
        <v>1.5666666666666664</v>
      </c>
      <c r="E20" s="228">
        <v>22.900000000000002</v>
      </c>
      <c r="F20" s="229">
        <v>21.333333333333332</v>
      </c>
      <c r="G20" s="99">
        <v>7.1597826086956529</v>
      </c>
      <c r="H20" s="151">
        <v>16.198913043478257</v>
      </c>
      <c r="I20" s="177">
        <v>11.744565217391305</v>
      </c>
      <c r="J20" s="207">
        <v>9.0391304347826065</v>
      </c>
      <c r="K20" s="99" t="e">
        <v>#REF!</v>
      </c>
      <c r="L20" s="151" t="e">
        <v>#REF!</v>
      </c>
      <c r="M20" s="177" t="e">
        <v>#REF!</v>
      </c>
      <c r="N20" s="179" t="e">
        <v>#REF!</v>
      </c>
      <c r="O20" s="554">
        <v>29.666666666666668</v>
      </c>
      <c r="P20" s="180">
        <v>93.333333333333329</v>
      </c>
      <c r="Q20" s="533">
        <v>63.666666666666664</v>
      </c>
      <c r="R20" s="259">
        <v>47.910394265232981</v>
      </c>
      <c r="S20" s="236">
        <v>82.44014336917563</v>
      </c>
      <c r="T20" s="841">
        <v>65.470250896057351</v>
      </c>
      <c r="U20" s="535">
        <v>34.529749103942656</v>
      </c>
      <c r="V20" s="477">
        <v>1003</v>
      </c>
      <c r="W20" s="326">
        <v>1033.6666666666667</v>
      </c>
      <c r="X20" s="169">
        <v>30.666666666666668</v>
      </c>
      <c r="Y20" s="181">
        <v>1019.9553763440859</v>
      </c>
      <c r="Z20" s="263">
        <v>6.7053763440860239</v>
      </c>
      <c r="AA20" s="108">
        <v>5.1000000000000005</v>
      </c>
      <c r="AB20" s="316">
        <v>5.0718996415770592</v>
      </c>
      <c r="AC20" s="315" t="e">
        <v>#REF!</v>
      </c>
      <c r="AD20" s="315">
        <v>9.4</v>
      </c>
      <c r="AE20" s="315">
        <v>21.400000000000002</v>
      </c>
      <c r="AF20" s="464">
        <v>31.866666666666664</v>
      </c>
      <c r="AG20" s="1173">
        <v>37</v>
      </c>
      <c r="AH20" s="301" t="e">
        <v>#REF!</v>
      </c>
      <c r="AI20" s="303">
        <v>6.7666666666666666</v>
      </c>
      <c r="AJ20" s="234">
        <v>10</v>
      </c>
      <c r="AK20" s="234" t="e">
        <v>#REF!</v>
      </c>
      <c r="AL20" s="636">
        <v>1</v>
      </c>
      <c r="AM20" s="403">
        <v>13</v>
      </c>
      <c r="AN20" s="403">
        <v>79</v>
      </c>
      <c r="AO20" s="1077">
        <v>0.14130434782608695</v>
      </c>
      <c r="AP20" s="1186">
        <v>0.76923076923076927</v>
      </c>
      <c r="AQ20" s="1181">
        <v>2.8461538461538463</v>
      </c>
      <c r="AR20" s="1192">
        <v>-4.666666666666667</v>
      </c>
      <c r="AS20" s="488">
        <v>13.4</v>
      </c>
      <c r="AT20" s="1202">
        <v>18.066666666666666</v>
      </c>
      <c r="AU20" s="484">
        <v>2.101469534050179</v>
      </c>
      <c r="AV20" s="798">
        <v>7.8665949820788539</v>
      </c>
      <c r="AW20" s="89">
        <v>4.9813261648745515</v>
      </c>
      <c r="AX20" s="1193">
        <v>5.7651254480286731</v>
      </c>
      <c r="AY20" s="392">
        <v>27</v>
      </c>
      <c r="AZ20" s="388">
        <v>3</v>
      </c>
      <c r="BA20" s="399">
        <v>1</v>
      </c>
      <c r="BB20" s="53">
        <v>0</v>
      </c>
      <c r="BC20" s="53">
        <v>0</v>
      </c>
      <c r="BD20" s="53">
        <v>0</v>
      </c>
      <c r="BE20" s="221">
        <v>1</v>
      </c>
      <c r="BF20" s="53">
        <v>2</v>
      </c>
      <c r="BG20" s="380">
        <v>2</v>
      </c>
      <c r="BH20" s="403">
        <v>0</v>
      </c>
      <c r="BI20" s="657">
        <v>9</v>
      </c>
      <c r="BJ20" s="53">
        <v>19</v>
      </c>
      <c r="BK20" s="168">
        <v>6</v>
      </c>
      <c r="BL20" s="410">
        <v>6</v>
      </c>
      <c r="BM20" s="380">
        <v>39</v>
      </c>
      <c r="BN20" s="422">
        <v>6</v>
      </c>
      <c r="BO20" s="429">
        <v>57</v>
      </c>
      <c r="BP20" s="403">
        <v>2</v>
      </c>
      <c r="BQ20" s="53">
        <v>13.333333333333334</v>
      </c>
      <c r="BR20" s="386">
        <v>1.3333333333333333</v>
      </c>
      <c r="BS20" s="381">
        <v>7</v>
      </c>
      <c r="BT20" s="420">
        <v>1.3333333333333333</v>
      </c>
      <c r="BU20" s="427">
        <v>10.666666666666666</v>
      </c>
      <c r="BV20" s="39"/>
      <c r="BW20" s="91">
        <f>SUM(BW8:BW10)</f>
        <v>92</v>
      </c>
    </row>
    <row r="21" spans="1:75" ht="17.25" customHeight="1" x14ac:dyDescent="0.2">
      <c r="A21" s="1991"/>
      <c r="B21" s="1991"/>
      <c r="C21" s="296" t="s">
        <v>39</v>
      </c>
      <c r="D21" s="226">
        <v>5.1000000000000005</v>
      </c>
      <c r="E21" s="228">
        <v>27.633333333333336</v>
      </c>
      <c r="F21" s="229">
        <v>22.533333333333331</v>
      </c>
      <c r="G21" s="99">
        <v>7.2195652173913052</v>
      </c>
      <c r="H21" s="151">
        <v>16.379347826086949</v>
      </c>
      <c r="I21" s="177">
        <v>11.868478260869564</v>
      </c>
      <c r="J21" s="207">
        <v>9.159782608695652</v>
      </c>
      <c r="K21" s="99" t="e">
        <v>#REF!</v>
      </c>
      <c r="L21" s="151" t="e">
        <v>#REF!</v>
      </c>
      <c r="M21" s="177" t="e">
        <v>#REF!</v>
      </c>
      <c r="N21" s="179" t="e">
        <v>#REF!</v>
      </c>
      <c r="O21" s="554">
        <v>28</v>
      </c>
      <c r="P21" s="180">
        <v>92.333333333333329</v>
      </c>
      <c r="Q21" s="533">
        <v>64.333333333333329</v>
      </c>
      <c r="R21" s="259">
        <v>44.789964157706095</v>
      </c>
      <c r="S21" s="236">
        <v>82.138709677419357</v>
      </c>
      <c r="T21" s="267">
        <v>63.410394265232981</v>
      </c>
      <c r="U21" s="535">
        <v>37.348745519713262</v>
      </c>
      <c r="V21" s="477">
        <v>1002.3333333333334</v>
      </c>
      <c r="W21" s="326">
        <v>1031.0000003333334</v>
      </c>
      <c r="X21" s="169">
        <v>28.666667000000036</v>
      </c>
      <c r="Y21" s="181">
        <v>1017.5098566363799</v>
      </c>
      <c r="Z21" s="263">
        <v>4.2598566363799364</v>
      </c>
      <c r="AA21" s="65">
        <v>5.1931899752688189</v>
      </c>
      <c r="AB21" s="314">
        <v>5.2139426523297487</v>
      </c>
      <c r="AC21" s="315" t="e">
        <v>#REF!</v>
      </c>
      <c r="AD21" s="315">
        <v>9.0333333333333332</v>
      </c>
      <c r="AE21" s="315">
        <v>20</v>
      </c>
      <c r="AF21" s="464">
        <v>31.7</v>
      </c>
      <c r="AG21" s="1173">
        <v>113.49999999999999</v>
      </c>
      <c r="AH21" s="301" t="e">
        <v>#REF!</v>
      </c>
      <c r="AI21" s="302">
        <v>10.200000000000001</v>
      </c>
      <c r="AJ21" s="234">
        <v>21</v>
      </c>
      <c r="AK21" s="234" t="e">
        <v>#REF!</v>
      </c>
      <c r="AL21" s="636">
        <v>3</v>
      </c>
      <c r="AM21" s="403">
        <v>25</v>
      </c>
      <c r="AN21" s="403">
        <v>66</v>
      </c>
      <c r="AO21" s="1077">
        <v>0.27173913043478259</v>
      </c>
      <c r="AP21" s="1186">
        <v>0.84</v>
      </c>
      <c r="AQ21" s="1181">
        <v>4.5399999999999991</v>
      </c>
      <c r="AR21" s="1192">
        <v>-2.0666666666666664</v>
      </c>
      <c r="AS21" s="488">
        <v>15.266666666666666</v>
      </c>
      <c r="AT21" s="1202">
        <v>17.333333333333332</v>
      </c>
      <c r="AU21" s="484">
        <v>4.2361648745519718</v>
      </c>
      <c r="AV21" s="798">
        <v>10.153870967741936</v>
      </c>
      <c r="AW21" s="89">
        <v>7.2011111111111106</v>
      </c>
      <c r="AX21" s="1193">
        <v>5.9177060931899632</v>
      </c>
      <c r="AY21" s="392">
        <v>36</v>
      </c>
      <c r="AZ21" s="388">
        <v>0</v>
      </c>
      <c r="BA21" s="399">
        <v>0</v>
      </c>
      <c r="BB21" s="53">
        <v>0</v>
      </c>
      <c r="BC21" s="53">
        <v>0</v>
      </c>
      <c r="BD21" s="53">
        <v>0</v>
      </c>
      <c r="BE21" s="221">
        <v>1</v>
      </c>
      <c r="BF21" s="53">
        <v>6</v>
      </c>
      <c r="BG21" s="380">
        <v>5</v>
      </c>
      <c r="BH21" s="403">
        <v>0</v>
      </c>
      <c r="BI21" s="657">
        <v>12</v>
      </c>
      <c r="BJ21" s="53">
        <v>33</v>
      </c>
      <c r="BK21" s="168">
        <v>6</v>
      </c>
      <c r="BL21" s="410">
        <v>3</v>
      </c>
      <c r="BM21" s="380">
        <v>35</v>
      </c>
      <c r="BN21" s="422">
        <v>10</v>
      </c>
      <c r="BO21" s="429">
        <v>49</v>
      </c>
      <c r="BP21" s="403">
        <v>3</v>
      </c>
      <c r="BQ21" s="53">
        <v>10.666666666666666</v>
      </c>
      <c r="BR21" s="386">
        <v>0.33333333333333331</v>
      </c>
      <c r="BS21" s="381">
        <v>6.333333333333333</v>
      </c>
      <c r="BT21" s="420">
        <v>1.6666666666666667</v>
      </c>
      <c r="BU21" s="427">
        <v>9</v>
      </c>
      <c r="BV21" s="39"/>
      <c r="BW21" s="91">
        <f>SUM(BW11:BW13)</f>
        <v>92</v>
      </c>
    </row>
    <row r="22" spans="1:75" ht="17.25" customHeight="1" x14ac:dyDescent="0.2">
      <c r="A22" s="1991"/>
      <c r="B22" s="1991"/>
      <c r="C22" s="296" t="s">
        <v>38</v>
      </c>
      <c r="D22" s="226">
        <v>6.7666666666666657</v>
      </c>
      <c r="E22" s="228">
        <v>27.599999999999998</v>
      </c>
      <c r="F22" s="229">
        <v>20.833333333333332</v>
      </c>
      <c r="G22" s="99">
        <v>7.3282608695652183</v>
      </c>
      <c r="H22" s="151">
        <v>16.55434782608695</v>
      </c>
      <c r="I22" s="177">
        <v>12.02173913043478</v>
      </c>
      <c r="J22" s="207">
        <v>9.2260869565217387</v>
      </c>
      <c r="K22" s="99" t="e">
        <v>#REF!</v>
      </c>
      <c r="L22" s="151" t="e">
        <v>#REF!</v>
      </c>
      <c r="M22" s="177" t="e">
        <v>#REF!</v>
      </c>
      <c r="N22" s="179" t="e">
        <v>#REF!</v>
      </c>
      <c r="O22" s="554">
        <v>30.333333333333332</v>
      </c>
      <c r="P22" s="180">
        <v>93.333333333333329</v>
      </c>
      <c r="Q22" s="533">
        <v>63</v>
      </c>
      <c r="R22" s="259">
        <v>46.449462365591394</v>
      </c>
      <c r="S22" s="236">
        <v>83.47275985663083</v>
      </c>
      <c r="T22" s="267">
        <v>64.907885304659501</v>
      </c>
      <c r="U22" s="535">
        <v>37.023297491039422</v>
      </c>
      <c r="V22" s="477">
        <v>997.66666666666663</v>
      </c>
      <c r="W22" s="326">
        <v>1030.0000003333334</v>
      </c>
      <c r="X22" s="169">
        <v>32.333333666666704</v>
      </c>
      <c r="Y22" s="181">
        <v>1015.3555555611111</v>
      </c>
      <c r="Z22" s="263">
        <v>2.1055555611111081</v>
      </c>
      <c r="AA22" s="65">
        <v>5.2437276096774204</v>
      </c>
      <c r="AB22" s="314">
        <v>5.1259139784946237</v>
      </c>
      <c r="AC22" s="315" t="e">
        <v>#REF!</v>
      </c>
      <c r="AD22" s="315">
        <v>8.9666666666666668</v>
      </c>
      <c r="AE22" s="315">
        <v>20.766666666666669</v>
      </c>
      <c r="AF22" s="464">
        <v>31.566666666666663</v>
      </c>
      <c r="AG22" s="1173">
        <v>164.39999999999998</v>
      </c>
      <c r="AH22" s="301" t="e">
        <v>#REF!</v>
      </c>
      <c r="AI22" s="302">
        <v>14.299999999999999</v>
      </c>
      <c r="AJ22" s="234">
        <v>32</v>
      </c>
      <c r="AK22" s="234" t="e">
        <v>#REF!</v>
      </c>
      <c r="AL22" s="303">
        <v>4</v>
      </c>
      <c r="AM22" s="234">
        <v>36</v>
      </c>
      <c r="AN22" s="234">
        <v>56</v>
      </c>
      <c r="AO22" s="1077">
        <v>0.39560439560439559</v>
      </c>
      <c r="AP22" s="1186">
        <v>0.88888888888888884</v>
      </c>
      <c r="AQ22" s="1181">
        <v>4.5666666666666664</v>
      </c>
      <c r="AR22" s="1192">
        <v>0.36666666666666653</v>
      </c>
      <c r="AS22" s="798">
        <v>16.566666666666666</v>
      </c>
      <c r="AT22" s="1202">
        <v>16.2</v>
      </c>
      <c r="AU22" s="484">
        <v>5.7658781362007181</v>
      </c>
      <c r="AV22" s="798">
        <v>11.352867383512541</v>
      </c>
      <c r="AW22" s="89">
        <v>8.5767741935483865</v>
      </c>
      <c r="AX22" s="1193">
        <v>5.586989247311827</v>
      </c>
      <c r="AY22" s="392">
        <v>39</v>
      </c>
      <c r="AZ22" s="388">
        <v>0</v>
      </c>
      <c r="BA22" s="399">
        <v>0</v>
      </c>
      <c r="BB22" s="53">
        <v>0</v>
      </c>
      <c r="BC22" s="53">
        <v>0</v>
      </c>
      <c r="BD22" s="53">
        <v>0</v>
      </c>
      <c r="BE22" s="221">
        <v>1</v>
      </c>
      <c r="BF22" s="53">
        <v>7</v>
      </c>
      <c r="BG22" s="380">
        <v>4</v>
      </c>
      <c r="BH22" s="403">
        <v>0</v>
      </c>
      <c r="BI22" s="657">
        <v>12</v>
      </c>
      <c r="BJ22" s="53">
        <v>44</v>
      </c>
      <c r="BK22" s="168">
        <v>6</v>
      </c>
      <c r="BL22" s="410">
        <v>6</v>
      </c>
      <c r="BM22" s="380">
        <v>12</v>
      </c>
      <c r="BN22" s="422">
        <v>18</v>
      </c>
      <c r="BO22" s="429">
        <v>43</v>
      </c>
      <c r="BP22" s="403">
        <v>5.333333333333333</v>
      </c>
      <c r="BQ22" s="53">
        <v>7</v>
      </c>
      <c r="BR22" s="386">
        <v>1</v>
      </c>
      <c r="BS22" s="381">
        <v>2.6666666666666665</v>
      </c>
      <c r="BT22" s="420">
        <v>3</v>
      </c>
      <c r="BU22" s="427">
        <v>6</v>
      </c>
      <c r="BV22" s="39"/>
      <c r="BW22" s="91">
        <f>SUM(BW14:BW16)</f>
        <v>91</v>
      </c>
    </row>
    <row r="23" spans="1:75" ht="6" customHeight="1" x14ac:dyDescent="0.2">
      <c r="A23" s="1991"/>
      <c r="B23" s="1991"/>
      <c r="C23" s="296"/>
      <c r="D23" s="226"/>
      <c r="E23" s="228"/>
      <c r="F23" s="229"/>
      <c r="G23" s="99"/>
      <c r="H23" s="151"/>
      <c r="I23" s="177"/>
      <c r="J23" s="208"/>
      <c r="K23" s="99"/>
      <c r="L23" s="151"/>
      <c r="M23" s="177"/>
      <c r="N23" s="179"/>
      <c r="O23" s="554"/>
      <c r="P23" s="180"/>
      <c r="Q23" s="533"/>
      <c r="R23" s="259"/>
      <c r="S23" s="236"/>
      <c r="T23" s="842"/>
      <c r="U23" s="535"/>
      <c r="V23" s="477"/>
      <c r="W23" s="326"/>
      <c r="X23" s="169"/>
      <c r="Y23" s="181"/>
      <c r="Z23" s="263"/>
      <c r="AA23" s="65"/>
      <c r="AB23" s="316"/>
      <c r="AC23" s="315"/>
      <c r="AD23" s="315"/>
      <c r="AE23" s="315"/>
      <c r="AF23" s="464"/>
      <c r="AG23" s="1174"/>
      <c r="AH23" s="301"/>
      <c r="AI23" s="302"/>
      <c r="AJ23" s="234"/>
      <c r="AK23" s="234"/>
      <c r="AL23" s="303"/>
      <c r="AM23" s="234"/>
      <c r="AN23" s="234"/>
      <c r="AO23" s="1077"/>
      <c r="AP23" s="1186"/>
      <c r="AQ23" s="1181"/>
      <c r="AR23" s="1192"/>
      <c r="AS23" s="798"/>
      <c r="AT23" s="1202"/>
      <c r="AU23" s="484"/>
      <c r="AV23" s="798"/>
      <c r="AW23" s="89"/>
      <c r="AX23" s="1193"/>
      <c r="AY23" s="392"/>
      <c r="AZ23" s="388"/>
      <c r="BA23" s="399"/>
      <c r="BB23" s="53"/>
      <c r="BC23" s="53"/>
      <c r="BD23" s="53"/>
      <c r="BE23" s="221"/>
      <c r="BF23" s="53"/>
      <c r="BG23" s="380"/>
      <c r="BH23" s="403"/>
      <c r="BI23" s="657"/>
      <c r="BJ23" s="53"/>
      <c r="BK23" s="168"/>
      <c r="BL23" s="410"/>
      <c r="BM23" s="380"/>
      <c r="BN23" s="422"/>
      <c r="BO23" s="429"/>
      <c r="BP23" s="405"/>
      <c r="BQ23" s="19"/>
      <c r="BR23" s="386"/>
      <c r="BS23" s="381"/>
      <c r="BT23" s="420"/>
      <c r="BU23" s="427"/>
      <c r="BV23" s="39"/>
      <c r="BW23" s="91"/>
    </row>
    <row r="24" spans="1:75" ht="15" customHeight="1" x14ac:dyDescent="0.2">
      <c r="A24" s="1991"/>
      <c r="B24" s="1991"/>
      <c r="C24" s="693" t="s">
        <v>35</v>
      </c>
      <c r="D24" s="225"/>
      <c r="E24" s="228"/>
      <c r="F24" s="230"/>
      <c r="G24" s="99"/>
      <c r="H24" s="151"/>
      <c r="I24" s="177"/>
      <c r="J24" s="207"/>
      <c r="K24" s="99"/>
      <c r="L24" s="151"/>
      <c r="M24" s="177"/>
      <c r="N24" s="179"/>
      <c r="O24" s="554"/>
      <c r="P24" s="180"/>
      <c r="Q24" s="533"/>
      <c r="R24" s="259"/>
      <c r="S24" s="236"/>
      <c r="T24" s="841"/>
      <c r="U24" s="535"/>
      <c r="V24" s="477"/>
      <c r="W24" s="326"/>
      <c r="X24" s="169"/>
      <c r="Y24" s="182"/>
      <c r="Z24" s="265"/>
      <c r="AA24" s="108"/>
      <c r="AB24" s="314"/>
      <c r="AC24" s="315"/>
      <c r="AD24" s="315"/>
      <c r="AE24" s="315"/>
      <c r="AF24" s="464"/>
      <c r="AG24" s="1219">
        <f>SUM(AG6:AG17)</f>
        <v>506.49999999999989</v>
      </c>
      <c r="AH24" s="1255">
        <f>Daily!BF374</f>
        <v>0.73245545238787224</v>
      </c>
      <c r="AI24" s="1256" t="e">
        <f>AG24/#REF!</f>
        <v>#REF!</v>
      </c>
      <c r="AJ24" s="232">
        <f>SUM(AJ6:AJ17)</f>
        <v>92</v>
      </c>
      <c r="AK24" s="304" t="e">
        <f>AJ24-#REF!</f>
        <v>#REF!</v>
      </c>
      <c r="AL24" s="1257">
        <f>SUM(AL6:AL17)</f>
        <v>12</v>
      </c>
      <c r="AM24" s="304">
        <f>SUM(AM6:AM17)</f>
        <v>137</v>
      </c>
      <c r="AN24" s="304">
        <f>SUM(AN6:AN17)</f>
        <v>228</v>
      </c>
      <c r="AO24" s="301" t="e">
        <f>AM24/#REF!</f>
        <v>#REF!</v>
      </c>
      <c r="AP24" s="1218">
        <f>IF(AM24=0,NA(),AJ24/AM24)</f>
        <v>0.67153284671532842</v>
      </c>
      <c r="AQ24" s="1183"/>
      <c r="AR24" s="1195"/>
      <c r="AS24" s="773"/>
      <c r="AT24" s="1203"/>
      <c r="AU24" s="776"/>
      <c r="AV24" s="773"/>
      <c r="AW24" s="769"/>
      <c r="AX24" s="1196"/>
      <c r="AY24" s="392">
        <f t="shared" ref="AY24:BO24" si="0">SUM(AY6:AY17)</f>
        <v>137</v>
      </c>
      <c r="AZ24" s="387">
        <f t="shared" si="0"/>
        <v>10</v>
      </c>
      <c r="BA24" s="398">
        <f t="shared" si="0"/>
        <v>5</v>
      </c>
      <c r="BB24" s="165">
        <f t="shared" si="0"/>
        <v>2</v>
      </c>
      <c r="BC24" s="165">
        <f t="shared" si="0"/>
        <v>0</v>
      </c>
      <c r="BD24" s="165">
        <f t="shared" si="0"/>
        <v>1</v>
      </c>
      <c r="BE24" s="236">
        <f t="shared" si="0"/>
        <v>2</v>
      </c>
      <c r="BF24" s="165">
        <f t="shared" si="0"/>
        <v>10</v>
      </c>
      <c r="BG24" s="382">
        <f t="shared" si="0"/>
        <v>15</v>
      </c>
      <c r="BH24" s="304">
        <f t="shared" si="0"/>
        <v>1</v>
      </c>
      <c r="BI24" s="534">
        <f t="shared" si="0"/>
        <v>46</v>
      </c>
      <c r="BJ24" s="165">
        <f t="shared" si="0"/>
        <v>138</v>
      </c>
      <c r="BK24" s="277">
        <f t="shared" si="0"/>
        <v>25</v>
      </c>
      <c r="BL24" s="409">
        <f t="shared" si="0"/>
        <v>32</v>
      </c>
      <c r="BM24" s="382">
        <f t="shared" si="0"/>
        <v>132</v>
      </c>
      <c r="BN24" s="421">
        <f t="shared" si="0"/>
        <v>74</v>
      </c>
      <c r="BO24" s="428">
        <f t="shared" si="0"/>
        <v>189</v>
      </c>
      <c r="BP24" s="234"/>
      <c r="BQ24" s="103"/>
      <c r="BR24" s="386"/>
      <c r="BS24" s="381"/>
      <c r="BT24" s="420"/>
      <c r="BU24" s="427"/>
      <c r="BV24" s="39"/>
      <c r="BW24" s="93">
        <f>SUM(BW6:BW17)</f>
        <v>365</v>
      </c>
    </row>
    <row r="25" spans="1:75" ht="5.25" customHeight="1" x14ac:dyDescent="0.2">
      <c r="A25" s="1991"/>
      <c r="B25" s="1991"/>
      <c r="C25" s="693"/>
      <c r="D25" s="225"/>
      <c r="E25" s="228"/>
      <c r="F25" s="230"/>
      <c r="G25" s="99"/>
      <c r="H25" s="151"/>
      <c r="I25" s="177"/>
      <c r="J25" s="207"/>
      <c r="K25" s="99"/>
      <c r="L25" s="151"/>
      <c r="M25" s="177"/>
      <c r="N25" s="179"/>
      <c r="O25" s="554"/>
      <c r="P25" s="180"/>
      <c r="Q25" s="533"/>
      <c r="R25" s="259"/>
      <c r="S25" s="236"/>
      <c r="T25" s="841"/>
      <c r="U25" s="535"/>
      <c r="V25" s="477"/>
      <c r="W25" s="326"/>
      <c r="X25" s="169"/>
      <c r="Y25" s="182"/>
      <c r="Z25" s="265"/>
      <c r="AA25" s="108"/>
      <c r="AB25" s="316"/>
      <c r="AC25" s="315"/>
      <c r="AD25" s="315"/>
      <c r="AE25" s="315"/>
      <c r="AF25" s="464"/>
      <c r="AG25" s="1175"/>
      <c r="AH25" s="652"/>
      <c r="AI25" s="634"/>
      <c r="AJ25" s="235"/>
      <c r="AK25" s="234"/>
      <c r="AL25" s="303"/>
      <c r="AM25" s="234"/>
      <c r="AN25" s="234"/>
      <c r="AO25" s="309"/>
      <c r="AP25" s="1186"/>
      <c r="AQ25" s="1181"/>
      <c r="AR25" s="1192"/>
      <c r="AS25" s="798"/>
      <c r="AT25" s="1202"/>
      <c r="AU25" s="484"/>
      <c r="AV25" s="798"/>
      <c r="AW25" s="89"/>
      <c r="AX25" s="1193"/>
      <c r="AY25" s="393"/>
      <c r="AZ25" s="387"/>
      <c r="BA25" s="398"/>
      <c r="BB25" s="165"/>
      <c r="BC25" s="165"/>
      <c r="BD25" s="165"/>
      <c r="BE25" s="236"/>
      <c r="BF25" s="165"/>
      <c r="BG25" s="382"/>
      <c r="BH25" s="304"/>
      <c r="BI25" s="534"/>
      <c r="BJ25" s="165"/>
      <c r="BK25" s="277"/>
      <c r="BL25" s="409"/>
      <c r="BM25" s="382"/>
      <c r="BN25" s="421"/>
      <c r="BO25" s="428"/>
      <c r="BP25" s="234"/>
      <c r="BQ25" s="103"/>
      <c r="BR25" s="386"/>
      <c r="BS25" s="381"/>
      <c r="BT25" s="420"/>
      <c r="BU25" s="427"/>
      <c r="BV25" s="39"/>
      <c r="BW25" s="93"/>
    </row>
    <row r="26" spans="1:75" ht="22.5" customHeight="1" x14ac:dyDescent="0.2">
      <c r="A26" s="1991"/>
      <c r="B26" s="1991"/>
      <c r="C26" s="694" t="s">
        <v>41</v>
      </c>
      <c r="D26" s="245">
        <f>AVERAGE(D6:D17)</f>
        <v>3.1583333333333332</v>
      </c>
      <c r="E26" s="243">
        <f>AVERAGE(E6:E17)</f>
        <v>22.408333333333331</v>
      </c>
      <c r="F26" s="209">
        <f>AVERAGE(F6:F17)</f>
        <v>19.25</v>
      </c>
      <c r="G26" s="242">
        <f>Daily!F374</f>
        <v>8.4578082191780837</v>
      </c>
      <c r="H26" s="243">
        <f>Daily!G374</f>
        <v>15.579726027397264</v>
      </c>
      <c r="I26" s="246">
        <f>Daily!H374</f>
        <v>12.061917808219183</v>
      </c>
      <c r="J26" s="209">
        <f>Daily!I374</f>
        <v>7.1216438356164371</v>
      </c>
      <c r="K26" s="242">
        <f>Daily!AS374</f>
        <v>1.1495890410958904</v>
      </c>
      <c r="L26" s="243">
        <f>Daily!AT374</f>
        <v>1.3224657534246573</v>
      </c>
      <c r="M26" s="246">
        <f>Daily!AU374</f>
        <v>1.2360273972602747</v>
      </c>
      <c r="N26" s="244">
        <f>Daily!AV374</f>
        <v>0.17287671232876722</v>
      </c>
      <c r="O26" s="555">
        <f>AVERAGE(O6:O17)</f>
        <v>38.5</v>
      </c>
      <c r="P26" s="247">
        <f>AVERAGE(P6:P17)</f>
        <v>96</v>
      </c>
      <c r="Q26" s="833">
        <f>AVERAGE(Q6:Q17)</f>
        <v>57.5</v>
      </c>
      <c r="R26" s="261">
        <f>Daily!K374</f>
        <v>58.802739726027397</v>
      </c>
      <c r="S26" s="247">
        <f>Daily!L374</f>
        <v>87.767123287671239</v>
      </c>
      <c r="T26" s="843">
        <f>Daily!M374</f>
        <v>74.183561643835617</v>
      </c>
      <c r="U26" s="838">
        <f>Daily!N374</f>
        <v>28.964383561643835</v>
      </c>
      <c r="V26" s="478">
        <f>AVERAGE(V6:V17)</f>
        <v>994.66666666666663</v>
      </c>
      <c r="W26" s="327">
        <f>AVERAGE(W6:W17)</f>
        <v>1032.6667509166666</v>
      </c>
      <c r="X26" s="474">
        <f>AVERAGE(X6:X17)</f>
        <v>38.000084250000008</v>
      </c>
      <c r="Y26" s="1144">
        <f>Daily!R374</f>
        <v>1016.1616452342467</v>
      </c>
      <c r="Z26" s="1145">
        <f>(Y26-1013.25)</f>
        <v>2.9116452342467483</v>
      </c>
      <c r="AA26" s="500">
        <f>Daily!S374</f>
        <v>5.9397288246575339</v>
      </c>
      <c r="AB26" s="317">
        <f>Daily!U374</f>
        <v>5.1168082191780915</v>
      </c>
      <c r="AC26" s="317" t="e">
        <f>AB26-#REF!</f>
        <v>#REF!</v>
      </c>
      <c r="AD26" s="317">
        <f t="shared" ref="AD26:AJ26" si="1">AVERAGE(AD6:AD17)</f>
        <v>9.5999999999999979</v>
      </c>
      <c r="AE26" s="317">
        <f t="shared" si="1"/>
        <v>21.608333333333331</v>
      </c>
      <c r="AF26" s="1168">
        <f t="shared" si="1"/>
        <v>33.30833333333333</v>
      </c>
      <c r="AG26" s="1176">
        <f t="shared" si="1"/>
        <v>42.208333333333321</v>
      </c>
      <c r="AH26" s="305">
        <f t="shared" si="1"/>
        <v>0.73443483206802884</v>
      </c>
      <c r="AI26" s="306">
        <f t="shared" si="1"/>
        <v>11.625</v>
      </c>
      <c r="AJ26" s="635">
        <f t="shared" si="1"/>
        <v>7.666666666666667</v>
      </c>
      <c r="AK26" s="635" t="e">
        <f>AJ26-#REF!</f>
        <v>#REF!</v>
      </c>
      <c r="AL26" s="637">
        <f>AVERAGE(AL6:AL17)</f>
        <v>1</v>
      </c>
      <c r="AM26" s="307">
        <f>AVERAGE(AM6:AM17)</f>
        <v>11.416666666666666</v>
      </c>
      <c r="AN26" s="307">
        <f>AVERAGE(AN6:AN17)</f>
        <v>19</v>
      </c>
      <c r="AO26" s="308">
        <f>AVERAGE(AO6:AO17)</f>
        <v>0.37530081925243214</v>
      </c>
      <c r="AP26" s="1187">
        <f>IF(AM24=0,NA(),AVERAGE(AP6:AP17))</f>
        <v>0.67968317085964147</v>
      </c>
      <c r="AQ26" s="1182">
        <f>IF(AM24=0,NA(),AG24/AM24)</f>
        <v>3.6970802919708019</v>
      </c>
      <c r="AR26" s="1197">
        <f>AVERAGE(AR6:AR17)</f>
        <v>-1.3583333333333334</v>
      </c>
      <c r="AS26" s="896">
        <f>AVERAGE(AS6:AS17)</f>
        <v>14.700000000000001</v>
      </c>
      <c r="AT26" s="1204">
        <f>AVERAGE(AT6:AT17)</f>
        <v>16.058333333333334</v>
      </c>
      <c r="AU26" s="895">
        <f>Daily!AG374</f>
        <v>4.562191780821915</v>
      </c>
      <c r="AV26" s="896">
        <f>Daily!AH374</f>
        <v>9.8073972602739747</v>
      </c>
      <c r="AW26" s="768">
        <f>Daily!AI374</f>
        <v>7.181095890410961</v>
      </c>
      <c r="AX26" s="1198">
        <f>Daily!AJ374</f>
        <v>5.2452054794520588</v>
      </c>
      <c r="AY26" s="394">
        <f t="shared" ref="AY26:BU26" si="2">AVERAGE(AY6:AY17)</f>
        <v>11.416666666666666</v>
      </c>
      <c r="AZ26" s="389">
        <f t="shared" si="2"/>
        <v>0.83333333333333337</v>
      </c>
      <c r="BA26" s="400">
        <f t="shared" si="2"/>
        <v>0.41666666666666669</v>
      </c>
      <c r="BB26" s="249">
        <f t="shared" si="2"/>
        <v>0.16666666666666666</v>
      </c>
      <c r="BC26" s="249">
        <f t="shared" si="2"/>
        <v>0</v>
      </c>
      <c r="BD26" s="249">
        <f t="shared" si="2"/>
        <v>8.3333333333333329E-2</v>
      </c>
      <c r="BE26" s="524">
        <f t="shared" si="2"/>
        <v>0.16666666666666666</v>
      </c>
      <c r="BF26" s="249">
        <f t="shared" si="2"/>
        <v>0.83333333333333337</v>
      </c>
      <c r="BG26" s="383">
        <f t="shared" si="2"/>
        <v>1.25</v>
      </c>
      <c r="BH26" s="404">
        <f t="shared" si="2"/>
        <v>8.3333333333333329E-2</v>
      </c>
      <c r="BI26" s="394">
        <f t="shared" si="2"/>
        <v>3.8333333333333335</v>
      </c>
      <c r="BJ26" s="248">
        <f t="shared" si="2"/>
        <v>11.5</v>
      </c>
      <c r="BK26" s="278">
        <f t="shared" si="2"/>
        <v>2.0833333333333335</v>
      </c>
      <c r="BL26" s="411">
        <f t="shared" si="2"/>
        <v>2.6666666666666665</v>
      </c>
      <c r="BM26" s="416">
        <f t="shared" si="2"/>
        <v>11</v>
      </c>
      <c r="BN26" s="423">
        <f t="shared" si="2"/>
        <v>6.166666666666667</v>
      </c>
      <c r="BO26" s="430">
        <f t="shared" si="2"/>
        <v>15.75</v>
      </c>
      <c r="BP26" s="307">
        <f t="shared" si="2"/>
        <v>4.916666666666667</v>
      </c>
      <c r="BQ26" s="248">
        <f t="shared" si="2"/>
        <v>8.0833333333333339</v>
      </c>
      <c r="BR26" s="413">
        <f t="shared" si="2"/>
        <v>1.6666666666666667</v>
      </c>
      <c r="BS26" s="418">
        <f t="shared" si="2"/>
        <v>5.083333333333333</v>
      </c>
      <c r="BT26" s="425">
        <f t="shared" si="2"/>
        <v>3.8333333333333335</v>
      </c>
      <c r="BU26" s="431">
        <f t="shared" si="2"/>
        <v>8.9166666666666661</v>
      </c>
      <c r="BV26" s="293"/>
      <c r="BW26" s="250">
        <f>AVERAGE(BW6:BW17)</f>
        <v>30.416666666666668</v>
      </c>
    </row>
    <row r="27" spans="1:75" ht="4.5" customHeight="1" x14ac:dyDescent="0.2">
      <c r="A27" s="1991"/>
      <c r="B27" s="1991"/>
      <c r="C27" s="706"/>
      <c r="D27" s="712"/>
      <c r="E27" s="708"/>
      <c r="F27" s="713"/>
      <c r="G27" s="707"/>
      <c r="H27" s="708"/>
      <c r="I27" s="714"/>
      <c r="J27" s="713"/>
      <c r="K27" s="707"/>
      <c r="L27" s="708"/>
      <c r="M27" s="714"/>
      <c r="N27" s="709"/>
      <c r="O27" s="715"/>
      <c r="P27" s="711"/>
      <c r="Q27" s="834"/>
      <c r="R27" s="717"/>
      <c r="S27" s="711"/>
      <c r="T27" s="844"/>
      <c r="U27" s="839"/>
      <c r="V27" s="718"/>
      <c r="W27" s="719"/>
      <c r="X27" s="716"/>
      <c r="Y27" s="720"/>
      <c r="Z27" s="721"/>
      <c r="AA27" s="722"/>
      <c r="AB27" s="682"/>
      <c r="AC27" s="682"/>
      <c r="AD27" s="682"/>
      <c r="AE27" s="682"/>
      <c r="AF27" s="1169"/>
      <c r="AG27" s="1177"/>
      <c r="AH27" s="652"/>
      <c r="AI27" s="724"/>
      <c r="AJ27" s="725"/>
      <c r="AK27" s="726"/>
      <c r="AL27" s="724"/>
      <c r="AM27" s="723"/>
      <c r="AN27" s="723"/>
      <c r="AO27" s="652"/>
      <c r="AP27" s="1188"/>
      <c r="AQ27" s="1183"/>
      <c r="AR27" s="1192"/>
      <c r="AS27" s="798"/>
      <c r="AT27" s="1202"/>
      <c r="AU27" s="484"/>
      <c r="AV27" s="798"/>
      <c r="AW27" s="89"/>
      <c r="AX27" s="1193"/>
      <c r="AY27" s="727"/>
      <c r="AZ27" s="728"/>
      <c r="BA27" s="729"/>
      <c r="BB27" s="730"/>
      <c r="BC27" s="730"/>
      <c r="BD27" s="730"/>
      <c r="BE27" s="731"/>
      <c r="BF27" s="730"/>
      <c r="BG27" s="732"/>
      <c r="BH27" s="733"/>
      <c r="BI27" s="727"/>
      <c r="BJ27" s="734"/>
      <c r="BK27" s="735"/>
      <c r="BL27" s="736"/>
      <c r="BM27" s="737"/>
      <c r="BN27" s="738"/>
      <c r="BO27" s="739"/>
      <c r="BP27" s="723"/>
      <c r="BQ27" s="734"/>
      <c r="BR27" s="736"/>
      <c r="BS27" s="737"/>
      <c r="BT27" s="738"/>
      <c r="BU27" s="739"/>
      <c r="BV27" s="293"/>
      <c r="BW27" s="250"/>
    </row>
    <row r="28" spans="1:75" ht="16.5" customHeight="1" x14ac:dyDescent="0.2">
      <c r="A28" s="1991"/>
      <c r="B28" s="1991"/>
      <c r="C28" s="295" t="s">
        <v>13</v>
      </c>
      <c r="D28" s="226" t="e">
        <f>#REF!-#REF!</f>
        <v>#REF!</v>
      </c>
      <c r="E28" s="228" t="e">
        <f>#REF!-#REF!</f>
        <v>#REF!</v>
      </c>
      <c r="F28" s="229" t="e">
        <f>#REF!-#REF!</f>
        <v>#REF!</v>
      </c>
      <c r="G28" s="176" t="e">
        <f>#REF!-#REF!</f>
        <v>#REF!</v>
      </c>
      <c r="H28" s="175" t="e">
        <f>#REF!-#REF!</f>
        <v>#REF!</v>
      </c>
      <c r="I28" s="178" t="e">
        <f>#REF!-#REF!</f>
        <v>#REF!</v>
      </c>
      <c r="J28" s="208" t="e">
        <f>#REF!-#REF!</f>
        <v>#REF!</v>
      </c>
      <c r="K28" s="26" t="e">
        <f>#REF!-#REF!</f>
        <v>#REF!</v>
      </c>
      <c r="L28" s="175" t="e">
        <f>#REF!-#REF!</f>
        <v>#REF!</v>
      </c>
      <c r="M28" s="178" t="e">
        <f>#REF!-#REF!</f>
        <v>#REF!</v>
      </c>
      <c r="N28" s="471" t="e">
        <f>(MAX(N6:N17)-MIN(N6:N17))</f>
        <v>#REF!</v>
      </c>
      <c r="O28" s="554" t="e">
        <f>#REF!-#REF!</f>
        <v>#REF!</v>
      </c>
      <c r="P28" s="180" t="e">
        <f>#REF!-#REF!</f>
        <v>#REF!</v>
      </c>
      <c r="Q28" s="533" t="e">
        <f>#REF!-#REF!</f>
        <v>#REF!</v>
      </c>
      <c r="R28" s="262" t="e">
        <f>#REF!-#REF!</f>
        <v>#REF!</v>
      </c>
      <c r="S28" s="180" t="e">
        <f>#REF!-#REF!</f>
        <v>#REF!</v>
      </c>
      <c r="T28" s="842" t="e">
        <f>#REF!-#REF!</f>
        <v>#REF!</v>
      </c>
      <c r="U28" s="535">
        <f>(MAX(U6:U17)-MIN(U6:U17))</f>
        <v>21.973118279569903</v>
      </c>
      <c r="V28" s="477" t="e">
        <f>#REF!-#REF!</f>
        <v>#REF!</v>
      </c>
      <c r="W28" s="326" t="e">
        <f>#REF!-#REF!</f>
        <v>#REF!</v>
      </c>
      <c r="X28" s="169" t="e">
        <f>#REF!-#REF!</f>
        <v>#REF!</v>
      </c>
      <c r="Y28" s="182" t="e">
        <f>#REF!-#REF!</f>
        <v>#REF!</v>
      </c>
      <c r="Z28" s="265" t="e">
        <f>#REF!-#REF!</f>
        <v>#REF!</v>
      </c>
      <c r="AA28" s="108">
        <f>(MAX(AA6:AA17)-MIN(AA6:AA17))</f>
        <v>5.0870967741935482</v>
      </c>
      <c r="AB28" s="318" t="e">
        <f>#REF!-#REF!</f>
        <v>#REF!</v>
      </c>
      <c r="AC28" s="315" t="e">
        <f>#REF!-#REF!</f>
        <v>#REF!</v>
      </c>
      <c r="AD28" s="315" t="e">
        <f>#REF!-#REF!</f>
        <v>#REF!</v>
      </c>
      <c r="AE28" s="315" t="e">
        <f>#REF!-#REF!</f>
        <v>#REF!</v>
      </c>
      <c r="AF28" s="464" t="e">
        <f>#REF!-#REF!</f>
        <v>#REF!</v>
      </c>
      <c r="AG28" s="1178">
        <f>MAX(AG6:AG17)-MIN(AG6:AG17)</f>
        <v>85.799999999999983</v>
      </c>
      <c r="AH28" s="309">
        <f>MAX(AH6:AH17)-MIN(AH6:AH17)</f>
        <v>1.4526029055690071</v>
      </c>
      <c r="AI28" s="302">
        <f>MAX(AI6:AI17)-MIN(AI6:AI17)</f>
        <v>20.3</v>
      </c>
      <c r="AJ28" s="235" t="e">
        <f>#REF!-#REF!</f>
        <v>#REF!</v>
      </c>
      <c r="AK28" s="234" t="e">
        <f>#REF!-#REF!</f>
        <v>#REF!</v>
      </c>
      <c r="AL28" s="303"/>
      <c r="AM28" s="234"/>
      <c r="AN28" s="234"/>
      <c r="AO28" s="234"/>
      <c r="AP28" s="303"/>
      <c r="AQ28" s="1181">
        <f t="shared" ref="AQ28:AX28" si="3">(MAX(AQ6:AQ17)-MIN(AQ6:AQ17))</f>
        <v>4.3142857142857132</v>
      </c>
      <c r="AR28" s="1192">
        <f t="shared" si="3"/>
        <v>11.3</v>
      </c>
      <c r="AS28" s="798">
        <f t="shared" si="3"/>
        <v>7.6000000000000014</v>
      </c>
      <c r="AT28" s="1202">
        <f t="shared" si="3"/>
        <v>6.3000000000000025</v>
      </c>
      <c r="AU28" s="484">
        <f t="shared" si="3"/>
        <v>8.9107526881720425</v>
      </c>
      <c r="AV28" s="798">
        <f t="shared" si="3"/>
        <v>9.4148387096774186</v>
      </c>
      <c r="AW28" s="89">
        <f t="shared" si="3"/>
        <v>8.8478494623655912</v>
      </c>
      <c r="AX28" s="1193">
        <f t="shared" si="3"/>
        <v>1.7028801843317964</v>
      </c>
      <c r="AY28" s="1146" t="e">
        <f>AY24/#REF!</f>
        <v>#REF!</v>
      </c>
      <c r="AZ28" s="1142" t="e">
        <f>AZ24/#REF!</f>
        <v>#REF!</v>
      </c>
      <c r="BA28" s="631" t="e">
        <f>BA24/#REF!</f>
        <v>#REF!</v>
      </c>
      <c r="BB28" s="132" t="e">
        <f>BB24/#REF!</f>
        <v>#REF!</v>
      </c>
      <c r="BC28" s="132" t="e">
        <f>BC24/#REF!</f>
        <v>#REF!</v>
      </c>
      <c r="BD28" s="132" t="e">
        <f>BD24/#REF!</f>
        <v>#REF!</v>
      </c>
      <c r="BE28" s="1147" t="e">
        <f>BE24/#REF!</f>
        <v>#REF!</v>
      </c>
      <c r="BF28" s="132" t="e">
        <f>BF24/#REF!</f>
        <v>#REF!</v>
      </c>
      <c r="BG28" s="1143" t="e">
        <f>BG24/#REF!</f>
        <v>#REF!</v>
      </c>
      <c r="BH28" s="309" t="e">
        <f>BH24/#REF!</f>
        <v>#REF!</v>
      </c>
      <c r="BI28" s="1148"/>
      <c r="BJ28" s="132"/>
      <c r="BK28" s="1149"/>
      <c r="BL28" s="1142" t="e">
        <f>BL24/#REF!</f>
        <v>#REF!</v>
      </c>
      <c r="BM28" s="1143" t="e">
        <f>BM24/#REF!</f>
        <v>#REF!</v>
      </c>
      <c r="BN28" s="1140" t="e">
        <f>BN24/#REF!</f>
        <v>#REF!</v>
      </c>
      <c r="BO28" s="1141" t="e">
        <f>BO24/#REF!</f>
        <v>#REF!</v>
      </c>
      <c r="BP28" s="234"/>
      <c r="BQ28" s="30"/>
      <c r="BR28" s="386"/>
      <c r="BS28" s="381"/>
      <c r="BT28" s="420"/>
      <c r="BU28" s="427"/>
      <c r="BV28" s="58"/>
      <c r="BW28" s="91"/>
    </row>
    <row r="29" spans="1:75" ht="15.75" customHeight="1" x14ac:dyDescent="0.2">
      <c r="A29" s="1991"/>
      <c r="B29" s="1991"/>
      <c r="C29" s="80" t="s">
        <v>220</v>
      </c>
      <c r="D29" s="537">
        <v>4.3901663528914945</v>
      </c>
      <c r="E29" s="536">
        <v>6.8343328906782208</v>
      </c>
      <c r="F29" s="538">
        <v>3.4524036422601108</v>
      </c>
      <c r="G29" s="536">
        <v>3.7421818234435409</v>
      </c>
      <c r="H29" s="536">
        <v>5.2829470221975727</v>
      </c>
      <c r="I29" s="536">
        <v>4.3682780275105637</v>
      </c>
      <c r="J29" s="538">
        <v>2.0789782337330123</v>
      </c>
      <c r="K29" s="536" t="e">
        <v>#REF!</v>
      </c>
      <c r="L29" s="536" t="e">
        <v>#REF!</v>
      </c>
      <c r="M29" s="536" t="e">
        <v>#REF!</v>
      </c>
      <c r="N29" s="536" t="e">
        <v>#REF!</v>
      </c>
      <c r="O29" s="539">
        <v>9.8396230526469761</v>
      </c>
      <c r="P29" s="536">
        <v>2.6967994498529682</v>
      </c>
      <c r="Q29" s="835">
        <v>7.9486991502898245</v>
      </c>
      <c r="R29" s="536">
        <v>13.045854575586352</v>
      </c>
      <c r="S29" s="536">
        <v>4.9059637193338785</v>
      </c>
      <c r="T29" s="845">
        <v>9.3464451494748975</v>
      </c>
      <c r="U29" s="1207">
        <v>8.7901701791320299</v>
      </c>
      <c r="V29" s="536">
        <v>7.6554595293855883</v>
      </c>
      <c r="W29" s="536">
        <v>4.7926220151546097</v>
      </c>
      <c r="X29" s="538">
        <v>10.591610242910191</v>
      </c>
      <c r="Y29" s="536">
        <v>3.1808251813424855</v>
      </c>
      <c r="Z29" s="536">
        <v>3.180825181342485</v>
      </c>
      <c r="AA29" s="540">
        <v>1.5007304878011667</v>
      </c>
      <c r="AB29" s="315">
        <v>0.70962469960539176</v>
      </c>
      <c r="AC29" s="315" t="e">
        <v>#REF!</v>
      </c>
      <c r="AD29" s="315">
        <v>1.4308293844036011</v>
      </c>
      <c r="AE29" s="315">
        <v>2.2924612947395766</v>
      </c>
      <c r="AF29" s="464">
        <v>4.2851664512771821</v>
      </c>
      <c r="AG29" s="1209">
        <v>27.298966291895763</v>
      </c>
      <c r="AH29" s="1208">
        <v>0.47594091189976151</v>
      </c>
      <c r="AI29" s="538">
        <v>5.9048708707303668</v>
      </c>
      <c r="AJ29" s="536">
        <v>3.8455011101128007</v>
      </c>
      <c r="AK29" s="536" t="e">
        <v>#REF!</v>
      </c>
      <c r="AL29" s="542">
        <v>0.85280286542244177</v>
      </c>
      <c r="AM29" s="19">
        <v>5.7280542997256996</v>
      </c>
      <c r="AN29" s="19">
        <v>5.7366445688303633</v>
      </c>
      <c r="AO29" s="1179">
        <v>0.18673900510279459</v>
      </c>
      <c r="AP29" s="303"/>
      <c r="AQ29" s="1181">
        <v>1.301135001319061</v>
      </c>
      <c r="AR29" s="1192">
        <v>4.1333363880731628</v>
      </c>
      <c r="AS29" s="798">
        <v>2.821991559809546</v>
      </c>
      <c r="AT29" s="1202">
        <v>2.0694568164500247</v>
      </c>
      <c r="AU29" s="484">
        <v>3.1910082042326637</v>
      </c>
      <c r="AV29" s="798">
        <v>3.2382236114284542</v>
      </c>
      <c r="AW29" s="89">
        <v>3.1720323543883469</v>
      </c>
      <c r="AX29" s="1193">
        <v>0.52849171502825842</v>
      </c>
      <c r="AY29" s="541">
        <v>2.8431203515386647</v>
      </c>
      <c r="AZ29" s="19">
        <v>1.403458930534474</v>
      </c>
      <c r="BA29" s="19">
        <v>0.90033663737851999</v>
      </c>
      <c r="BB29" s="19">
        <v>0.38924947208076149</v>
      </c>
      <c r="BC29" s="19">
        <v>0</v>
      </c>
      <c r="BD29" s="19">
        <v>0.28867513459481287</v>
      </c>
      <c r="BE29" s="19">
        <v>0.38924947208076149</v>
      </c>
      <c r="BF29" s="19">
        <v>1.1934162828797101</v>
      </c>
      <c r="BG29" s="19">
        <v>1.4222261679238197</v>
      </c>
      <c r="BH29" s="19">
        <v>0.28867513459481287</v>
      </c>
      <c r="BI29" s="658">
        <v>1.5275252316519465</v>
      </c>
      <c r="BJ29" s="19">
        <v>4.7768380565162367</v>
      </c>
      <c r="BK29" s="542">
        <v>0.66855792342152132</v>
      </c>
      <c r="BL29" s="19">
        <v>2.6400183654090306</v>
      </c>
      <c r="BM29" s="19">
        <v>7.4711566586561293</v>
      </c>
      <c r="BN29" s="19">
        <v>3.5632807491088458</v>
      </c>
      <c r="BO29" s="542">
        <v>3.8876260575878905</v>
      </c>
      <c r="BP29" s="19">
        <v>2.5390883594254254</v>
      </c>
      <c r="BQ29" s="19">
        <v>4.5418925437297473</v>
      </c>
      <c r="BR29" s="536">
        <v>1.7752507291971891</v>
      </c>
      <c r="BS29" s="536">
        <v>2.8431203515386638</v>
      </c>
      <c r="BT29" s="536">
        <v>2.0375267241229378</v>
      </c>
      <c r="BU29" s="538">
        <v>4.6212617980439719</v>
      </c>
      <c r="BV29" s="16"/>
      <c r="BW29" s="91"/>
    </row>
    <row r="30" spans="1:75" ht="2.25" customHeight="1" x14ac:dyDescent="0.2">
      <c r="A30" s="1991"/>
      <c r="B30" s="1991"/>
      <c r="C30" s="695"/>
      <c r="D30" s="117"/>
      <c r="E30" s="117"/>
      <c r="F30" s="117"/>
      <c r="G30" s="117"/>
      <c r="H30" s="117"/>
      <c r="I30" s="117"/>
      <c r="J30" s="117"/>
      <c r="K30" s="117"/>
      <c r="L30" s="116"/>
      <c r="M30" s="117"/>
      <c r="N30" s="192"/>
      <c r="O30" s="116"/>
      <c r="P30" s="116"/>
      <c r="Q30" s="116"/>
      <c r="R30" s="191"/>
      <c r="S30" s="116"/>
      <c r="T30" s="116"/>
      <c r="U30" s="1170"/>
      <c r="V30" s="116"/>
      <c r="W30" s="116"/>
      <c r="X30" s="116"/>
      <c r="Y30" s="191"/>
      <c r="Z30" s="116"/>
      <c r="AA30" s="1170"/>
      <c r="AB30" s="1306"/>
      <c r="AC30" s="1306"/>
      <c r="AD30" s="1306"/>
      <c r="AE30" s="1306"/>
      <c r="AF30" s="1307"/>
      <c r="AG30" s="1180"/>
      <c r="AH30" s="116"/>
      <c r="AI30" s="116"/>
      <c r="AJ30" s="310"/>
      <c r="AK30" s="310"/>
      <c r="AL30" s="1217"/>
      <c r="AM30" s="310"/>
      <c r="AN30" s="310"/>
      <c r="AO30" s="1220"/>
      <c r="AP30" s="638"/>
      <c r="AQ30" s="1184"/>
      <c r="AR30" s="1199"/>
      <c r="AS30" s="1123"/>
      <c r="AT30" s="1205"/>
      <c r="AU30" s="319"/>
      <c r="AV30" s="319"/>
      <c r="AW30" s="319"/>
      <c r="AX30" s="320"/>
      <c r="AY30" s="395"/>
      <c r="AZ30" s="390"/>
      <c r="BA30" s="401"/>
      <c r="BB30" s="118"/>
      <c r="BC30" s="118"/>
      <c r="BD30" s="118"/>
      <c r="BE30" s="525"/>
      <c r="BF30" s="118"/>
      <c r="BG30" s="384"/>
      <c r="BH30" s="406"/>
      <c r="BI30" s="655"/>
      <c r="BJ30" s="118"/>
      <c r="BK30" s="279"/>
      <c r="BL30" s="390"/>
      <c r="BM30" s="384"/>
      <c r="BN30" s="435"/>
      <c r="BO30" s="440"/>
      <c r="BP30" s="76"/>
      <c r="BQ30" s="76"/>
      <c r="BR30" s="76"/>
      <c r="BS30" s="76"/>
      <c r="BT30" s="76"/>
      <c r="BU30" s="76"/>
      <c r="BV30" s="16"/>
      <c r="BW30" s="91"/>
    </row>
    <row r="31" spans="1:75" ht="18" customHeight="1" x14ac:dyDescent="0.2">
      <c r="A31" s="1991"/>
      <c r="B31" s="1991"/>
      <c r="C31" s="295" t="s">
        <v>53</v>
      </c>
      <c r="D31" s="2000" t="e">
        <f>#REF!-#REF!</f>
        <v>#REF!</v>
      </c>
      <c r="E31" s="2001"/>
      <c r="F31" s="158"/>
      <c r="G31" s="99" t="e">
        <f>G26-#REF!</f>
        <v>#REF!</v>
      </c>
      <c r="H31" s="151" t="e">
        <f>H26-#REF!</f>
        <v>#REF!</v>
      </c>
      <c r="I31" s="177"/>
      <c r="J31" s="179" t="e">
        <f>J26-#REF!</f>
        <v>#REF!</v>
      </c>
      <c r="K31" s="2005" t="s">
        <v>156</v>
      </c>
      <c r="L31" s="2006"/>
      <c r="M31" s="2006"/>
      <c r="N31" s="2006"/>
      <c r="O31" s="1993" t="e">
        <f>#REF!-#REF!</f>
        <v>#REF!</v>
      </c>
      <c r="P31" s="1994"/>
      <c r="U31" s="979"/>
      <c r="V31" s="1992" t="e">
        <f>#REF!-#REF!</f>
        <v>#REF!</v>
      </c>
      <c r="W31" s="1992"/>
      <c r="Y31" s="30"/>
      <c r="Z31" s="85"/>
      <c r="AA31" s="108"/>
      <c r="AB31" s="1308"/>
      <c r="AC31" s="1308"/>
      <c r="AD31" s="1309"/>
      <c r="AE31" s="1309"/>
      <c r="AF31" s="1019"/>
      <c r="AG31" s="1935" t="s">
        <v>318</v>
      </c>
      <c r="AH31" s="1936"/>
      <c r="AI31" s="1218" t="e">
        <v>#REF!</v>
      </c>
      <c r="AK31" s="235"/>
      <c r="AL31" s="542" t="e">
        <v>#REF!</v>
      </c>
      <c r="AM31" s="235"/>
      <c r="AO31" s="1179" t="e">
        <v>#REF!</v>
      </c>
      <c r="AP31" s="639"/>
      <c r="AQ31" s="1052"/>
      <c r="AR31" s="1200"/>
      <c r="AS31" s="762"/>
      <c r="AT31" s="1206"/>
      <c r="AU31" s="321"/>
      <c r="AV31" s="321"/>
      <c r="AW31" s="321"/>
      <c r="AX31" s="322"/>
      <c r="AY31" s="393"/>
      <c r="AZ31" s="386"/>
      <c r="BA31" s="397"/>
      <c r="BB31" s="30"/>
      <c r="BC31" s="30"/>
      <c r="BD31" s="30"/>
      <c r="BE31" s="30"/>
      <c r="BF31" s="30"/>
      <c r="BG31" s="381"/>
      <c r="BH31" s="234"/>
      <c r="BI31" s="647"/>
      <c r="BJ31" s="30"/>
      <c r="BK31" s="169"/>
      <c r="BL31" s="386"/>
      <c r="BM31" s="381"/>
      <c r="BN31" s="433"/>
      <c r="BO31" s="441"/>
      <c r="BV31" s="16"/>
      <c r="BW31" s="91"/>
    </row>
    <row r="32" spans="1:75" ht="3.75" customHeight="1" x14ac:dyDescent="0.2">
      <c r="A32" s="12"/>
      <c r="B32" s="12"/>
      <c r="C32" s="696"/>
      <c r="D32" s="12"/>
      <c r="E32" s="12"/>
      <c r="F32" s="12"/>
      <c r="G32" s="12"/>
      <c r="H32" s="12"/>
      <c r="I32" s="12"/>
      <c r="J32" s="12"/>
      <c r="K32" s="12"/>
      <c r="L32" s="13"/>
      <c r="M32" s="13"/>
      <c r="N32" s="13"/>
      <c r="O32" s="12"/>
      <c r="P32" s="12"/>
      <c r="Q32" s="13"/>
      <c r="R32" s="13"/>
      <c r="S32" s="13"/>
      <c r="T32" s="13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2"/>
      <c r="AG32" s="101"/>
      <c r="AH32" s="101"/>
      <c r="AI32" s="101"/>
      <c r="AJ32" s="12"/>
      <c r="AK32" s="12"/>
      <c r="AL32" s="12"/>
      <c r="AM32" s="12"/>
      <c r="AN32" s="12"/>
      <c r="AO32" s="12"/>
      <c r="AP32" s="12"/>
      <c r="AQ32" s="12"/>
      <c r="AR32" s="13"/>
      <c r="AS32" s="13"/>
      <c r="AT32" s="12"/>
      <c r="AU32" s="12"/>
      <c r="AV32" s="12"/>
      <c r="AW32" s="12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200"/>
      <c r="BW32" s="91"/>
    </row>
    <row r="33" spans="1:75" ht="3.75" customHeight="1" thickBot="1" x14ac:dyDescent="0.25">
      <c r="A33" s="193"/>
      <c r="B33" s="194"/>
      <c r="C33" s="697"/>
      <c r="D33" s="194"/>
      <c r="E33" s="194"/>
      <c r="F33" s="194"/>
      <c r="G33" s="194"/>
      <c r="H33" s="194"/>
      <c r="I33" s="194"/>
      <c r="J33" s="194"/>
      <c r="K33" s="194"/>
      <c r="L33" s="195"/>
      <c r="M33" s="194"/>
      <c r="N33" s="194"/>
      <c r="O33" s="195"/>
      <c r="P33" s="195"/>
      <c r="Q33" s="195"/>
      <c r="R33" s="195"/>
      <c r="S33" s="195"/>
      <c r="T33" s="195"/>
      <c r="U33" s="196"/>
      <c r="V33" s="196"/>
      <c r="W33" s="196"/>
      <c r="X33" s="196"/>
      <c r="Y33" s="196"/>
      <c r="Z33" s="196"/>
      <c r="AA33" s="196"/>
      <c r="AB33" s="196"/>
      <c r="AC33" s="196"/>
      <c r="AD33" s="196"/>
      <c r="AE33" s="196"/>
      <c r="AF33" s="194"/>
      <c r="AG33" s="197"/>
      <c r="AH33" s="197"/>
      <c r="AI33" s="197"/>
      <c r="AJ33" s="194"/>
      <c r="AK33" s="194"/>
      <c r="AL33" s="194"/>
      <c r="AM33" s="194"/>
      <c r="AN33" s="194"/>
      <c r="AO33" s="194"/>
      <c r="AP33" s="194"/>
      <c r="AQ33" s="194"/>
      <c r="AR33" s="195"/>
      <c r="AS33" s="195"/>
      <c r="AT33" s="194"/>
      <c r="AU33" s="194"/>
      <c r="AV33" s="194"/>
      <c r="AW33" s="194"/>
      <c r="AX33" s="196"/>
      <c r="AY33" s="196"/>
      <c r="AZ33" s="196"/>
      <c r="BA33" s="196"/>
      <c r="BB33" s="196"/>
      <c r="BC33" s="196"/>
      <c r="BD33" s="196"/>
      <c r="BE33" s="196"/>
      <c r="BF33" s="196"/>
      <c r="BG33" s="196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4"/>
      <c r="BW33" s="199"/>
    </row>
    <row r="34" spans="1:75" ht="10.5" customHeight="1" thickTop="1" x14ac:dyDescent="0.2">
      <c r="A34" s="39"/>
      <c r="B34" s="7"/>
      <c r="C34" s="174"/>
      <c r="D34" s="1213"/>
      <c r="E34" s="1213"/>
      <c r="F34" s="1213"/>
      <c r="G34" s="1213"/>
      <c r="H34" s="1213"/>
      <c r="I34" s="1213"/>
      <c r="J34" s="7"/>
      <c r="K34" s="1212"/>
      <c r="L34" s="1212"/>
      <c r="M34" s="1212"/>
      <c r="N34" s="1212"/>
      <c r="O34" s="1212"/>
      <c r="P34" s="1212"/>
      <c r="Q34" s="1212"/>
      <c r="R34" s="1212"/>
      <c r="S34" s="6"/>
      <c r="T34" s="6"/>
      <c r="U34" s="161"/>
      <c r="V34" s="52"/>
      <c r="W34" s="1214"/>
      <c r="X34" s="1214"/>
      <c r="Y34" s="1214"/>
      <c r="Z34" s="1214"/>
      <c r="AA34" s="1214"/>
      <c r="AB34" s="1214"/>
      <c r="AC34" s="1214"/>
      <c r="AD34" s="1934"/>
      <c r="AE34" s="1934"/>
      <c r="AF34" s="1934"/>
      <c r="AG34" s="18"/>
      <c r="AH34" s="1211"/>
      <c r="AI34" s="1211"/>
      <c r="AJ34" s="1"/>
      <c r="AK34" s="1"/>
      <c r="AL34" s="1"/>
      <c r="AM34" s="1"/>
      <c r="AN34" s="1"/>
      <c r="AO34" s="1"/>
      <c r="AP34" s="7"/>
      <c r="AQ34" s="7"/>
      <c r="AT34" s="811"/>
      <c r="AU34" s="811"/>
      <c r="AV34" s="811"/>
      <c r="AW34" s="811"/>
      <c r="AX34" s="811"/>
      <c r="AY34" s="52"/>
      <c r="AZ34" s="52"/>
      <c r="BA34" s="52"/>
      <c r="BB34" s="52"/>
      <c r="BC34" s="52"/>
      <c r="BD34" s="52"/>
      <c r="BE34" s="52"/>
      <c r="BF34" s="52"/>
      <c r="BG34" s="52"/>
      <c r="BH34" s="29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"/>
      <c r="BU34" s="5"/>
      <c r="BV34" s="39"/>
      <c r="BW34" s="91"/>
    </row>
    <row r="35" spans="1:75" ht="12.75" customHeight="1" thickBot="1" x14ac:dyDescent="0.25">
      <c r="A35" s="39"/>
      <c r="B35" s="1"/>
      <c r="C35" s="676"/>
      <c r="D35" s="1"/>
      <c r="E35" s="1"/>
      <c r="F35" s="1"/>
      <c r="G35" s="1"/>
      <c r="H35" s="1"/>
      <c r="I35" s="1"/>
      <c r="J35" s="1"/>
      <c r="K35" s="1"/>
      <c r="W35" s="5"/>
      <c r="X35" s="5"/>
      <c r="Y35" s="5"/>
      <c r="Z35" s="5"/>
      <c r="AA35" s="5"/>
      <c r="AB35" s="5"/>
      <c r="AC35" s="5"/>
      <c r="AD35" s="5"/>
      <c r="AE35" s="188"/>
      <c r="AF35" s="188"/>
      <c r="AG35" s="188"/>
      <c r="AH35" s="188"/>
      <c r="AI35" s="188"/>
      <c r="AJ35" s="188"/>
      <c r="AK35" s="188"/>
      <c r="AL35" s="188"/>
      <c r="AM35" s="188"/>
      <c r="AN35" s="162"/>
      <c r="AO35" s="162"/>
      <c r="AP35" s="1"/>
      <c r="AQ35" s="1"/>
      <c r="AS35" s="4"/>
      <c r="BD35" s="239"/>
      <c r="BE35" s="5"/>
      <c r="BF35" s="5"/>
      <c r="BG35" s="5"/>
      <c r="BH35" s="75"/>
      <c r="BI35" s="645"/>
      <c r="BJ35" s="645"/>
      <c r="BM35" s="645"/>
      <c r="BN35" s="645"/>
      <c r="BV35" s="39"/>
      <c r="BW35" s="91"/>
    </row>
    <row r="36" spans="1:75" s="1" customFormat="1" ht="12.75" customHeight="1" x14ac:dyDescent="0.2">
      <c r="A36" s="39"/>
      <c r="B36" s="676"/>
      <c r="C36" s="788"/>
      <c r="D36" s="2002" t="s">
        <v>61</v>
      </c>
      <c r="E36" s="2003"/>
      <c r="F36" s="2003"/>
      <c r="G36" s="2003"/>
      <c r="H36" s="2003"/>
      <c r="I36" s="2003"/>
      <c r="J36" s="2003"/>
      <c r="K36" s="2003"/>
      <c r="L36" s="2003"/>
      <c r="M36" s="2003"/>
      <c r="N36" s="2003"/>
      <c r="O36" s="2003"/>
      <c r="P36" s="2003"/>
      <c r="Q36" s="2003"/>
      <c r="R36" s="2004"/>
      <c r="S36" s="2082" t="s">
        <v>203</v>
      </c>
      <c r="T36" s="2083"/>
      <c r="U36" s="2083"/>
      <c r="V36" s="2083"/>
      <c r="W36" s="2083"/>
      <c r="X36" s="2084"/>
      <c r="Y36" s="1952" t="s">
        <v>21</v>
      </c>
      <c r="Z36" s="1952"/>
      <c r="AA36" s="1941" t="s">
        <v>161</v>
      </c>
      <c r="AB36" s="1942"/>
      <c r="AC36" s="1942"/>
      <c r="AD36" s="1942"/>
      <c r="AE36" s="1942"/>
      <c r="AF36" s="1942"/>
      <c r="AG36" s="1943"/>
      <c r="AH36" s="1946" t="s">
        <v>145</v>
      </c>
      <c r="AI36" s="1947"/>
      <c r="AJ36" s="1947"/>
      <c r="AK36" s="1947"/>
      <c r="AL36" s="1947"/>
      <c r="AM36" s="1947"/>
      <c r="AN36" s="1947"/>
      <c r="AO36" s="1947"/>
      <c r="AP36" s="1948"/>
      <c r="AQ36" s="1931" t="s">
        <v>252</v>
      </c>
      <c r="AR36" s="1931"/>
      <c r="AS36" s="1931"/>
      <c r="AT36" s="1931"/>
      <c r="AU36" s="1931"/>
      <c r="AV36" s="1931"/>
      <c r="AW36" s="1923" t="s">
        <v>164</v>
      </c>
      <c r="AX36" s="1923"/>
      <c r="AY36" s="1924"/>
      <c r="AZ36" s="1960" t="s">
        <v>294</v>
      </c>
      <c r="BA36" s="1961"/>
      <c r="BB36" s="1961"/>
      <c r="BC36" s="1961"/>
      <c r="BD36" s="1961"/>
      <c r="BE36" s="1961"/>
      <c r="BF36" s="1961"/>
      <c r="BG36" s="1962"/>
      <c r="BH36" s="1954" t="s">
        <v>254</v>
      </c>
      <c r="BI36" s="1954"/>
      <c r="BJ36" s="1954"/>
      <c r="BK36" s="1954"/>
      <c r="BL36" s="1954"/>
      <c r="BM36" s="1954"/>
      <c r="BN36" s="1954"/>
      <c r="BO36" s="1954"/>
      <c r="BP36" s="1955"/>
      <c r="BQ36" s="1952" t="s">
        <v>257</v>
      </c>
      <c r="BR36" s="1952"/>
      <c r="BS36" s="1952"/>
      <c r="BT36" s="1952"/>
      <c r="BU36" s="1953"/>
      <c r="BV36" s="39"/>
      <c r="BW36" s="91"/>
    </row>
    <row r="37" spans="1:75" s="1" customFormat="1" ht="14.25" customHeight="1" x14ac:dyDescent="0.2">
      <c r="A37" s="59"/>
      <c r="B37" s="1978">
        <v>2011</v>
      </c>
      <c r="C37" s="1997"/>
      <c r="D37" s="1976" t="s">
        <v>59</v>
      </c>
      <c r="E37" s="1979" t="s">
        <v>58</v>
      </c>
      <c r="F37" s="1976" t="s">
        <v>282</v>
      </c>
      <c r="G37" s="1979" t="s">
        <v>299</v>
      </c>
      <c r="H37" s="1995" t="s">
        <v>13</v>
      </c>
      <c r="I37" s="1996"/>
      <c r="J37" s="1981" t="s">
        <v>280</v>
      </c>
      <c r="K37" s="1981"/>
      <c r="L37" s="2007" t="s">
        <v>281</v>
      </c>
      <c r="M37" s="2008"/>
      <c r="N37" s="1986" t="s">
        <v>217</v>
      </c>
      <c r="O37" s="1964" t="s">
        <v>235</v>
      </c>
      <c r="P37" s="1965"/>
      <c r="Q37" s="1989" t="s">
        <v>213</v>
      </c>
      <c r="R37" s="1990"/>
      <c r="S37" s="2085" t="s">
        <v>279</v>
      </c>
      <c r="T37" s="2087" t="s">
        <v>261</v>
      </c>
      <c r="U37" s="2089" t="s">
        <v>283</v>
      </c>
      <c r="V37" s="2076" t="s">
        <v>284</v>
      </c>
      <c r="W37" s="2078" t="s">
        <v>13</v>
      </c>
      <c r="X37" s="2079"/>
      <c r="Y37" s="2080" t="s">
        <v>141</v>
      </c>
      <c r="Z37" s="2081"/>
      <c r="AA37" s="1937" t="s">
        <v>240</v>
      </c>
      <c r="AB37" s="1944" t="s">
        <v>241</v>
      </c>
      <c r="AC37" s="1920" t="s">
        <v>242</v>
      </c>
      <c r="AD37" s="1920" t="s">
        <v>243</v>
      </c>
      <c r="AE37" s="1949" t="s">
        <v>244</v>
      </c>
      <c r="AF37" s="1944" t="s">
        <v>184</v>
      </c>
      <c r="AG37" s="1984" t="s">
        <v>298</v>
      </c>
      <c r="AH37" s="1939" t="s">
        <v>249</v>
      </c>
      <c r="AI37" s="1940"/>
      <c r="AJ37" s="1939" t="s">
        <v>250</v>
      </c>
      <c r="AK37" s="1940"/>
      <c r="AL37" s="1914" t="s">
        <v>265</v>
      </c>
      <c r="AM37" s="1914"/>
      <c r="AN37" s="1914"/>
      <c r="AO37" s="1915"/>
      <c r="AP37" s="1912" t="s">
        <v>260</v>
      </c>
      <c r="AQ37" s="1982" t="s">
        <v>264</v>
      </c>
      <c r="AR37" s="1916" t="s">
        <v>261</v>
      </c>
      <c r="AS37" s="1982" t="s">
        <v>268</v>
      </c>
      <c r="AT37" s="1916" t="s">
        <v>269</v>
      </c>
      <c r="AU37" s="1918" t="s">
        <v>13</v>
      </c>
      <c r="AV37" s="1919"/>
      <c r="AW37" s="2101" t="s">
        <v>253</v>
      </c>
      <c r="AX37" s="2099" t="s">
        <v>261</v>
      </c>
      <c r="AY37" s="1929" t="s">
        <v>262</v>
      </c>
      <c r="AZ37" s="2097" t="s">
        <v>293</v>
      </c>
      <c r="BA37" s="2095" t="s">
        <v>149</v>
      </c>
      <c r="BB37" s="2093" t="s">
        <v>34</v>
      </c>
      <c r="BC37" s="2060" t="s">
        <v>138</v>
      </c>
      <c r="BD37" s="2091" t="s">
        <v>66</v>
      </c>
      <c r="BE37" s="2072" t="s">
        <v>263</v>
      </c>
      <c r="BF37" s="2074" t="s">
        <v>204</v>
      </c>
      <c r="BG37" s="2075"/>
      <c r="BH37" s="2070" t="s">
        <v>35</v>
      </c>
      <c r="BI37" s="2064" t="s">
        <v>34</v>
      </c>
      <c r="BJ37" s="2064" t="s">
        <v>213</v>
      </c>
      <c r="BK37" s="2068" t="s">
        <v>255</v>
      </c>
      <c r="BL37" s="2066" t="s">
        <v>138</v>
      </c>
      <c r="BM37" s="2062" t="s">
        <v>66</v>
      </c>
      <c r="BN37" s="2058" t="s">
        <v>234</v>
      </c>
      <c r="BO37" s="1974" t="s">
        <v>295</v>
      </c>
      <c r="BP37" s="1975"/>
      <c r="BQ37" s="2049" t="s">
        <v>175</v>
      </c>
      <c r="BR37" s="2045" t="s">
        <v>176</v>
      </c>
      <c r="BS37" s="2043" t="s">
        <v>258</v>
      </c>
      <c r="BT37" s="2041" t="s">
        <v>259</v>
      </c>
      <c r="BU37" s="2047" t="s">
        <v>206</v>
      </c>
      <c r="BV37" s="59"/>
      <c r="BW37" s="92"/>
    </row>
    <row r="38" spans="1:75" s="1" customFormat="1" x14ac:dyDescent="0.2">
      <c r="A38" s="39"/>
      <c r="B38" s="1978"/>
      <c r="C38" s="1998"/>
      <c r="D38" s="1977"/>
      <c r="E38" s="1980"/>
      <c r="F38" s="1988"/>
      <c r="G38" s="1999"/>
      <c r="H38" s="340" t="s">
        <v>1</v>
      </c>
      <c r="I38" s="818" t="s">
        <v>0</v>
      </c>
      <c r="J38" s="340" t="s">
        <v>139</v>
      </c>
      <c r="K38" s="338" t="s">
        <v>140</v>
      </c>
      <c r="L38" s="340" t="s">
        <v>139</v>
      </c>
      <c r="M38" s="338" t="s">
        <v>140</v>
      </c>
      <c r="N38" s="1987"/>
      <c r="O38" s="649" t="s">
        <v>132</v>
      </c>
      <c r="P38" s="649" t="s">
        <v>236</v>
      </c>
      <c r="Q38" s="650" t="s">
        <v>132</v>
      </c>
      <c r="R38" s="651" t="s">
        <v>236</v>
      </c>
      <c r="S38" s="2086"/>
      <c r="T38" s="2088"/>
      <c r="U38" s="2090"/>
      <c r="V38" s="2077"/>
      <c r="W38" s="967" t="s">
        <v>1</v>
      </c>
      <c r="X38" s="968" t="s">
        <v>0</v>
      </c>
      <c r="Y38" s="492" t="s">
        <v>1</v>
      </c>
      <c r="Z38" s="493" t="s">
        <v>0</v>
      </c>
      <c r="AA38" s="1938"/>
      <c r="AB38" s="1951"/>
      <c r="AC38" s="1921"/>
      <c r="AD38" s="1921"/>
      <c r="AE38" s="1950"/>
      <c r="AF38" s="1945"/>
      <c r="AG38" s="1985"/>
      <c r="AH38" s="761" t="s">
        <v>0</v>
      </c>
      <c r="AI38" s="860" t="s">
        <v>12</v>
      </c>
      <c r="AJ38" s="666" t="s">
        <v>0</v>
      </c>
      <c r="AK38" s="860" t="s">
        <v>12</v>
      </c>
      <c r="AL38" s="666" t="s">
        <v>246</v>
      </c>
      <c r="AM38" s="666" t="s">
        <v>0</v>
      </c>
      <c r="AN38" s="666" t="s">
        <v>247</v>
      </c>
      <c r="AO38" s="860" t="s">
        <v>248</v>
      </c>
      <c r="AP38" s="1913"/>
      <c r="AQ38" s="1983"/>
      <c r="AR38" s="1917"/>
      <c r="AS38" s="1983"/>
      <c r="AT38" s="1917"/>
      <c r="AU38" s="686" t="s">
        <v>1</v>
      </c>
      <c r="AV38" s="687" t="s">
        <v>0</v>
      </c>
      <c r="AW38" s="2102"/>
      <c r="AX38" s="2100"/>
      <c r="AY38" s="1930"/>
      <c r="AZ38" s="2098"/>
      <c r="BA38" s="2096"/>
      <c r="BB38" s="2094"/>
      <c r="BC38" s="2061"/>
      <c r="BD38" s="2092"/>
      <c r="BE38" s="2073"/>
      <c r="BF38" s="876" t="s">
        <v>63</v>
      </c>
      <c r="BG38" s="810" t="s">
        <v>150</v>
      </c>
      <c r="BH38" s="2071"/>
      <c r="BI38" s="2065"/>
      <c r="BJ38" s="2065"/>
      <c r="BK38" s="2069"/>
      <c r="BL38" s="2067"/>
      <c r="BM38" s="2063"/>
      <c r="BN38" s="2059"/>
      <c r="BO38" s="793" t="s">
        <v>64</v>
      </c>
      <c r="BP38" s="813" t="s">
        <v>256</v>
      </c>
      <c r="BQ38" s="2050"/>
      <c r="BR38" s="2046"/>
      <c r="BS38" s="2044"/>
      <c r="BT38" s="2042"/>
      <c r="BU38" s="2048"/>
      <c r="BV38" s="39"/>
      <c r="BW38" s="91"/>
    </row>
    <row r="39" spans="1:75" s="1" customFormat="1" ht="13.5" customHeight="1" x14ac:dyDescent="0.2">
      <c r="A39" s="39"/>
      <c r="B39" s="1978"/>
      <c r="C39" s="698" t="s">
        <v>2</v>
      </c>
      <c r="D39" s="175">
        <v>0</v>
      </c>
      <c r="E39" s="819">
        <v>0</v>
      </c>
      <c r="F39" s="345">
        <v>0.5</v>
      </c>
      <c r="G39" s="824">
        <v>12.1</v>
      </c>
      <c r="H39" s="345">
        <v>1.4000000000000001</v>
      </c>
      <c r="I39" s="824">
        <v>9.5</v>
      </c>
      <c r="J39" s="349">
        <v>-3.46</v>
      </c>
      <c r="K39" s="341">
        <v>-5.77</v>
      </c>
      <c r="L39" s="175" t="e">
        <v>#REF!</v>
      </c>
      <c r="M39" s="334">
        <v>6.2700000000000005</v>
      </c>
      <c r="N39" s="564">
        <v>4.8435483870967735</v>
      </c>
      <c r="O39" s="653">
        <v>13</v>
      </c>
      <c r="P39" s="567">
        <v>0.89354838709677509</v>
      </c>
      <c r="Q39" s="654">
        <v>6</v>
      </c>
      <c r="R39" s="568">
        <v>-0.26774193548387171</v>
      </c>
      <c r="S39" s="180">
        <v>94</v>
      </c>
      <c r="T39" s="829">
        <v>76</v>
      </c>
      <c r="U39" s="758">
        <v>64</v>
      </c>
      <c r="V39" s="830">
        <v>97</v>
      </c>
      <c r="W39" s="758">
        <v>4</v>
      </c>
      <c r="X39" s="969">
        <v>30</v>
      </c>
      <c r="Y39" s="113">
        <v>1</v>
      </c>
      <c r="Z39" s="50">
        <v>20</v>
      </c>
      <c r="AA39" s="315">
        <v>13.745161290322581</v>
      </c>
      <c r="AB39" s="847">
        <v>19.335483870967742</v>
      </c>
      <c r="AC39" s="759">
        <v>2.1</v>
      </c>
      <c r="AD39" s="759">
        <v>7.4</v>
      </c>
      <c r="AE39" s="851">
        <v>8.6999999999999993</v>
      </c>
      <c r="AF39" s="853" t="s">
        <v>154</v>
      </c>
      <c r="AG39" s="683">
        <v>-6.5</v>
      </c>
      <c r="AH39" s="762">
        <v>5.5</v>
      </c>
      <c r="AI39" s="857">
        <v>2.2384615384615385</v>
      </c>
      <c r="AJ39" s="762">
        <v>3.8</v>
      </c>
      <c r="AK39" s="857">
        <v>1.0499999999999998</v>
      </c>
      <c r="AL39" s="762">
        <v>1.1793214862681742</v>
      </c>
      <c r="AM39" s="234">
        <v>40</v>
      </c>
      <c r="AN39" s="762">
        <v>5.5</v>
      </c>
      <c r="AO39" s="863">
        <v>11.518181818181818</v>
      </c>
      <c r="AP39" s="789">
        <v>0.22054794520547952</v>
      </c>
      <c r="AQ39" s="797">
        <v>10.5</v>
      </c>
      <c r="AR39" s="865">
        <v>-3.8</v>
      </c>
      <c r="AS39" s="484">
        <v>-5.6</v>
      </c>
      <c r="AT39" s="868">
        <v>11.3</v>
      </c>
      <c r="AU39" s="688">
        <v>1</v>
      </c>
      <c r="AV39" s="801">
        <v>10.200000000000001</v>
      </c>
      <c r="AW39" s="803" t="s">
        <v>509</v>
      </c>
      <c r="AX39" s="804">
        <v>0</v>
      </c>
      <c r="AY39" s="910">
        <v>0</v>
      </c>
      <c r="AZ39" s="872" t="e">
        <v>#REF!</v>
      </c>
      <c r="BA39" s="33">
        <v>39.299999999999997</v>
      </c>
      <c r="BB39" s="872">
        <v>0.85434782608695636</v>
      </c>
      <c r="BC39" s="33">
        <v>6</v>
      </c>
      <c r="BD39" s="872">
        <v>0.19354838709677419</v>
      </c>
      <c r="BE39" s="874">
        <v>10</v>
      </c>
      <c r="BF39" s="33">
        <v>2</v>
      </c>
      <c r="BG39" s="35">
        <v>9</v>
      </c>
      <c r="BH39" s="794">
        <v>61.9</v>
      </c>
      <c r="BI39" s="991">
        <v>0.99838709677419357</v>
      </c>
      <c r="BJ39" s="795">
        <v>10</v>
      </c>
      <c r="BK39" s="878">
        <f>IF(BL39=0,NA(),BH39/BL39)</f>
        <v>3.4388888888888887</v>
      </c>
      <c r="BL39" s="794">
        <v>18</v>
      </c>
      <c r="BM39" s="880">
        <v>0.58064516129032262</v>
      </c>
      <c r="BN39" s="1249">
        <v>0.94444444444444442</v>
      </c>
      <c r="BO39" s="795">
        <v>5</v>
      </c>
      <c r="BP39" s="814">
        <v>5</v>
      </c>
      <c r="BQ39" s="790">
        <v>0.23656400966183574</v>
      </c>
      <c r="BR39" s="884">
        <v>0.58133333333333337</v>
      </c>
      <c r="BS39" s="791">
        <v>0.60538194444444449</v>
      </c>
      <c r="BT39" s="885">
        <v>0.27974033816425126</v>
      </c>
      <c r="BU39" s="792">
        <v>0.55087365591397863</v>
      </c>
      <c r="BV39" s="39"/>
      <c r="BW39" s="91"/>
    </row>
    <row r="40" spans="1:75" s="1" customFormat="1" ht="13.5" customHeight="1" x14ac:dyDescent="0.2">
      <c r="A40" s="39"/>
      <c r="B40" s="1978"/>
      <c r="C40" s="698" t="s">
        <v>14</v>
      </c>
      <c r="D40" s="175">
        <v>0</v>
      </c>
      <c r="E40" s="819">
        <v>0</v>
      </c>
      <c r="F40" s="345">
        <v>3.5</v>
      </c>
      <c r="G40" s="824">
        <v>12</v>
      </c>
      <c r="H40" s="345">
        <v>1.4999999999999996</v>
      </c>
      <c r="I40" s="824">
        <v>8.6</v>
      </c>
      <c r="J40" s="349">
        <v>-4.05</v>
      </c>
      <c r="K40" s="341">
        <v>-4.1000000000000005</v>
      </c>
      <c r="L40" s="175" t="e">
        <v>#REF!</v>
      </c>
      <c r="M40" s="334">
        <v>5.85</v>
      </c>
      <c r="N40" s="564">
        <v>7.3375000000000004</v>
      </c>
      <c r="O40" s="653">
        <v>10</v>
      </c>
      <c r="P40" s="567">
        <v>0.41428571428571548</v>
      </c>
      <c r="Q40" s="654">
        <v>3</v>
      </c>
      <c r="R40" s="568">
        <v>-0.125</v>
      </c>
      <c r="S40" s="180">
        <v>93</v>
      </c>
      <c r="T40" s="829">
        <v>83</v>
      </c>
      <c r="U40" s="758">
        <v>74</v>
      </c>
      <c r="V40" s="830">
        <v>96</v>
      </c>
      <c r="W40" s="758">
        <v>5</v>
      </c>
      <c r="X40" s="969">
        <v>43</v>
      </c>
      <c r="Y40" s="113">
        <v>1</v>
      </c>
      <c r="Z40" s="50">
        <v>12</v>
      </c>
      <c r="AA40" s="315">
        <v>14.007142857142854</v>
      </c>
      <c r="AB40" s="847">
        <v>20.085714285714289</v>
      </c>
      <c r="AC40" s="759">
        <v>2.8</v>
      </c>
      <c r="AD40" s="759">
        <v>8.1</v>
      </c>
      <c r="AE40" s="851">
        <v>10.5</v>
      </c>
      <c r="AF40" s="853" t="s">
        <v>154</v>
      </c>
      <c r="AG40" s="683">
        <v>-8.4</v>
      </c>
      <c r="AH40" s="762">
        <v>3</v>
      </c>
      <c r="AI40" s="857">
        <v>1.4700000000000002</v>
      </c>
      <c r="AJ40" s="762">
        <v>0.8</v>
      </c>
      <c r="AK40" s="857">
        <v>0.46250000000000002</v>
      </c>
      <c r="AL40" s="762">
        <v>0.85328185328185335</v>
      </c>
      <c r="AM40" s="234">
        <v>15</v>
      </c>
      <c r="AN40" s="762">
        <v>1.2444444444444445</v>
      </c>
      <c r="AO40" s="864">
        <v>4.6625000000000005</v>
      </c>
      <c r="AP40" s="789">
        <v>0.27828054298642535</v>
      </c>
      <c r="AQ40" s="798">
        <v>7.4</v>
      </c>
      <c r="AR40" s="866">
        <v>2.6</v>
      </c>
      <c r="AS40" s="484">
        <v>1.5</v>
      </c>
      <c r="AT40" s="869">
        <v>9.1</v>
      </c>
      <c r="AU40" s="770">
        <v>1.1999999999999993</v>
      </c>
      <c r="AV40" s="802">
        <v>10.199999999999999</v>
      </c>
      <c r="AW40" s="805" t="s">
        <v>509</v>
      </c>
      <c r="AX40" s="806">
        <v>0</v>
      </c>
      <c r="AY40" s="910">
        <v>0</v>
      </c>
      <c r="AZ40" s="872" t="e">
        <v>#REF!</v>
      </c>
      <c r="BA40" s="33">
        <v>40.099999999999994</v>
      </c>
      <c r="BB40" s="872">
        <v>0.53466666666666662</v>
      </c>
      <c r="BC40" s="33">
        <v>7</v>
      </c>
      <c r="BD40" s="872">
        <v>0.25</v>
      </c>
      <c r="BE40" s="874">
        <v>11</v>
      </c>
      <c r="BF40" s="33">
        <v>2</v>
      </c>
      <c r="BG40" s="35">
        <v>9</v>
      </c>
      <c r="BH40" s="794">
        <v>51.8</v>
      </c>
      <c r="BI40" s="991">
        <v>1.102127659574468</v>
      </c>
      <c r="BJ40" s="795">
        <v>10</v>
      </c>
      <c r="BK40" s="877">
        <v>3.9846153846153842</v>
      </c>
      <c r="BL40" s="794">
        <v>13</v>
      </c>
      <c r="BM40" s="880">
        <v>0.4642857142857143</v>
      </c>
      <c r="BN40" s="1249">
        <v>0.84615384615384615</v>
      </c>
      <c r="BO40" s="795">
        <v>4</v>
      </c>
      <c r="BP40" s="814">
        <v>8</v>
      </c>
      <c r="BQ40" s="790">
        <v>0.23063888888888889</v>
      </c>
      <c r="BR40" s="884">
        <v>0.5746527777777779</v>
      </c>
      <c r="BS40" s="791">
        <v>0.62143308080808068</v>
      </c>
      <c r="BT40" s="885">
        <v>0.29475308641975306</v>
      </c>
      <c r="BU40" s="792">
        <v>0.50858134920634912</v>
      </c>
      <c r="BV40" s="39"/>
      <c r="BW40" s="91"/>
    </row>
    <row r="41" spans="1:75" s="1" customFormat="1" ht="13.5" customHeight="1" x14ac:dyDescent="0.2">
      <c r="A41" s="59"/>
      <c r="B41" s="1978"/>
      <c r="C41" s="698" t="s">
        <v>3</v>
      </c>
      <c r="D41" s="175">
        <v>0</v>
      </c>
      <c r="E41" s="819">
        <v>0</v>
      </c>
      <c r="F41" s="345">
        <v>1.8</v>
      </c>
      <c r="G41" s="824">
        <v>13.1</v>
      </c>
      <c r="H41" s="345">
        <v>1.9000000000000004</v>
      </c>
      <c r="I41" s="824">
        <v>14</v>
      </c>
      <c r="J41" s="349">
        <v>-5.6153846153846168</v>
      </c>
      <c r="K41" s="341">
        <v>-5.0812500000000007</v>
      </c>
      <c r="L41" s="175" t="e">
        <v>#REF!</v>
      </c>
      <c r="M41" s="334">
        <v>6.0499999999999989</v>
      </c>
      <c r="N41" s="564">
        <v>7.4048387096774189</v>
      </c>
      <c r="O41" s="653">
        <v>7</v>
      </c>
      <c r="P41" s="569">
        <v>0.60000000000000009</v>
      </c>
      <c r="Q41" s="654">
        <v>1</v>
      </c>
      <c r="R41" s="570">
        <v>-3.5483870967743414E-2</v>
      </c>
      <c r="S41" s="180">
        <v>82</v>
      </c>
      <c r="T41" s="829">
        <v>78</v>
      </c>
      <c r="U41" s="758">
        <v>63</v>
      </c>
      <c r="V41" s="830">
        <v>92</v>
      </c>
      <c r="W41" s="758">
        <v>13</v>
      </c>
      <c r="X41" s="969">
        <v>59</v>
      </c>
      <c r="Y41" s="113">
        <v>1</v>
      </c>
      <c r="Z41" s="50">
        <v>13</v>
      </c>
      <c r="AA41" s="315">
        <v>12.183870967741937</v>
      </c>
      <c r="AB41" s="848">
        <v>16.919354838709669</v>
      </c>
      <c r="AC41" s="759">
        <v>1.2</v>
      </c>
      <c r="AD41" s="759">
        <v>6.2</v>
      </c>
      <c r="AE41" s="851">
        <v>8.5</v>
      </c>
      <c r="AF41" s="854" t="s">
        <v>180</v>
      </c>
      <c r="AG41" s="684">
        <v>-5.3</v>
      </c>
      <c r="AH41" s="405">
        <v>1.4</v>
      </c>
      <c r="AI41" s="862">
        <v>1.25</v>
      </c>
      <c r="AJ41" s="762">
        <v>0.5</v>
      </c>
      <c r="AK41" s="857">
        <v>0.38</v>
      </c>
      <c r="AL41" s="762">
        <v>0.8102189781021899</v>
      </c>
      <c r="AM41" s="234">
        <v>5</v>
      </c>
      <c r="AN41" s="762">
        <v>1.1000000000000001</v>
      </c>
      <c r="AO41" s="864">
        <v>2.6819999999999999</v>
      </c>
      <c r="AP41" s="789">
        <v>0.3963963963963964</v>
      </c>
      <c r="AQ41" s="798">
        <v>8</v>
      </c>
      <c r="AR41" s="866">
        <v>0.6</v>
      </c>
      <c r="AS41" s="484">
        <v>-2.5</v>
      </c>
      <c r="AT41" s="869">
        <v>9.6</v>
      </c>
      <c r="AU41" s="770">
        <v>1.8</v>
      </c>
      <c r="AV41" s="802">
        <v>9.1999999999999993</v>
      </c>
      <c r="AW41" s="807" t="s">
        <v>509</v>
      </c>
      <c r="AX41" s="806">
        <v>0</v>
      </c>
      <c r="AY41" s="910">
        <v>0</v>
      </c>
      <c r="AZ41" s="872" t="e">
        <v>#REF!</v>
      </c>
      <c r="BA41" s="33">
        <v>125</v>
      </c>
      <c r="BB41" s="872">
        <v>1.1904761904761905</v>
      </c>
      <c r="BC41" s="33">
        <v>16</v>
      </c>
      <c r="BD41" s="872">
        <v>0.5161290322580645</v>
      </c>
      <c r="BE41" s="874">
        <v>3</v>
      </c>
      <c r="BF41" s="33">
        <v>3</v>
      </c>
      <c r="BG41" s="35">
        <v>3</v>
      </c>
      <c r="BH41" s="794">
        <v>13.7</v>
      </c>
      <c r="BI41" s="991">
        <v>0.28541666666666665</v>
      </c>
      <c r="BJ41" s="794">
        <v>5.5</v>
      </c>
      <c r="BK41" s="878">
        <v>2.7399999999999998</v>
      </c>
      <c r="BL41" s="794">
        <v>5</v>
      </c>
      <c r="BM41" s="880">
        <v>0.16129032258064516</v>
      </c>
      <c r="BN41" s="1250">
        <v>1</v>
      </c>
      <c r="BO41" s="794">
        <v>3</v>
      </c>
      <c r="BP41" s="815">
        <v>12</v>
      </c>
      <c r="BQ41" s="790">
        <v>0.2021072796934866</v>
      </c>
      <c r="BR41" s="884">
        <v>0.61254789272030652</v>
      </c>
      <c r="BS41" s="791">
        <v>0.64217592592592587</v>
      </c>
      <c r="BT41" s="885">
        <v>0.28763888888888889</v>
      </c>
      <c r="BU41" s="792">
        <v>0.56646505376344092</v>
      </c>
      <c r="BV41" s="59"/>
      <c r="BW41" s="92"/>
    </row>
    <row r="42" spans="1:75" s="1" customFormat="1" ht="13.5" customHeight="1" x14ac:dyDescent="0.2">
      <c r="A42" s="39"/>
      <c r="B42" s="1978"/>
      <c r="C42" s="698" t="s">
        <v>4</v>
      </c>
      <c r="D42" s="175">
        <v>0</v>
      </c>
      <c r="E42" s="819">
        <v>0</v>
      </c>
      <c r="F42" s="345">
        <v>8.6999999999999993</v>
      </c>
      <c r="G42" s="824">
        <v>18.600000000000001</v>
      </c>
      <c r="H42" s="345">
        <v>3.5</v>
      </c>
      <c r="I42" s="824">
        <v>16.399999999999999</v>
      </c>
      <c r="J42" s="349">
        <v>-0.72500000000000053</v>
      </c>
      <c r="K42" s="341">
        <v>0.55000000000000071</v>
      </c>
      <c r="L42" s="175" t="e">
        <v>#REF!</v>
      </c>
      <c r="M42" s="334">
        <v>12.92</v>
      </c>
      <c r="N42" s="564">
        <v>13.703333333333333</v>
      </c>
      <c r="O42" s="653">
        <v>3</v>
      </c>
      <c r="P42" s="567">
        <v>0.10000000000000142</v>
      </c>
      <c r="Q42" s="654">
        <v>0</v>
      </c>
      <c r="R42" s="568">
        <v>0</v>
      </c>
      <c r="S42" s="180">
        <v>74</v>
      </c>
      <c r="T42" s="829">
        <v>66</v>
      </c>
      <c r="U42" s="758">
        <v>48</v>
      </c>
      <c r="V42" s="830">
        <v>84</v>
      </c>
      <c r="W42" s="758">
        <v>17</v>
      </c>
      <c r="X42" s="969">
        <v>60</v>
      </c>
      <c r="Y42" s="113">
        <v>1</v>
      </c>
      <c r="Z42" s="50">
        <v>11</v>
      </c>
      <c r="AA42" s="315">
        <v>12.389999999999997</v>
      </c>
      <c r="AB42" s="848">
        <v>17.956666666666663</v>
      </c>
      <c r="AC42" s="759">
        <v>1.7</v>
      </c>
      <c r="AD42" s="759">
        <v>7.8</v>
      </c>
      <c r="AE42" s="851">
        <v>10.199999999999999</v>
      </c>
      <c r="AF42" s="854" t="s">
        <v>154</v>
      </c>
      <c r="AG42" s="684">
        <v>1.5</v>
      </c>
      <c r="AH42" s="405">
        <v>0.5</v>
      </c>
      <c r="AI42" s="862">
        <v>0.5</v>
      </c>
      <c r="AJ42" s="762">
        <v>0</v>
      </c>
      <c r="AK42" s="857" t="s">
        <v>487</v>
      </c>
      <c r="AL42" s="762">
        <v>0.46153846153846156</v>
      </c>
      <c r="AM42" s="234">
        <v>0</v>
      </c>
      <c r="AN42" s="762">
        <v>0.6</v>
      </c>
      <c r="AO42" s="864" t="s">
        <v>487</v>
      </c>
      <c r="AP42" s="789">
        <v>0.77777777777777768</v>
      </c>
      <c r="AQ42" s="798">
        <v>9.4</v>
      </c>
      <c r="AR42" s="866">
        <v>2.9</v>
      </c>
      <c r="AS42" s="484">
        <v>0.3</v>
      </c>
      <c r="AT42" s="869">
        <v>10</v>
      </c>
      <c r="AU42" s="770">
        <v>1.2999999999999989</v>
      </c>
      <c r="AV42" s="802">
        <v>9.6</v>
      </c>
      <c r="AW42" s="807" t="s">
        <v>488</v>
      </c>
      <c r="AX42" s="806">
        <v>0</v>
      </c>
      <c r="AY42" s="910">
        <v>0</v>
      </c>
      <c r="AZ42" s="872" t="e">
        <v>#REF!</v>
      </c>
      <c r="BA42" s="33">
        <v>216</v>
      </c>
      <c r="BB42" s="872">
        <v>1.5766423357664234</v>
      </c>
      <c r="BC42" s="33">
        <v>23</v>
      </c>
      <c r="BD42" s="872">
        <v>0.76666666666666672</v>
      </c>
      <c r="BE42" s="874">
        <v>2</v>
      </c>
      <c r="BF42" s="33">
        <v>14</v>
      </c>
      <c r="BG42" s="35">
        <v>4</v>
      </c>
      <c r="BH42" s="794">
        <v>3.9</v>
      </c>
      <c r="BI42" s="991">
        <v>9.285714285714286E-2</v>
      </c>
      <c r="BJ42" s="794">
        <v>3</v>
      </c>
      <c r="BK42" s="878">
        <v>1.95</v>
      </c>
      <c r="BL42" s="794">
        <v>2</v>
      </c>
      <c r="BM42" s="880">
        <v>6.6666666666666666E-2</v>
      </c>
      <c r="BN42" s="1250">
        <v>1</v>
      </c>
      <c r="BO42" s="794">
        <v>1</v>
      </c>
      <c r="BP42" s="815">
        <v>19</v>
      </c>
      <c r="BQ42" s="790">
        <v>0.23587962962962952</v>
      </c>
      <c r="BR42" s="884">
        <v>0.64837962962962969</v>
      </c>
      <c r="BS42" s="791">
        <v>0.6842672413793105</v>
      </c>
      <c r="BT42" s="885">
        <v>0.2678755144032921</v>
      </c>
      <c r="BU42" s="792">
        <v>0.62935185185185183</v>
      </c>
      <c r="BV42" s="39"/>
      <c r="BW42" s="91"/>
    </row>
    <row r="43" spans="1:75" s="1" customFormat="1" ht="13.5" customHeight="1" x14ac:dyDescent="0.2">
      <c r="A43" s="39"/>
      <c r="B43" s="1978"/>
      <c r="C43" s="698" t="s">
        <v>5</v>
      </c>
      <c r="D43" s="175">
        <v>0</v>
      </c>
      <c r="E43" s="819">
        <v>0</v>
      </c>
      <c r="F43" s="345">
        <v>9.6999999999999993</v>
      </c>
      <c r="G43" s="824">
        <v>18.399999999999999</v>
      </c>
      <c r="H43" s="345">
        <v>4.1999999999999993</v>
      </c>
      <c r="I43" s="824">
        <v>15.4</v>
      </c>
      <c r="J43" s="349">
        <v>-3.4386666666666681</v>
      </c>
      <c r="K43" s="341">
        <v>-2.806666666666688</v>
      </c>
      <c r="L43" s="175" t="e">
        <v>#REF!</v>
      </c>
      <c r="M43" s="334">
        <v>9.06</v>
      </c>
      <c r="N43" s="564">
        <v>13.995161290322583</v>
      </c>
      <c r="O43" s="653">
        <v>5</v>
      </c>
      <c r="P43" s="567">
        <v>0.21935483870967687</v>
      </c>
      <c r="Q43" s="654">
        <v>0</v>
      </c>
      <c r="R43" s="568">
        <v>0</v>
      </c>
      <c r="S43" s="180">
        <v>65</v>
      </c>
      <c r="T43" s="829">
        <v>66</v>
      </c>
      <c r="U43" s="758">
        <v>46</v>
      </c>
      <c r="V43" s="830">
        <v>81</v>
      </c>
      <c r="W43" s="758">
        <v>20</v>
      </c>
      <c r="X43" s="969">
        <v>53</v>
      </c>
      <c r="Y43" s="113">
        <v>1</v>
      </c>
      <c r="Z43" s="50">
        <v>16</v>
      </c>
      <c r="AA43" s="315">
        <v>14.764516129032263</v>
      </c>
      <c r="AB43" s="848">
        <v>21.29354838709677</v>
      </c>
      <c r="AC43" s="759">
        <v>2.4</v>
      </c>
      <c r="AD43" s="759">
        <v>8.1</v>
      </c>
      <c r="AE43" s="851">
        <v>10.9</v>
      </c>
      <c r="AF43" s="854" t="s">
        <v>180</v>
      </c>
      <c r="AG43" s="684">
        <v>0.8</v>
      </c>
      <c r="AH43" s="405">
        <v>5.2</v>
      </c>
      <c r="AI43" s="862">
        <v>2.1799999999999997</v>
      </c>
      <c r="AJ43" s="762">
        <v>3.8</v>
      </c>
      <c r="AK43" s="857">
        <v>1.2166666666666666</v>
      </c>
      <c r="AL43" s="762">
        <v>1.8538461538461537</v>
      </c>
      <c r="AM43" s="234">
        <v>80</v>
      </c>
      <c r="AN43" s="762">
        <v>4.833333333333333</v>
      </c>
      <c r="AO43" s="864">
        <v>19.583333333333332</v>
      </c>
      <c r="AP43" s="789">
        <v>0.60165975103734437</v>
      </c>
      <c r="AQ43" s="798">
        <v>9.6</v>
      </c>
      <c r="AR43" s="866">
        <v>4.5</v>
      </c>
      <c r="AS43" s="484">
        <v>-0.2</v>
      </c>
      <c r="AT43" s="869">
        <v>11.4</v>
      </c>
      <c r="AU43" s="770">
        <v>2.5999999999999996</v>
      </c>
      <c r="AV43" s="802">
        <v>9.8000000000000007</v>
      </c>
      <c r="AW43" s="807" t="s">
        <v>488</v>
      </c>
      <c r="AX43" s="806">
        <v>0</v>
      </c>
      <c r="AY43" s="910">
        <v>0</v>
      </c>
      <c r="AZ43" s="872" t="e">
        <v>#REF!</v>
      </c>
      <c r="BA43" s="33">
        <v>217.7</v>
      </c>
      <c r="BB43" s="872">
        <v>1.1457894736842105</v>
      </c>
      <c r="BC43" s="33">
        <v>22</v>
      </c>
      <c r="BD43" s="872">
        <v>0.70967741935483875</v>
      </c>
      <c r="BE43" s="874">
        <v>0</v>
      </c>
      <c r="BF43" s="33">
        <v>7</v>
      </c>
      <c r="BG43" s="35">
        <v>3</v>
      </c>
      <c r="BH43" s="794">
        <v>13.000000000000002</v>
      </c>
      <c r="BI43" s="991">
        <v>0.36111111111111116</v>
      </c>
      <c r="BJ43" s="794">
        <v>3</v>
      </c>
      <c r="BK43" s="878">
        <v>2.166666666666667</v>
      </c>
      <c r="BL43" s="794">
        <v>6</v>
      </c>
      <c r="BM43" s="880">
        <v>0.19354838709677419</v>
      </c>
      <c r="BN43" s="1250">
        <v>1</v>
      </c>
      <c r="BO43" s="794">
        <v>2</v>
      </c>
      <c r="BP43" s="815">
        <v>9</v>
      </c>
      <c r="BQ43" s="790">
        <v>0.23073476702508958</v>
      </c>
      <c r="BR43" s="884">
        <v>0.64639336917562717</v>
      </c>
      <c r="BS43" s="791">
        <v>0.69379629629629624</v>
      </c>
      <c r="BT43" s="885">
        <v>0.30220306513409956</v>
      </c>
      <c r="BU43" s="792">
        <v>0.61733870967741944</v>
      </c>
      <c r="BV43" s="39"/>
      <c r="BW43" s="91"/>
    </row>
    <row r="44" spans="1:75" s="1" customFormat="1" ht="13.5" customHeight="1" x14ac:dyDescent="0.2">
      <c r="A44" s="39"/>
      <c r="B44" s="1978"/>
      <c r="C44" s="698" t="s">
        <v>6</v>
      </c>
      <c r="D44" s="175">
        <v>0</v>
      </c>
      <c r="E44" s="819">
        <v>0</v>
      </c>
      <c r="F44" s="345">
        <v>11.6</v>
      </c>
      <c r="G44" s="824">
        <v>25.4</v>
      </c>
      <c r="H44" s="345">
        <v>4.9000000000000004</v>
      </c>
      <c r="I44" s="824">
        <v>13.7</v>
      </c>
      <c r="J44" s="349">
        <v>-2.75</v>
      </c>
      <c r="K44" s="341">
        <v>-5.7112499999999997</v>
      </c>
      <c r="L44" s="175" t="e">
        <v>#REF!</v>
      </c>
      <c r="M44" s="334">
        <v>10.55125</v>
      </c>
      <c r="N44" s="564">
        <v>15.778333333333332</v>
      </c>
      <c r="O44" s="653">
        <v>5</v>
      </c>
      <c r="P44" s="567">
        <v>0.2900000000000027</v>
      </c>
      <c r="Q44" s="654">
        <v>2</v>
      </c>
      <c r="R44" s="568">
        <v>-5.0000000000000711E-2</v>
      </c>
      <c r="S44" s="180">
        <v>72</v>
      </c>
      <c r="T44" s="829">
        <v>75</v>
      </c>
      <c r="U44" s="925">
        <v>54</v>
      </c>
      <c r="V44" s="830">
        <v>86</v>
      </c>
      <c r="W44" s="758">
        <v>21</v>
      </c>
      <c r="X44" s="969">
        <v>59</v>
      </c>
      <c r="Y44" s="113">
        <v>2</v>
      </c>
      <c r="Z44" s="50">
        <v>16</v>
      </c>
      <c r="AA44" s="315">
        <v>13.473333333333329</v>
      </c>
      <c r="AB44" s="848">
        <v>19.45</v>
      </c>
      <c r="AC44" s="759">
        <v>2.4</v>
      </c>
      <c r="AD44" s="759">
        <v>9</v>
      </c>
      <c r="AE44" s="851">
        <v>12.5</v>
      </c>
      <c r="AF44" s="854" t="s">
        <v>180</v>
      </c>
      <c r="AG44" s="684">
        <v>0</v>
      </c>
      <c r="AH44" s="405">
        <v>8.5</v>
      </c>
      <c r="AI44" s="862">
        <v>2.8333333333333335</v>
      </c>
      <c r="AJ44" s="762">
        <v>3</v>
      </c>
      <c r="AK44" s="857">
        <v>0</v>
      </c>
      <c r="AL44" s="762">
        <v>1.3232628398791537</v>
      </c>
      <c r="AM44" s="234">
        <v>50</v>
      </c>
      <c r="AN44" s="762">
        <v>3.6749999999999998</v>
      </c>
      <c r="AO44" s="864">
        <v>13.184615384615386</v>
      </c>
      <c r="AP44" s="789">
        <v>0.16780821917808222</v>
      </c>
      <c r="AQ44" s="798">
        <v>12.9</v>
      </c>
      <c r="AR44" s="866">
        <v>8.5</v>
      </c>
      <c r="AS44" s="484">
        <v>6.1</v>
      </c>
      <c r="AT44" s="869">
        <v>15.4</v>
      </c>
      <c r="AU44" s="770">
        <v>3.1000000000000014</v>
      </c>
      <c r="AV44" s="802">
        <v>9.6000000000000014</v>
      </c>
      <c r="AW44" s="807" t="s">
        <v>488</v>
      </c>
      <c r="AX44" s="1210">
        <v>0</v>
      </c>
      <c r="AY44" s="910">
        <v>0</v>
      </c>
      <c r="AZ44" s="872" t="e">
        <v>#REF!</v>
      </c>
      <c r="BA44" s="33">
        <v>182.5</v>
      </c>
      <c r="BB44" s="872">
        <v>0.95549738219895286</v>
      </c>
      <c r="BC44" s="33">
        <v>20</v>
      </c>
      <c r="BD44" s="872">
        <v>0.66666666666666663</v>
      </c>
      <c r="BE44" s="874">
        <v>0</v>
      </c>
      <c r="BF44" s="33">
        <v>7</v>
      </c>
      <c r="BG44" s="35">
        <v>4</v>
      </c>
      <c r="BH44" s="794">
        <v>66.2</v>
      </c>
      <c r="BI44" s="991">
        <v>2.0060606060606059</v>
      </c>
      <c r="BJ44" s="794">
        <v>10</v>
      </c>
      <c r="BK44" s="878">
        <v>4.1375000000000002</v>
      </c>
      <c r="BL44" s="794">
        <v>16</v>
      </c>
      <c r="BM44" s="880">
        <v>0.53333333333333333</v>
      </c>
      <c r="BN44" s="1250">
        <v>1.0625</v>
      </c>
      <c r="BO44" s="794">
        <v>6</v>
      </c>
      <c r="BP44" s="815">
        <v>4</v>
      </c>
      <c r="BQ44" s="790">
        <v>0.21467911877394635</v>
      </c>
      <c r="BR44" s="884">
        <v>0.640162037037037</v>
      </c>
      <c r="BS44" s="791">
        <v>0.66988168724279806</v>
      </c>
      <c r="BT44" s="885">
        <v>0.23721590909090909</v>
      </c>
      <c r="BU44" s="792">
        <v>0.56101851851851847</v>
      </c>
      <c r="BV44" s="39"/>
      <c r="BW44" s="91"/>
    </row>
    <row r="45" spans="1:75" s="1" customFormat="1" ht="13.5" customHeight="1" x14ac:dyDescent="0.2">
      <c r="A45" s="39"/>
      <c r="B45" s="1978"/>
      <c r="C45" s="698" t="s">
        <v>7</v>
      </c>
      <c r="D45" s="175">
        <v>0</v>
      </c>
      <c r="E45" s="819">
        <v>0</v>
      </c>
      <c r="F45" s="345">
        <v>14.6</v>
      </c>
      <c r="G45" s="824">
        <v>20.100000000000001</v>
      </c>
      <c r="H45" s="345">
        <v>4.5</v>
      </c>
      <c r="I45" s="824">
        <v>13.299999999999999</v>
      </c>
      <c r="J45" s="349">
        <v>-4.7800000000000011</v>
      </c>
      <c r="K45" s="341">
        <v>-5.3000000000000007</v>
      </c>
      <c r="L45" s="175" t="e">
        <v>#REF!</v>
      </c>
      <c r="M45" s="334">
        <v>4.3999999999999986</v>
      </c>
      <c r="N45" s="564">
        <v>16.790322580645157</v>
      </c>
      <c r="O45" s="653">
        <v>3</v>
      </c>
      <c r="P45" s="567">
        <v>9.6774193548389675E-2</v>
      </c>
      <c r="Q45" s="654">
        <v>0</v>
      </c>
      <c r="R45" s="568">
        <v>0</v>
      </c>
      <c r="S45" s="180">
        <v>70</v>
      </c>
      <c r="T45" s="829">
        <v>66</v>
      </c>
      <c r="U45" s="758">
        <v>47</v>
      </c>
      <c r="V45" s="830">
        <v>88</v>
      </c>
      <c r="W45" s="758">
        <v>21</v>
      </c>
      <c r="X45" s="969">
        <v>53</v>
      </c>
      <c r="Y45" s="113">
        <v>2</v>
      </c>
      <c r="Z45" s="50">
        <v>17</v>
      </c>
      <c r="AA45" s="315">
        <v>11.048387096774192</v>
      </c>
      <c r="AB45" s="848">
        <v>15.396774193548383</v>
      </c>
      <c r="AC45" s="759">
        <v>2.2000000000000002</v>
      </c>
      <c r="AD45" s="759">
        <v>6.7</v>
      </c>
      <c r="AE45" s="851">
        <v>9.8000000000000007</v>
      </c>
      <c r="AF45" s="854" t="s">
        <v>154</v>
      </c>
      <c r="AG45" s="684">
        <v>9.1</v>
      </c>
      <c r="AH45" s="405">
        <v>4.5999999999999996</v>
      </c>
      <c r="AI45" s="862">
        <v>2.3307692307692309</v>
      </c>
      <c r="AJ45" s="762">
        <v>3</v>
      </c>
      <c r="AK45" s="857">
        <v>1.3692307692307693</v>
      </c>
      <c r="AL45" s="762">
        <v>1.7278688524590162</v>
      </c>
      <c r="AM45" s="234">
        <v>60</v>
      </c>
      <c r="AN45" s="762">
        <v>2.3666666666666667</v>
      </c>
      <c r="AO45" s="864">
        <v>24.9</v>
      </c>
      <c r="AP45" s="789">
        <v>0.25996204933586337</v>
      </c>
      <c r="AQ45" s="798">
        <v>11</v>
      </c>
      <c r="AR45" s="866">
        <v>8.4</v>
      </c>
      <c r="AS45" s="484">
        <v>5.8</v>
      </c>
      <c r="AT45" s="869">
        <v>12.9</v>
      </c>
      <c r="AU45" s="770">
        <v>2.0999999999999996</v>
      </c>
      <c r="AV45" s="802">
        <v>7.7</v>
      </c>
      <c r="AW45" s="807" t="s">
        <v>488</v>
      </c>
      <c r="AX45" s="806">
        <v>0</v>
      </c>
      <c r="AY45" s="910">
        <v>0</v>
      </c>
      <c r="AZ45" s="872" t="e">
        <v>#REF!</v>
      </c>
      <c r="BA45" s="33">
        <v>166.39999999999998</v>
      </c>
      <c r="BB45" s="872">
        <v>0.89945945945945938</v>
      </c>
      <c r="BC45" s="33">
        <v>17</v>
      </c>
      <c r="BD45" s="872">
        <v>0.54838709677419351</v>
      </c>
      <c r="BE45" s="874">
        <v>0</v>
      </c>
      <c r="BF45" s="33">
        <v>6</v>
      </c>
      <c r="BG45" s="35">
        <v>6</v>
      </c>
      <c r="BH45" s="794">
        <v>30.5</v>
      </c>
      <c r="BI45" s="991">
        <v>1.0892857142857144</v>
      </c>
      <c r="BJ45" s="794">
        <v>6</v>
      </c>
      <c r="BK45" s="878">
        <v>2.3461538461538463</v>
      </c>
      <c r="BL45" s="794">
        <v>13</v>
      </c>
      <c r="BM45" s="880">
        <v>0.41935483870967744</v>
      </c>
      <c r="BN45" s="1250">
        <v>1</v>
      </c>
      <c r="BO45" s="794">
        <v>8</v>
      </c>
      <c r="BP45" s="815">
        <v>8</v>
      </c>
      <c r="BQ45" s="790">
        <v>0.21314964157706101</v>
      </c>
      <c r="BR45" s="884">
        <v>0.64856630824372763</v>
      </c>
      <c r="BS45" s="791">
        <v>0.69401881720430114</v>
      </c>
      <c r="BT45" s="885">
        <v>0.27083333333333331</v>
      </c>
      <c r="BU45" s="792">
        <v>0.56245519713261649</v>
      </c>
      <c r="BV45" s="39"/>
      <c r="BW45" s="91"/>
    </row>
    <row r="46" spans="1:75" s="1" customFormat="1" ht="13.5" customHeight="1" x14ac:dyDescent="0.2">
      <c r="A46" s="39"/>
      <c r="B46" s="1978"/>
      <c r="C46" s="698" t="s">
        <v>8</v>
      </c>
      <c r="D46" s="175">
        <v>0</v>
      </c>
      <c r="E46" s="819">
        <v>0</v>
      </c>
      <c r="F46" s="345">
        <v>13.7</v>
      </c>
      <c r="G46" s="824">
        <v>22.6</v>
      </c>
      <c r="H46" s="345">
        <v>2.7</v>
      </c>
      <c r="I46" s="824">
        <v>14.4</v>
      </c>
      <c r="J46" s="349">
        <v>-4.3000000000000007</v>
      </c>
      <c r="K46" s="341">
        <v>-5.4981250000000017</v>
      </c>
      <c r="L46" s="175" t="e">
        <v>#REF!</v>
      </c>
      <c r="M46" s="334">
        <v>6.9500000000000028</v>
      </c>
      <c r="N46" s="564">
        <v>17.143548387096772</v>
      </c>
      <c r="O46" s="653">
        <v>7</v>
      </c>
      <c r="P46" s="567">
        <v>0.20322580645161281</v>
      </c>
      <c r="Q46" s="654">
        <v>1</v>
      </c>
      <c r="R46" s="568">
        <v>-2.5806451612901071E-2</v>
      </c>
      <c r="S46" s="180">
        <v>79</v>
      </c>
      <c r="T46" s="829">
        <v>69</v>
      </c>
      <c r="U46" s="758">
        <v>51</v>
      </c>
      <c r="V46" s="830">
        <v>90</v>
      </c>
      <c r="W46" s="758">
        <v>15</v>
      </c>
      <c r="X46" s="969">
        <v>50</v>
      </c>
      <c r="Y46" s="113">
        <v>1</v>
      </c>
      <c r="Z46" s="50">
        <v>15</v>
      </c>
      <c r="AA46" s="315">
        <v>11.754838709677415</v>
      </c>
      <c r="AB46" s="848">
        <v>16.758064516129032</v>
      </c>
      <c r="AC46" s="759">
        <v>1.6</v>
      </c>
      <c r="AD46" s="759">
        <v>5.8</v>
      </c>
      <c r="AE46" s="851">
        <v>7.8</v>
      </c>
      <c r="AF46" s="854" t="s">
        <v>154</v>
      </c>
      <c r="AG46" s="684">
        <v>0</v>
      </c>
      <c r="AH46" s="405">
        <v>9.3000000000000007</v>
      </c>
      <c r="AI46" s="862">
        <v>3.0615384615384618</v>
      </c>
      <c r="AJ46" s="762">
        <v>3.3</v>
      </c>
      <c r="AK46" s="857">
        <v>1.1833333333333333</v>
      </c>
      <c r="AL46" s="762">
        <v>1.0397989107666525</v>
      </c>
      <c r="AM46" s="234">
        <v>60</v>
      </c>
      <c r="AN46" s="762">
        <v>5.84</v>
      </c>
      <c r="AO46" s="864">
        <v>19.692307692307693</v>
      </c>
      <c r="AP46" s="789">
        <v>0.20000000000000004</v>
      </c>
      <c r="AQ46" s="798">
        <v>13.4</v>
      </c>
      <c r="AR46" s="866">
        <v>9.8000000000000007</v>
      </c>
      <c r="AS46" s="484">
        <v>6.7</v>
      </c>
      <c r="AT46" s="869">
        <v>14.9</v>
      </c>
      <c r="AU46" s="770">
        <v>1.9000000000000004</v>
      </c>
      <c r="AV46" s="802">
        <v>8.6</v>
      </c>
      <c r="AW46" s="807" t="s">
        <v>488</v>
      </c>
      <c r="AX46" s="806">
        <v>0</v>
      </c>
      <c r="AY46" s="910">
        <v>0</v>
      </c>
      <c r="AZ46" s="872" t="e">
        <v>#REF!</v>
      </c>
      <c r="BA46" s="33">
        <v>136.6</v>
      </c>
      <c r="BB46" s="872">
        <v>0.75054945054945055</v>
      </c>
      <c r="BC46" s="33">
        <v>19</v>
      </c>
      <c r="BD46" s="872">
        <v>0.61290322580645162</v>
      </c>
      <c r="BE46" s="874">
        <v>3</v>
      </c>
      <c r="BF46" s="33">
        <v>4</v>
      </c>
      <c r="BG46" s="35">
        <v>3</v>
      </c>
      <c r="BH46" s="794">
        <v>38.5</v>
      </c>
      <c r="BI46" s="991">
        <v>1.1323529411764708</v>
      </c>
      <c r="BJ46" s="794">
        <v>8</v>
      </c>
      <c r="BK46" s="878">
        <v>2.5666666666666669</v>
      </c>
      <c r="BL46" s="794">
        <v>15</v>
      </c>
      <c r="BM46" s="880">
        <v>0.4838709677419355</v>
      </c>
      <c r="BN46" s="1250">
        <v>0.93333333333333335</v>
      </c>
      <c r="BO46" s="794">
        <v>5</v>
      </c>
      <c r="BP46" s="815">
        <v>4</v>
      </c>
      <c r="BQ46" s="790">
        <v>0.23435185185185187</v>
      </c>
      <c r="BR46" s="884">
        <v>0.65448028673835124</v>
      </c>
      <c r="BS46" s="791">
        <v>0.68660714285714286</v>
      </c>
      <c r="BT46" s="885">
        <v>0.27364130434782608</v>
      </c>
      <c r="BU46" s="792">
        <v>0.58826164874551967</v>
      </c>
      <c r="BV46" s="39"/>
      <c r="BW46" s="91"/>
    </row>
    <row r="47" spans="1:75" s="1" customFormat="1" ht="13.5" customHeight="1" x14ac:dyDescent="0.2">
      <c r="A47" s="39"/>
      <c r="B47" s="1978"/>
      <c r="C47" s="698" t="s">
        <v>49</v>
      </c>
      <c r="D47" s="175">
        <v>0</v>
      </c>
      <c r="E47" s="819">
        <v>0</v>
      </c>
      <c r="F47" s="345">
        <v>11.8</v>
      </c>
      <c r="G47" s="824">
        <v>19.600000000000001</v>
      </c>
      <c r="H47" s="345">
        <v>3.8</v>
      </c>
      <c r="I47" s="824">
        <v>13.9</v>
      </c>
      <c r="J47" s="349">
        <v>-3.9573076923076949</v>
      </c>
      <c r="K47" s="341">
        <v>-3.2053846153846131</v>
      </c>
      <c r="L47" s="175" t="e">
        <v>#REF!</v>
      </c>
      <c r="M47" s="334">
        <v>10.746000000000006</v>
      </c>
      <c r="N47" s="564">
        <v>16.41333333333333</v>
      </c>
      <c r="O47" s="653">
        <v>8</v>
      </c>
      <c r="P47" s="567">
        <v>0.36999999999999922</v>
      </c>
      <c r="Q47" s="654">
        <v>0</v>
      </c>
      <c r="R47" s="568">
        <v>0</v>
      </c>
      <c r="S47" s="180">
        <v>77</v>
      </c>
      <c r="T47" s="829">
        <v>78</v>
      </c>
      <c r="U47" s="758">
        <v>64</v>
      </c>
      <c r="V47" s="830">
        <v>88</v>
      </c>
      <c r="W47" s="758">
        <v>16</v>
      </c>
      <c r="X47" s="969">
        <v>55</v>
      </c>
      <c r="Y47" s="113">
        <v>1</v>
      </c>
      <c r="Z47" s="50">
        <v>10</v>
      </c>
      <c r="AA47" s="315">
        <v>13.496666666666666</v>
      </c>
      <c r="AB47" s="848">
        <v>19.269999999999996</v>
      </c>
      <c r="AC47" s="759">
        <v>1.8</v>
      </c>
      <c r="AD47" s="759">
        <v>7.1</v>
      </c>
      <c r="AE47" s="851">
        <v>9.8000000000000007</v>
      </c>
      <c r="AF47" s="854" t="s">
        <v>154</v>
      </c>
      <c r="AG47" s="684">
        <v>0</v>
      </c>
      <c r="AH47" s="405">
        <v>18.399999999999999</v>
      </c>
      <c r="AI47" s="862">
        <v>3.4299999999999997</v>
      </c>
      <c r="AJ47" s="762">
        <v>7.4</v>
      </c>
      <c r="AK47" s="857">
        <v>1.555555555555556</v>
      </c>
      <c r="AL47" s="762">
        <v>1.7396694214876027</v>
      </c>
      <c r="AM47" s="234">
        <v>100</v>
      </c>
      <c r="AN47" s="762">
        <v>4.34</v>
      </c>
      <c r="AO47" s="864">
        <v>20.175000000000001</v>
      </c>
      <c r="AP47" s="789">
        <v>0.51543942992874126</v>
      </c>
      <c r="AQ47" s="798">
        <v>14.6</v>
      </c>
      <c r="AR47" s="866">
        <v>9.8000000000000007</v>
      </c>
      <c r="AS47" s="484">
        <v>7.3</v>
      </c>
      <c r="AT47" s="869">
        <v>15.9</v>
      </c>
      <c r="AU47" s="770">
        <v>2.1</v>
      </c>
      <c r="AV47" s="802">
        <v>9.5</v>
      </c>
      <c r="AW47" s="807" t="s">
        <v>488</v>
      </c>
      <c r="AX47" s="806">
        <v>0</v>
      </c>
      <c r="AY47" s="910">
        <v>0</v>
      </c>
      <c r="AZ47" s="872" t="e">
        <v>#REF!</v>
      </c>
      <c r="BA47" s="33">
        <v>160.30999999999997</v>
      </c>
      <c r="BB47" s="872">
        <v>1.1616666666666666</v>
      </c>
      <c r="BC47" s="33">
        <v>22</v>
      </c>
      <c r="BD47" s="872">
        <v>0.73333333333333328</v>
      </c>
      <c r="BE47" s="874">
        <v>1</v>
      </c>
      <c r="BF47" s="33">
        <v>9</v>
      </c>
      <c r="BG47" s="35">
        <v>5</v>
      </c>
      <c r="BH47" s="794">
        <v>24.2</v>
      </c>
      <c r="BI47" s="991">
        <v>0.65405405405405403</v>
      </c>
      <c r="BJ47" s="794">
        <v>5</v>
      </c>
      <c r="BK47" s="878">
        <v>1.7285714285714284</v>
      </c>
      <c r="BL47" s="794">
        <v>14</v>
      </c>
      <c r="BM47" s="880">
        <v>0.46666666666666667</v>
      </c>
      <c r="BN47" s="1250">
        <v>1.0714285714285714</v>
      </c>
      <c r="BO47" s="794">
        <v>9</v>
      </c>
      <c r="BP47" s="815">
        <v>4</v>
      </c>
      <c r="BQ47" s="790">
        <v>0.23884099616858243</v>
      </c>
      <c r="BR47" s="884">
        <v>0.62509259259259253</v>
      </c>
      <c r="BS47" s="791">
        <v>0.67040229885057467</v>
      </c>
      <c r="BT47" s="885">
        <v>0.31159420289855072</v>
      </c>
      <c r="BU47" s="792">
        <v>0.56756944444444446</v>
      </c>
      <c r="BV47" s="39"/>
      <c r="BW47" s="91"/>
    </row>
    <row r="48" spans="1:75" s="1" customFormat="1" ht="13.5" customHeight="1" x14ac:dyDescent="0.2">
      <c r="A48" s="39"/>
      <c r="B48" s="1978"/>
      <c r="C48" s="698" t="s">
        <v>9</v>
      </c>
      <c r="D48" s="175">
        <v>0</v>
      </c>
      <c r="E48" s="819">
        <v>0</v>
      </c>
      <c r="F48" s="345">
        <v>6.9</v>
      </c>
      <c r="G48" s="824">
        <v>19.899999999999999</v>
      </c>
      <c r="H48" s="345">
        <v>2.6</v>
      </c>
      <c r="I48" s="824">
        <v>14.8</v>
      </c>
      <c r="J48" s="349">
        <v>-5.6420000000000075</v>
      </c>
      <c r="K48" s="341">
        <v>-2.7769230769230777</v>
      </c>
      <c r="L48" s="175" t="e">
        <v>#REF!</v>
      </c>
      <c r="M48" s="334">
        <v>10.565666666666676</v>
      </c>
      <c r="N48" s="564">
        <v>13.738709677419354</v>
      </c>
      <c r="O48" s="653">
        <v>9</v>
      </c>
      <c r="P48" s="567">
        <v>0.21612903225806335</v>
      </c>
      <c r="Q48" s="654">
        <v>6</v>
      </c>
      <c r="R48" s="568">
        <v>-0.20322580645161636</v>
      </c>
      <c r="S48" s="180">
        <v>81</v>
      </c>
      <c r="T48" s="829">
        <v>77</v>
      </c>
      <c r="U48" s="758">
        <v>59</v>
      </c>
      <c r="V48" s="830">
        <v>88</v>
      </c>
      <c r="W48" s="758">
        <v>11</v>
      </c>
      <c r="X48" s="969">
        <v>57</v>
      </c>
      <c r="Y48" s="113">
        <v>2</v>
      </c>
      <c r="Z48" s="50">
        <v>13</v>
      </c>
      <c r="AA48" s="315">
        <v>12.90322580645161</v>
      </c>
      <c r="AB48" s="848">
        <v>19.135483870967747</v>
      </c>
      <c r="AC48" s="759">
        <v>1.2</v>
      </c>
      <c r="AD48" s="759">
        <v>6.7</v>
      </c>
      <c r="AE48" s="851">
        <v>9.8000000000000007</v>
      </c>
      <c r="AF48" s="854" t="s">
        <v>154</v>
      </c>
      <c r="AG48" s="684">
        <v>0</v>
      </c>
      <c r="AH48" s="405">
        <v>2.7</v>
      </c>
      <c r="AI48" s="862">
        <v>1.342857142857143</v>
      </c>
      <c r="AJ48" s="762">
        <v>1.7</v>
      </c>
      <c r="AK48" s="857">
        <v>0.94285714285714284</v>
      </c>
      <c r="AL48" s="762">
        <v>0.83333333333333337</v>
      </c>
      <c r="AM48" s="234">
        <v>50</v>
      </c>
      <c r="AN48" s="762">
        <v>3.4</v>
      </c>
      <c r="AO48" s="864">
        <v>14.700000000000001</v>
      </c>
      <c r="AP48" s="789">
        <v>0.23225806451612901</v>
      </c>
      <c r="AQ48" s="798">
        <v>12.4</v>
      </c>
      <c r="AR48" s="866">
        <v>4.2</v>
      </c>
      <c r="AS48" s="484">
        <v>1.7</v>
      </c>
      <c r="AT48" s="869">
        <v>13.9</v>
      </c>
      <c r="AU48" s="770">
        <v>2</v>
      </c>
      <c r="AV48" s="802">
        <v>13.3</v>
      </c>
      <c r="AW48" s="807">
        <v>0</v>
      </c>
      <c r="AX48" s="806">
        <v>0</v>
      </c>
      <c r="AY48" s="910">
        <v>0</v>
      </c>
      <c r="AZ48" s="872" t="e">
        <v>#REF!</v>
      </c>
      <c r="BA48" s="33">
        <v>144.6</v>
      </c>
      <c r="BB48" s="872">
        <v>1.3641509433962262</v>
      </c>
      <c r="BC48" s="33">
        <v>20</v>
      </c>
      <c r="BD48" s="872">
        <v>0.64516129032258063</v>
      </c>
      <c r="BE48" s="874">
        <v>1</v>
      </c>
      <c r="BF48" s="33">
        <v>13</v>
      </c>
      <c r="BG48" s="35">
        <v>3</v>
      </c>
      <c r="BH48" s="794">
        <v>18.600000000000001</v>
      </c>
      <c r="BI48" s="991">
        <v>0.43255813953488376</v>
      </c>
      <c r="BJ48" s="794">
        <v>5</v>
      </c>
      <c r="BK48" s="878">
        <v>2.3250000000000002</v>
      </c>
      <c r="BL48" s="794">
        <v>8</v>
      </c>
      <c r="BM48" s="880">
        <v>0.25806451612903225</v>
      </c>
      <c r="BN48" s="1250">
        <v>0.875</v>
      </c>
      <c r="BO48" s="794">
        <v>4</v>
      </c>
      <c r="BP48" s="815">
        <v>8</v>
      </c>
      <c r="BQ48" s="790">
        <v>0.2731398809523809</v>
      </c>
      <c r="BR48" s="884">
        <v>0.61895833333333317</v>
      </c>
      <c r="BS48" s="791">
        <v>0.63888888888888895</v>
      </c>
      <c r="BT48" s="885">
        <v>0.29748677248677247</v>
      </c>
      <c r="BU48" s="792">
        <v>0.52694892473118282</v>
      </c>
      <c r="BV48" s="39"/>
      <c r="BW48" s="91"/>
    </row>
    <row r="49" spans="1:75" s="1" customFormat="1" ht="13.5" customHeight="1" x14ac:dyDescent="0.2">
      <c r="A49" s="39"/>
      <c r="B49" s="1978"/>
      <c r="C49" s="698" t="s">
        <v>10</v>
      </c>
      <c r="D49" s="175">
        <v>0</v>
      </c>
      <c r="E49" s="819">
        <v>0</v>
      </c>
      <c r="F49" s="345">
        <v>6.2</v>
      </c>
      <c r="G49" s="824">
        <v>15.3</v>
      </c>
      <c r="H49" s="345">
        <v>1.7</v>
      </c>
      <c r="I49" s="824">
        <v>12.3</v>
      </c>
      <c r="J49" s="349">
        <v>-3.3616666666666664</v>
      </c>
      <c r="K49" s="341">
        <v>-1.533333333333335</v>
      </c>
      <c r="L49" s="175" t="e">
        <v>#REF!</v>
      </c>
      <c r="M49" s="334">
        <v>5.5999999999999979</v>
      </c>
      <c r="N49" s="564">
        <v>10.198333333333334</v>
      </c>
      <c r="O49" s="653">
        <v>13</v>
      </c>
      <c r="P49" s="567">
        <v>0.9499999999999984</v>
      </c>
      <c r="Q49" s="654">
        <v>6</v>
      </c>
      <c r="R49" s="568">
        <v>-0.24333333333333051</v>
      </c>
      <c r="S49" s="180">
        <v>96</v>
      </c>
      <c r="T49" s="829">
        <v>83</v>
      </c>
      <c r="U49" s="758">
        <v>68</v>
      </c>
      <c r="V49" s="830">
        <v>98</v>
      </c>
      <c r="W49" s="758">
        <v>2</v>
      </c>
      <c r="X49" s="969">
        <v>38</v>
      </c>
      <c r="Y49" s="113">
        <v>2</v>
      </c>
      <c r="Z49" s="50">
        <v>16</v>
      </c>
      <c r="AA49" s="315">
        <v>12.230000000000002</v>
      </c>
      <c r="AB49" s="848">
        <v>17.290000000000003</v>
      </c>
      <c r="AC49" s="759">
        <v>0.8</v>
      </c>
      <c r="AD49" s="759">
        <v>4.5</v>
      </c>
      <c r="AE49" s="851">
        <v>6</v>
      </c>
      <c r="AF49" s="854" t="s">
        <v>183</v>
      </c>
      <c r="AG49" s="684">
        <v>0</v>
      </c>
      <c r="AH49" s="405">
        <v>5</v>
      </c>
      <c r="AI49" s="862">
        <v>2</v>
      </c>
      <c r="AJ49" s="762">
        <v>1.6</v>
      </c>
      <c r="AK49" s="857">
        <v>0.81666666666666676</v>
      </c>
      <c r="AL49" s="762">
        <v>1.2115384615384617</v>
      </c>
      <c r="AM49" s="234">
        <v>15</v>
      </c>
      <c r="AN49" s="762">
        <v>2.2000000000000002</v>
      </c>
      <c r="AO49" s="864">
        <v>6.2</v>
      </c>
      <c r="AP49" s="789">
        <v>0.53174603174603174</v>
      </c>
      <c r="AQ49" s="798">
        <v>11.5</v>
      </c>
      <c r="AR49" s="866">
        <v>7.1</v>
      </c>
      <c r="AS49" s="484">
        <v>3.3</v>
      </c>
      <c r="AT49" s="869">
        <v>13.1</v>
      </c>
      <c r="AU49" s="770">
        <v>0</v>
      </c>
      <c r="AV49" s="802">
        <v>13.200000000000001</v>
      </c>
      <c r="AW49" s="807">
        <v>0</v>
      </c>
      <c r="AX49" s="806">
        <v>0</v>
      </c>
      <c r="AY49" s="910">
        <v>0</v>
      </c>
      <c r="AZ49" s="872" t="e">
        <v>#REF!</v>
      </c>
      <c r="BA49" s="33">
        <v>65.3</v>
      </c>
      <c r="BB49" s="872">
        <v>0.96029411764705885</v>
      </c>
      <c r="BC49" s="33">
        <v>14</v>
      </c>
      <c r="BD49" s="872">
        <v>0.46666666666666667</v>
      </c>
      <c r="BE49" s="874">
        <v>5</v>
      </c>
      <c r="BF49" s="33">
        <v>6</v>
      </c>
      <c r="BG49" s="35">
        <v>10</v>
      </c>
      <c r="BH49" s="794">
        <v>20.8</v>
      </c>
      <c r="BI49" s="991">
        <v>0.35862068965517241</v>
      </c>
      <c r="BJ49" s="794">
        <v>8</v>
      </c>
      <c r="BK49" s="878">
        <v>2.08</v>
      </c>
      <c r="BL49" s="794">
        <v>10</v>
      </c>
      <c r="BM49" s="880">
        <v>0.33333333333333331</v>
      </c>
      <c r="BN49" s="1250">
        <v>0.9</v>
      </c>
      <c r="BO49" s="794">
        <v>4</v>
      </c>
      <c r="BP49" s="815">
        <v>12</v>
      </c>
      <c r="BQ49" s="790">
        <v>0.20729166666666668</v>
      </c>
      <c r="BR49" s="884">
        <v>0.56909722222222225</v>
      </c>
      <c r="BS49" s="791">
        <v>0.63605555555555549</v>
      </c>
      <c r="BT49" s="885">
        <v>0.28541666666666665</v>
      </c>
      <c r="BU49" s="792">
        <v>0.51446759259259256</v>
      </c>
      <c r="BV49" s="39"/>
      <c r="BW49" s="91"/>
    </row>
    <row r="50" spans="1:75" s="25" customFormat="1" ht="13.5" customHeight="1" x14ac:dyDescent="0.2">
      <c r="A50" s="84"/>
      <c r="B50" s="1978"/>
      <c r="C50" s="698" t="s">
        <v>11</v>
      </c>
      <c r="D50" s="175">
        <v>0</v>
      </c>
      <c r="E50" s="819">
        <v>0</v>
      </c>
      <c r="F50" s="345">
        <v>1.5</v>
      </c>
      <c r="G50" s="824">
        <v>11.7</v>
      </c>
      <c r="H50" s="345">
        <v>1.9</v>
      </c>
      <c r="I50" s="824">
        <v>8.9</v>
      </c>
      <c r="J50" s="349">
        <v>-4.3415384615384616</v>
      </c>
      <c r="K50" s="341">
        <v>-3.6124999999999883</v>
      </c>
      <c r="L50" s="175" t="e">
        <v>#REF!</v>
      </c>
      <c r="M50" s="334">
        <v>5.67</v>
      </c>
      <c r="N50" s="564">
        <v>6.6838709677419352</v>
      </c>
      <c r="O50" s="653">
        <v>15</v>
      </c>
      <c r="P50" s="567">
        <v>0.67419354838709733</v>
      </c>
      <c r="Q50" s="654">
        <v>9</v>
      </c>
      <c r="R50" s="568">
        <v>-0.41612903225806441</v>
      </c>
      <c r="S50" s="180">
        <v>91</v>
      </c>
      <c r="T50" s="829">
        <v>77</v>
      </c>
      <c r="U50" s="758">
        <v>66</v>
      </c>
      <c r="V50" s="830">
        <v>94</v>
      </c>
      <c r="W50" s="758">
        <v>5</v>
      </c>
      <c r="X50" s="969">
        <v>44</v>
      </c>
      <c r="Y50" s="113">
        <v>2</v>
      </c>
      <c r="Z50" s="50">
        <v>23</v>
      </c>
      <c r="AA50" s="315">
        <v>15.466146587667328</v>
      </c>
      <c r="AB50" s="848">
        <v>22.918461290322583</v>
      </c>
      <c r="AC50" s="759">
        <v>4.0258400000000005</v>
      </c>
      <c r="AD50" s="759">
        <v>8.6999999999999993</v>
      </c>
      <c r="AE50" s="851">
        <v>12.8</v>
      </c>
      <c r="AF50" s="854">
        <v>0</v>
      </c>
      <c r="AG50" s="684">
        <v>0</v>
      </c>
      <c r="AH50" s="405">
        <v>5.3</v>
      </c>
      <c r="AI50" s="862">
        <v>1.6111111111111112</v>
      </c>
      <c r="AJ50" s="762">
        <v>3</v>
      </c>
      <c r="AK50" s="857">
        <v>0.78823529411764715</v>
      </c>
      <c r="AL50" s="762">
        <v>0.93200663349917068</v>
      </c>
      <c r="AM50" s="234">
        <v>30</v>
      </c>
      <c r="AN50" s="762">
        <v>3.0333333333333332</v>
      </c>
      <c r="AO50" s="857">
        <v>10.223076923076924</v>
      </c>
      <c r="AP50" s="789">
        <v>0.16192170818505341</v>
      </c>
      <c r="AQ50" s="798">
        <v>9.8000000000000007</v>
      </c>
      <c r="AR50" s="866">
        <v>0.6</v>
      </c>
      <c r="AS50" s="484">
        <v>-1</v>
      </c>
      <c r="AT50" s="869">
        <v>10.3</v>
      </c>
      <c r="AU50" s="770">
        <v>1</v>
      </c>
      <c r="AV50" s="802">
        <v>12.200000000000001</v>
      </c>
      <c r="AW50" s="807" t="s">
        <v>509</v>
      </c>
      <c r="AX50" s="806">
        <v>0</v>
      </c>
      <c r="AY50" s="910">
        <v>0</v>
      </c>
      <c r="AZ50" s="872" t="e">
        <v>#REF!</v>
      </c>
      <c r="BA50" s="33">
        <v>67.699999999999989</v>
      </c>
      <c r="BB50" s="872">
        <v>1.4104166666666667</v>
      </c>
      <c r="BC50" s="33">
        <v>14</v>
      </c>
      <c r="BD50" s="872">
        <v>0.45161290322580644</v>
      </c>
      <c r="BE50" s="874">
        <v>6</v>
      </c>
      <c r="BF50" s="33">
        <v>4</v>
      </c>
      <c r="BG50" s="35">
        <v>5</v>
      </c>
      <c r="BH50" s="794">
        <v>60.3</v>
      </c>
      <c r="BI50" s="991">
        <v>1.0578947368421052</v>
      </c>
      <c r="BJ50" s="794">
        <v>8</v>
      </c>
      <c r="BK50" s="878">
        <v>2.8714285714285714</v>
      </c>
      <c r="BL50" s="794">
        <v>21</v>
      </c>
      <c r="BM50" s="880">
        <v>0.67741935483870963</v>
      </c>
      <c r="BN50" s="1250">
        <v>1</v>
      </c>
      <c r="BO50" s="794">
        <v>7</v>
      </c>
      <c r="BP50" s="815">
        <v>4</v>
      </c>
      <c r="BQ50" s="790">
        <v>0.23914609053497948</v>
      </c>
      <c r="BR50" s="884">
        <v>0.57271825396825393</v>
      </c>
      <c r="BS50" s="791">
        <v>0.60290404040404055</v>
      </c>
      <c r="BT50" s="885">
        <v>0.25582561728395059</v>
      </c>
      <c r="BU50" s="792">
        <v>0.50056089743589749</v>
      </c>
      <c r="BV50" s="84"/>
      <c r="BW50" s="94"/>
    </row>
    <row r="51" spans="1:75" s="1" customFormat="1" ht="5.25" customHeight="1" x14ac:dyDescent="0.2">
      <c r="A51" s="39"/>
      <c r="B51" s="1978"/>
      <c r="C51" s="698"/>
      <c r="D51" s="175"/>
      <c r="E51" s="819"/>
      <c r="F51" s="345"/>
      <c r="G51" s="824"/>
      <c r="H51" s="345"/>
      <c r="I51" s="824"/>
      <c r="J51" s="345"/>
      <c r="K51" s="341"/>
      <c r="L51" s="175"/>
      <c r="M51" s="334"/>
      <c r="N51" s="564"/>
      <c r="O51" s="653"/>
      <c r="P51" s="567"/>
      <c r="Q51" s="654"/>
      <c r="R51" s="568"/>
      <c r="S51" s="180"/>
      <c r="T51" s="829"/>
      <c r="U51" s="758"/>
      <c r="V51" s="830"/>
      <c r="W51" s="758"/>
      <c r="X51" s="969"/>
      <c r="Y51" s="113"/>
      <c r="Z51" s="50"/>
      <c r="AA51" s="315"/>
      <c r="AB51" s="847"/>
      <c r="AC51" s="759"/>
      <c r="AD51" s="759"/>
      <c r="AE51" s="851"/>
      <c r="AF51" s="853"/>
      <c r="AG51" s="683"/>
      <c r="AH51" s="762"/>
      <c r="AI51" s="857"/>
      <c r="AJ51" s="762"/>
      <c r="AK51" s="857"/>
      <c r="AL51" s="762"/>
      <c r="AM51" s="234"/>
      <c r="AN51" s="762"/>
      <c r="AO51" s="864"/>
      <c r="AP51" s="789"/>
      <c r="AQ51" s="798"/>
      <c r="AR51" s="866"/>
      <c r="AS51" s="484"/>
      <c r="AT51" s="869"/>
      <c r="AU51" s="770"/>
      <c r="AV51" s="802"/>
      <c r="AW51" s="805"/>
      <c r="AX51" s="808"/>
      <c r="AY51" s="910"/>
      <c r="AZ51" s="872"/>
      <c r="BA51" s="33"/>
      <c r="BB51" s="872"/>
      <c r="BC51" s="33"/>
      <c r="BD51" s="872"/>
      <c r="BE51" s="874"/>
      <c r="BF51" s="33"/>
      <c r="BG51" s="35"/>
      <c r="BH51" s="794"/>
      <c r="BI51" s="991"/>
      <c r="BJ51" s="795"/>
      <c r="BK51" s="877"/>
      <c r="BL51" s="794"/>
      <c r="BM51" s="880"/>
      <c r="BN51" s="1249"/>
      <c r="BO51" s="795"/>
      <c r="BP51" s="814"/>
      <c r="BQ51" s="790"/>
      <c r="BR51" s="884"/>
      <c r="BS51" s="791"/>
      <c r="BT51" s="885"/>
      <c r="BU51" s="792"/>
      <c r="BV51" s="39"/>
      <c r="BW51" s="91"/>
    </row>
    <row r="52" spans="1:75" s="1" customFormat="1" ht="14.25" customHeight="1" x14ac:dyDescent="0.2">
      <c r="A52" s="39"/>
      <c r="B52" s="1978"/>
      <c r="C52" s="698" t="s">
        <v>40</v>
      </c>
      <c r="D52" s="175" t="e">
        <f>AVERAGE(#REF!,D39:D40)</f>
        <v>#REF!</v>
      </c>
      <c r="E52" s="819" t="e">
        <f>AVERAGE(#REF!,E39:E40)</f>
        <v>#REF!</v>
      </c>
      <c r="F52" s="345" t="e">
        <f>AVERAGE(#REF!,F39:F40)</f>
        <v>#REF!</v>
      </c>
      <c r="G52" s="824" t="e">
        <f>AVERAGE(#REF!,G39:G40)</f>
        <v>#REF!</v>
      </c>
      <c r="H52" s="345" t="e">
        <f>AVERAGE(#REF!,H39:H40)</f>
        <v>#REF!</v>
      </c>
      <c r="I52" s="824" t="e">
        <f>AVERAGE(#REF!,I39:I40)</f>
        <v>#REF!</v>
      </c>
      <c r="J52" s="345" t="e">
        <f>AVERAGE(#REF!,J39:J40)</f>
        <v>#REF!</v>
      </c>
      <c r="K52" s="341" t="e">
        <f>AVERAGE(#REF!,K39:K40)</f>
        <v>#REF!</v>
      </c>
      <c r="L52" s="175" t="e">
        <f>AVERAGE(#REF!,L39:L40)</f>
        <v>#REF!</v>
      </c>
      <c r="M52" s="334" t="e">
        <f>AVERAGE(#REF!,M39:M40)</f>
        <v>#REF!</v>
      </c>
      <c r="N52" s="564" t="e">
        <f>AVERAGE(#REF!,N39:N40)</f>
        <v>#REF!</v>
      </c>
      <c r="O52" s="653" t="e">
        <f>SUM(#REF!,O39:O40)</f>
        <v>#REF!</v>
      </c>
      <c r="P52" s="567" t="e">
        <f>AVERAGE(#REF!,P39:P40)</f>
        <v>#REF!</v>
      </c>
      <c r="Q52" s="654" t="e">
        <f>SUM(#REF!,Q39:Q40)</f>
        <v>#REF!</v>
      </c>
      <c r="R52" s="568" t="e">
        <f>AVERAGE(#REF!,R39:R40)</f>
        <v>#REF!</v>
      </c>
      <c r="S52" s="180" t="e">
        <f>AVERAGE(#REF!,S39:S40)</f>
        <v>#REF!</v>
      </c>
      <c r="T52" s="829" t="e">
        <f>AVERAGE(#REF!,T39:T40)</f>
        <v>#REF!</v>
      </c>
      <c r="U52" s="758" t="e">
        <f>AVERAGE(#REF!,U39:U40)</f>
        <v>#REF!</v>
      </c>
      <c r="V52" s="830" t="e">
        <f>AVERAGE(#REF!,V39:V40)</f>
        <v>#REF!</v>
      </c>
      <c r="W52" s="758" t="e">
        <f>AVERAGE(#REF!,W39:W40)</f>
        <v>#REF!</v>
      </c>
      <c r="X52" s="969" t="e">
        <f>AVERAGE(#REF!,X39:X40)</f>
        <v>#REF!</v>
      </c>
      <c r="Y52" s="113" t="e">
        <f>AVERAGE(#REF!,Y39:Y40)</f>
        <v>#REF!</v>
      </c>
      <c r="Z52" s="50" t="e">
        <f>AVERAGE(#REF!,Z39:Z40)</f>
        <v>#REF!</v>
      </c>
      <c r="AA52" s="315" t="e">
        <f>AVERAGE(#REF!,AA39:AA40)</f>
        <v>#REF!</v>
      </c>
      <c r="AB52" s="847" t="e">
        <f>AVERAGE(#REF!,AB39:AB40)</f>
        <v>#REF!</v>
      </c>
      <c r="AC52" s="759" t="e">
        <f>AVERAGE(#REF!,AC39:AC40)</f>
        <v>#REF!</v>
      </c>
      <c r="AD52" s="759" t="e">
        <f>AVERAGE(#REF!,AD39:AD40)</f>
        <v>#REF!</v>
      </c>
      <c r="AE52" s="851" t="e">
        <f>AVERAGE(#REF!,AE39:AE40)</f>
        <v>#REF!</v>
      </c>
      <c r="AF52" s="853"/>
      <c r="AG52" s="683" t="e">
        <f>AVERAGE(#REF!,AG39:AG40)</f>
        <v>#REF!</v>
      </c>
      <c r="AH52" s="762" t="e">
        <f>AVERAGE(#REF!,AH39:AH40)</f>
        <v>#REF!</v>
      </c>
      <c r="AI52" s="857" t="e">
        <f>AVERAGE(#REF!,AI39:AI40)</f>
        <v>#REF!</v>
      </c>
      <c r="AJ52" s="762" t="e">
        <f>AVERAGE(#REF!,AJ39:AJ40)</f>
        <v>#REF!</v>
      </c>
      <c r="AK52" s="857" t="e">
        <f>AVERAGE(#REF!,AK39:AK40)</f>
        <v>#REF!</v>
      </c>
      <c r="AL52" s="762" t="e">
        <f>AVERAGE(#REF!,AL39:AL40)</f>
        <v>#REF!</v>
      </c>
      <c r="AM52" s="234" t="e">
        <f>AVERAGE(#REF!,AM39:AM40)</f>
        <v>#REF!</v>
      </c>
      <c r="AN52" s="762" t="e">
        <f>AVERAGE(#REF!,AN39:AN40)</f>
        <v>#REF!</v>
      </c>
      <c r="AO52" s="864" t="e">
        <f>AVERAGE(#REF!,AO39:AO40)</f>
        <v>#REF!</v>
      </c>
      <c r="AP52" s="789" t="e">
        <f>AVERAGE(#REF!,AP39:AP40)</f>
        <v>#REF!</v>
      </c>
      <c r="AQ52" s="798" t="e">
        <f>AVERAGE(#REF!,AQ39:AQ40)</f>
        <v>#REF!</v>
      </c>
      <c r="AR52" s="866" t="e">
        <f>AVERAGE(#REF!,AR39:AR40)</f>
        <v>#REF!</v>
      </c>
      <c r="AS52" s="484" t="e">
        <f>AVERAGE(#REF!,AS39:AS40)</f>
        <v>#REF!</v>
      </c>
      <c r="AT52" s="869" t="e">
        <f>AVERAGE(#REF!,AT39:AT40)</f>
        <v>#REF!</v>
      </c>
      <c r="AU52" s="770" t="e">
        <f>AVERAGE(#REF!,AU39:AU40)</f>
        <v>#REF!</v>
      </c>
      <c r="AV52" s="802" t="e">
        <f>AVERAGE(#REF!,AV39:AV40)</f>
        <v>#REF!</v>
      </c>
      <c r="AW52" s="805" t="e">
        <f>AVERAGE(#REF!,AW39:AW40)</f>
        <v>#REF!</v>
      </c>
      <c r="AX52" s="808" t="e">
        <f>AVERAGE(#REF!,AX39:AX40)</f>
        <v>#REF!</v>
      </c>
      <c r="AY52" s="910" t="e">
        <f>AVERAGE(#REF!,AY39:AY40)</f>
        <v>#REF!</v>
      </c>
      <c r="AZ52" s="872" t="e">
        <f>BA52/#REF!</f>
        <v>#REF!</v>
      </c>
      <c r="BA52" s="33" t="e">
        <f>SUM(#REF!,BA39:BA40)</f>
        <v>#REF!</v>
      </c>
      <c r="BB52" s="872" t="e">
        <f>BA52/#REF!</f>
        <v>#REF!</v>
      </c>
      <c r="BC52" s="33" t="e">
        <f>SUM(#REF!,BC39:BC40)</f>
        <v>#REF!</v>
      </c>
      <c r="BD52" s="872" t="e">
        <f>BC52/BW19</f>
        <v>#REF!</v>
      </c>
      <c r="BE52" s="874" t="e">
        <f>SUM(#REF!,BE39:BE40)</f>
        <v>#REF!</v>
      </c>
      <c r="BF52" s="33" t="e">
        <f>AVERAGE(#REF!,BF39:BF40)</f>
        <v>#REF!</v>
      </c>
      <c r="BG52" s="35" t="e">
        <f>AVERAGE(#REF!,BG39:BG40)</f>
        <v>#REF!</v>
      </c>
      <c r="BH52" s="794" t="e">
        <f>SUM(#REF!,BH39:BH40)</f>
        <v>#REF!</v>
      </c>
      <c r="BI52" s="994" t="e">
        <f>BH52/#REF!</f>
        <v>#REF!</v>
      </c>
      <c r="BJ52" s="794" t="e">
        <f>AVERAGE(#REF!,BJ39:BJ40)</f>
        <v>#REF!</v>
      </c>
      <c r="BK52" s="879" t="e">
        <f>AVERAGE(#REF!,BK39:BK40)</f>
        <v>#REF!</v>
      </c>
      <c r="BL52" s="794" t="e">
        <f>SUM(#REF!,BL39:BL40)</f>
        <v>#REF!</v>
      </c>
      <c r="BM52" s="881" t="e">
        <f>BL52/BW19</f>
        <v>#REF!</v>
      </c>
      <c r="BN52" s="1249" t="e">
        <f>AM19/BL52</f>
        <v>#REF!</v>
      </c>
      <c r="BO52" s="794" t="e">
        <f>AVERAGE(#REF!,BO39:BO40)</f>
        <v>#REF!</v>
      </c>
      <c r="BP52" s="815" t="e">
        <f>AVERAGE(#REF!,BP39:BP40)</f>
        <v>#REF!</v>
      </c>
      <c r="BQ52" s="790" t="e">
        <f>AVERAGE(#REF!,BQ39:BQ40)</f>
        <v>#REF!</v>
      </c>
      <c r="BR52" s="884" t="e">
        <f>AVERAGE(#REF!,BR39:BR40)</f>
        <v>#REF!</v>
      </c>
      <c r="BS52" s="791" t="e">
        <f>AVERAGE(#REF!,BS39:BS40)</f>
        <v>#REF!</v>
      </c>
      <c r="BT52" s="885" t="e">
        <f>AVERAGE(#REF!,BT39:BT40)</f>
        <v>#REF!</v>
      </c>
      <c r="BU52" s="792" t="e">
        <f>AVERAGE(#REF!,BU39:BU40)</f>
        <v>#REF!</v>
      </c>
      <c r="BV52" s="39"/>
      <c r="BW52" s="91"/>
    </row>
    <row r="53" spans="1:75" s="1" customFormat="1" ht="14.25" customHeight="1" x14ac:dyDescent="0.2">
      <c r="A53" s="39"/>
      <c r="B53" s="1978"/>
      <c r="C53" s="699" t="s">
        <v>37</v>
      </c>
      <c r="D53" s="175">
        <v>0</v>
      </c>
      <c r="E53" s="819">
        <v>0</v>
      </c>
      <c r="F53" s="345">
        <v>6.7333333333333334</v>
      </c>
      <c r="G53" s="824">
        <v>16.7</v>
      </c>
      <c r="H53" s="345">
        <v>3.1999999999999997</v>
      </c>
      <c r="I53" s="824">
        <v>15.266666666666666</v>
      </c>
      <c r="J53" s="345">
        <v>-3.2596837606837616</v>
      </c>
      <c r="K53" s="341">
        <v>-2.4459722222222293</v>
      </c>
      <c r="L53" s="175" t="e">
        <v>#REF!</v>
      </c>
      <c r="M53" s="334">
        <v>9.3433333333333337</v>
      </c>
      <c r="N53" s="564">
        <v>11.701111111111112</v>
      </c>
      <c r="O53" s="653">
        <v>15</v>
      </c>
      <c r="P53" s="567">
        <v>0.30645161290322614</v>
      </c>
      <c r="Q53" s="654">
        <v>1</v>
      </c>
      <c r="R53" s="568">
        <v>-1.1827956989247804E-2</v>
      </c>
      <c r="S53" s="180">
        <v>73.666666666666671</v>
      </c>
      <c r="T53" s="829">
        <v>70</v>
      </c>
      <c r="U53" s="758">
        <v>52.333333333333336</v>
      </c>
      <c r="V53" s="830">
        <v>85.666666666666671</v>
      </c>
      <c r="W53" s="758">
        <v>16.666666666666668</v>
      </c>
      <c r="X53" s="969">
        <v>57.333333333333336</v>
      </c>
      <c r="Y53" s="113">
        <v>1</v>
      </c>
      <c r="Z53" s="50">
        <v>13.333333333333334</v>
      </c>
      <c r="AA53" s="315">
        <v>13.112795698924733</v>
      </c>
      <c r="AB53" s="847">
        <v>18.723189964157701</v>
      </c>
      <c r="AC53" s="759">
        <v>1.7666666666666666</v>
      </c>
      <c r="AD53" s="759">
        <v>7.3666666666666671</v>
      </c>
      <c r="AE53" s="851">
        <v>9.8666666666666671</v>
      </c>
      <c r="AF53" s="853"/>
      <c r="AG53" s="683">
        <v>-1</v>
      </c>
      <c r="AH53" s="762">
        <v>2.3666666666666667</v>
      </c>
      <c r="AI53" s="857">
        <v>1.3099999999999998</v>
      </c>
      <c r="AJ53" s="762">
        <v>1.4333333333333333</v>
      </c>
      <c r="AK53" s="857">
        <v>0.79833333333333334</v>
      </c>
      <c r="AL53" s="762">
        <v>1.0418678644956019</v>
      </c>
      <c r="AM53" s="234">
        <v>28.333333333333332</v>
      </c>
      <c r="AN53" s="762">
        <v>2.1777777777777776</v>
      </c>
      <c r="AO53" s="864">
        <v>11.132666666666665</v>
      </c>
      <c r="AP53" s="789">
        <v>0.59194464173717287</v>
      </c>
      <c r="AQ53" s="798">
        <v>9</v>
      </c>
      <c r="AR53" s="866">
        <v>2.6666666666666665</v>
      </c>
      <c r="AS53" s="484">
        <v>-0.80000000000000016</v>
      </c>
      <c r="AT53" s="869">
        <v>10.333333333333334</v>
      </c>
      <c r="AU53" s="770">
        <v>1.8999999999999995</v>
      </c>
      <c r="AV53" s="802">
        <v>9.5333333333333332</v>
      </c>
      <c r="AW53" s="805" t="e">
        <v>#DIV/0!</v>
      </c>
      <c r="AX53" s="808">
        <v>0</v>
      </c>
      <c r="AY53" s="910">
        <v>0</v>
      </c>
      <c r="AZ53" s="872" t="e">
        <v>#REF!</v>
      </c>
      <c r="BA53" s="33">
        <v>558.70000000000005</v>
      </c>
      <c r="BB53" s="872" t="e">
        <v>#REF!</v>
      </c>
      <c r="BC53" s="33">
        <v>61</v>
      </c>
      <c r="BD53" s="872">
        <v>0.66304347826086951</v>
      </c>
      <c r="BE53" s="874">
        <v>5</v>
      </c>
      <c r="BF53" s="33">
        <v>8</v>
      </c>
      <c r="BG53" s="35">
        <v>3.3333333333333335</v>
      </c>
      <c r="BH53" s="796">
        <v>30.6</v>
      </c>
      <c r="BI53" s="994" t="e">
        <v>#REF!</v>
      </c>
      <c r="BJ53" s="794">
        <v>3.8333333333333335</v>
      </c>
      <c r="BK53" s="878">
        <v>2.2855555555555553</v>
      </c>
      <c r="BL53" s="796">
        <v>13</v>
      </c>
      <c r="BM53" s="881">
        <v>0.14130434782608695</v>
      </c>
      <c r="BN53" s="1249">
        <v>1</v>
      </c>
      <c r="BO53" s="794">
        <v>2</v>
      </c>
      <c r="BP53" s="814">
        <v>13.333333333333334</v>
      </c>
      <c r="BQ53" s="790">
        <v>0.22290722544940189</v>
      </c>
      <c r="BR53" s="884">
        <v>0.6357736305085212</v>
      </c>
      <c r="BS53" s="791">
        <v>0.67341315453384409</v>
      </c>
      <c r="BT53" s="885">
        <v>0.2859058228087602</v>
      </c>
      <c r="BU53" s="792">
        <v>0.60438520509757077</v>
      </c>
      <c r="BV53" s="39"/>
      <c r="BW53" s="91"/>
    </row>
    <row r="54" spans="1:75" s="1" customFormat="1" ht="14.25" customHeight="1" x14ac:dyDescent="0.2">
      <c r="A54" s="39"/>
      <c r="B54" s="1978"/>
      <c r="C54" s="700" t="s">
        <v>39</v>
      </c>
      <c r="D54" s="175">
        <v>0</v>
      </c>
      <c r="E54" s="819">
        <v>0</v>
      </c>
      <c r="F54" s="345">
        <v>10</v>
      </c>
      <c r="G54" s="824">
        <v>20.8</v>
      </c>
      <c r="H54" s="345">
        <v>4.2</v>
      </c>
      <c r="I54" s="824">
        <v>15.166666666666666</v>
      </c>
      <c r="J54" s="345">
        <v>-2.3045555555555564</v>
      </c>
      <c r="K54" s="341">
        <v>-2.6559722222222288</v>
      </c>
      <c r="L54" s="175" t="e">
        <v>#REF!</v>
      </c>
      <c r="M54" s="334">
        <v>10.84375</v>
      </c>
      <c r="N54" s="564">
        <v>14.492275985663085</v>
      </c>
      <c r="O54" s="653">
        <v>13</v>
      </c>
      <c r="P54" s="567">
        <v>0.20311827956989367</v>
      </c>
      <c r="Q54" s="654">
        <v>2</v>
      </c>
      <c r="R54" s="568">
        <v>-1.6666666666666902E-2</v>
      </c>
      <c r="S54" s="180">
        <v>70.333333333333329</v>
      </c>
      <c r="T54" s="829">
        <v>69</v>
      </c>
      <c r="U54" s="758">
        <v>49.333333333333336</v>
      </c>
      <c r="V54" s="830">
        <v>83.666666666666671</v>
      </c>
      <c r="W54" s="758">
        <v>19.333333333333332</v>
      </c>
      <c r="X54" s="969">
        <v>57.333333333333336</v>
      </c>
      <c r="Y54" s="113">
        <v>1.3333333333333333</v>
      </c>
      <c r="Z54" s="50">
        <v>14.333333333333334</v>
      </c>
      <c r="AA54" s="315">
        <v>13.542616487455197</v>
      </c>
      <c r="AB54" s="847">
        <v>19.566738351254475</v>
      </c>
      <c r="AC54" s="759">
        <v>2.1666666666666665</v>
      </c>
      <c r="AD54" s="759">
        <v>8.2999999999999989</v>
      </c>
      <c r="AE54" s="851">
        <v>11.200000000000001</v>
      </c>
      <c r="AF54" s="853"/>
      <c r="AG54" s="683">
        <v>0.76666666666666661</v>
      </c>
      <c r="AH54" s="762">
        <v>4.7333333333333334</v>
      </c>
      <c r="AI54" s="857">
        <v>1.837777777777778</v>
      </c>
      <c r="AJ54" s="762">
        <v>2.2666666666666666</v>
      </c>
      <c r="AK54" s="857">
        <v>0.60833333333333328</v>
      </c>
      <c r="AL54" s="762">
        <v>1.212882485087923</v>
      </c>
      <c r="AM54" s="234">
        <v>43.333333333333336</v>
      </c>
      <c r="AN54" s="762">
        <v>3.036111111111111</v>
      </c>
      <c r="AO54" s="864">
        <v>16.38397435897436</v>
      </c>
      <c r="AP54" s="789">
        <v>0.51574858266440149</v>
      </c>
      <c r="AQ54" s="798">
        <v>10.633333333333333</v>
      </c>
      <c r="AR54" s="866">
        <v>5.3</v>
      </c>
      <c r="AS54" s="484">
        <v>2.0666666666666664</v>
      </c>
      <c r="AT54" s="869">
        <v>12.266666666666666</v>
      </c>
      <c r="AU54" s="770">
        <v>2.3333333333333335</v>
      </c>
      <c r="AV54" s="802">
        <v>9.6666666666666661</v>
      </c>
      <c r="AW54" s="805" t="e">
        <v>#DIV/0!</v>
      </c>
      <c r="AX54" s="808">
        <v>0</v>
      </c>
      <c r="AY54" s="910">
        <v>0</v>
      </c>
      <c r="AZ54" s="872" t="e">
        <v>#REF!</v>
      </c>
      <c r="BA54" s="33">
        <v>616.20000000000005</v>
      </c>
      <c r="BB54" s="872" t="e">
        <v>#REF!</v>
      </c>
      <c r="BC54" s="33">
        <v>65</v>
      </c>
      <c r="BD54" s="872">
        <v>0.70652173913043481</v>
      </c>
      <c r="BE54" s="874">
        <v>2</v>
      </c>
      <c r="BF54" s="33">
        <v>9.3333333333333339</v>
      </c>
      <c r="BG54" s="35">
        <v>3.6666666666666665</v>
      </c>
      <c r="BH54" s="794">
        <v>83.100000000000009</v>
      </c>
      <c r="BI54" s="994" t="e">
        <v>#REF!</v>
      </c>
      <c r="BJ54" s="794">
        <v>5.333333333333333</v>
      </c>
      <c r="BK54" s="878">
        <v>2.7513888888888887</v>
      </c>
      <c r="BL54" s="794">
        <v>24</v>
      </c>
      <c r="BM54" s="880">
        <v>0.2608695652173913</v>
      </c>
      <c r="BN54" s="1249">
        <v>1.0416666666666667</v>
      </c>
      <c r="BO54" s="794">
        <v>3</v>
      </c>
      <c r="BP54" s="815">
        <v>10.666666666666666</v>
      </c>
      <c r="BQ54" s="790">
        <v>0.22709783847622181</v>
      </c>
      <c r="BR54" s="884">
        <v>0.64497834528076459</v>
      </c>
      <c r="BS54" s="791">
        <v>0.68264840830613494</v>
      </c>
      <c r="BT54" s="885">
        <v>0.26909816287610028</v>
      </c>
      <c r="BU54" s="792">
        <v>0.60256969334926325</v>
      </c>
      <c r="BV54" s="39"/>
      <c r="BW54" s="91"/>
    </row>
    <row r="55" spans="1:75" s="1" customFormat="1" ht="14.25" customHeight="1" x14ac:dyDescent="0.2">
      <c r="A55" s="39"/>
      <c r="B55" s="1978"/>
      <c r="C55" s="700" t="s">
        <v>38</v>
      </c>
      <c r="D55" s="175">
        <v>0</v>
      </c>
      <c r="E55" s="819">
        <v>0</v>
      </c>
      <c r="F55" s="345">
        <v>11.966666666666667</v>
      </c>
      <c r="G55" s="824">
        <v>21.3</v>
      </c>
      <c r="H55" s="345">
        <v>4.5333333333333332</v>
      </c>
      <c r="I55" s="824">
        <v>14.133333333333333</v>
      </c>
      <c r="J55" s="345">
        <v>-3.6562222222222229</v>
      </c>
      <c r="K55" s="341">
        <v>-4.6059722222222295</v>
      </c>
      <c r="L55" s="175" t="e">
        <v>#REF!</v>
      </c>
      <c r="M55" s="334">
        <v>8.0037499999999984</v>
      </c>
      <c r="N55" s="564">
        <v>15.521272401433691</v>
      </c>
      <c r="O55" s="653">
        <v>13</v>
      </c>
      <c r="P55" s="567">
        <v>0.20204301075268974</v>
      </c>
      <c r="Q55" s="654">
        <v>2</v>
      </c>
      <c r="R55" s="568">
        <v>-1.6666666666666902E-2</v>
      </c>
      <c r="S55" s="180">
        <v>69</v>
      </c>
      <c r="T55" s="829">
        <v>69</v>
      </c>
      <c r="U55" s="758">
        <v>49</v>
      </c>
      <c r="V55" s="830">
        <v>85</v>
      </c>
      <c r="W55" s="758">
        <v>20.666666666666668</v>
      </c>
      <c r="X55" s="969">
        <v>55</v>
      </c>
      <c r="Y55" s="113">
        <v>1.6666666666666667</v>
      </c>
      <c r="Z55" s="50">
        <v>16.333333333333332</v>
      </c>
      <c r="AA55" s="315">
        <v>13.095412186379926</v>
      </c>
      <c r="AB55" s="847">
        <v>18.713440860215048</v>
      </c>
      <c r="AC55" s="759">
        <v>2.3333333333333335</v>
      </c>
      <c r="AD55" s="759">
        <v>7.9333333333333336</v>
      </c>
      <c r="AE55" s="851">
        <v>11.066666666666668</v>
      </c>
      <c r="AF55" s="853"/>
      <c r="AG55" s="683">
        <v>3.3000000000000003</v>
      </c>
      <c r="AH55" s="235">
        <v>6.0999999999999988</v>
      </c>
      <c r="AI55" s="857">
        <v>2.4480341880341885</v>
      </c>
      <c r="AJ55" s="762">
        <v>3.2666666666666671</v>
      </c>
      <c r="AK55" s="857">
        <v>0.8619658119658119</v>
      </c>
      <c r="AL55" s="762">
        <v>1.6349926153947745</v>
      </c>
      <c r="AM55" s="234">
        <v>63.333333333333336</v>
      </c>
      <c r="AN55" s="762">
        <v>3.625</v>
      </c>
      <c r="AO55" s="864">
        <v>19.222649572649573</v>
      </c>
      <c r="AP55" s="789">
        <v>0.34314333985043</v>
      </c>
      <c r="AQ55" s="798">
        <v>11.166666666666666</v>
      </c>
      <c r="AR55" s="866">
        <v>7.1333333333333329</v>
      </c>
      <c r="AS55" s="484">
        <v>3.9</v>
      </c>
      <c r="AT55" s="869">
        <v>13.233333333333334</v>
      </c>
      <c r="AU55" s="770">
        <v>2.6</v>
      </c>
      <c r="AV55" s="802">
        <v>9.0333333333333332</v>
      </c>
      <c r="AW55" s="808" t="e">
        <v>#DIV/0!</v>
      </c>
      <c r="AX55" s="808">
        <v>0</v>
      </c>
      <c r="AY55" s="910">
        <v>0</v>
      </c>
      <c r="AZ55" s="872" t="e">
        <v>#REF!</v>
      </c>
      <c r="BA55" s="9">
        <v>566.59999999999991</v>
      </c>
      <c r="BB55" s="1054" t="e">
        <v>#REF!</v>
      </c>
      <c r="BC55" s="9">
        <v>59</v>
      </c>
      <c r="BD55" s="1054">
        <v>0.64835164835164838</v>
      </c>
      <c r="BE55" s="875">
        <v>0</v>
      </c>
      <c r="BF55" s="9">
        <v>6.666666666666667</v>
      </c>
      <c r="BG55" s="141">
        <v>4.333333333333333</v>
      </c>
      <c r="BH55" s="794">
        <v>109.7</v>
      </c>
      <c r="BI55" s="991" t="e">
        <v>#REF!</v>
      </c>
      <c r="BJ55" s="794">
        <v>6.333333333333333</v>
      </c>
      <c r="BK55" s="878">
        <v>2.8834401709401711</v>
      </c>
      <c r="BL55" s="794">
        <v>35</v>
      </c>
      <c r="BM55" s="880">
        <v>0.38461538461538464</v>
      </c>
      <c r="BN55" s="1249">
        <v>1.0285714285714285</v>
      </c>
      <c r="BO55" s="794">
        <v>5.333333333333333</v>
      </c>
      <c r="BP55" s="814">
        <v>7</v>
      </c>
      <c r="BQ55" s="790">
        <v>0.21952117579203234</v>
      </c>
      <c r="BR55" s="884">
        <v>0.64504057148546401</v>
      </c>
      <c r="BS55" s="791">
        <v>0.68589893358113174</v>
      </c>
      <c r="BT55" s="885">
        <v>0.27008410251944731</v>
      </c>
      <c r="BU55" s="792">
        <v>0.58027080844285139</v>
      </c>
      <c r="BV55" s="39"/>
      <c r="BW55" s="91"/>
    </row>
    <row r="56" spans="1:75" s="1" customFormat="1" ht="4.5" customHeight="1" x14ac:dyDescent="0.2">
      <c r="A56" s="39"/>
      <c r="B56" s="1978"/>
      <c r="C56" s="700"/>
      <c r="D56" s="175"/>
      <c r="E56" s="819"/>
      <c r="F56" s="345"/>
      <c r="G56" s="824"/>
      <c r="H56" s="345"/>
      <c r="I56" s="824"/>
      <c r="J56" s="345"/>
      <c r="K56" s="341"/>
      <c r="L56" s="175"/>
      <c r="M56" s="334"/>
      <c r="N56" s="564"/>
      <c r="O56" s="653"/>
      <c r="P56" s="567"/>
      <c r="Q56" s="654"/>
      <c r="R56" s="568"/>
      <c r="S56" s="180"/>
      <c r="T56" s="829"/>
      <c r="U56" s="758"/>
      <c r="V56" s="830"/>
      <c r="W56" s="758"/>
      <c r="X56" s="969"/>
      <c r="Y56" s="113"/>
      <c r="Z56" s="50"/>
      <c r="AA56" s="315"/>
      <c r="AB56" s="847"/>
      <c r="AC56" s="759"/>
      <c r="AD56" s="759"/>
      <c r="AE56" s="851"/>
      <c r="AF56" s="853"/>
      <c r="AG56" s="683"/>
      <c r="AH56" s="235"/>
      <c r="AI56" s="861"/>
      <c r="AJ56" s="762"/>
      <c r="AK56" s="857"/>
      <c r="AL56" s="762"/>
      <c r="AM56" s="234"/>
      <c r="AN56" s="762"/>
      <c r="AO56" s="864"/>
      <c r="AP56" s="789"/>
      <c r="AQ56" s="798"/>
      <c r="AR56" s="866"/>
      <c r="AS56" s="484"/>
      <c r="AT56" s="869"/>
      <c r="AU56" s="770"/>
      <c r="AV56" s="802"/>
      <c r="AW56" s="808"/>
      <c r="AX56" s="808"/>
      <c r="AY56" s="910"/>
      <c r="AZ56" s="1054"/>
      <c r="BA56" s="23"/>
      <c r="BB56" s="873"/>
      <c r="BC56" s="23"/>
      <c r="BD56" s="873"/>
      <c r="BE56" s="873"/>
      <c r="BF56" s="23"/>
      <c r="BG56" s="252"/>
      <c r="BH56" s="794"/>
      <c r="BI56" s="990"/>
      <c r="BJ56" s="795"/>
      <c r="BK56" s="877"/>
      <c r="BL56" s="795"/>
      <c r="BM56" s="880"/>
      <c r="BN56" s="1251"/>
      <c r="BO56" s="795"/>
      <c r="BP56" s="814"/>
      <c r="BQ56" s="790"/>
      <c r="BR56" s="884"/>
      <c r="BS56" s="791"/>
      <c r="BT56" s="885"/>
      <c r="BU56" s="792"/>
      <c r="BV56" s="39"/>
      <c r="BW56" s="91"/>
    </row>
    <row r="57" spans="1:75" s="25" customFormat="1" ht="14.25" customHeight="1" x14ac:dyDescent="0.2">
      <c r="A57" s="84"/>
      <c r="B57" s="1978"/>
      <c r="C57" s="700" t="s">
        <v>35</v>
      </c>
      <c r="D57" s="151"/>
      <c r="E57" s="919"/>
      <c r="F57" s="99"/>
      <c r="G57" s="920"/>
      <c r="H57" s="99"/>
      <c r="I57" s="920"/>
      <c r="J57" s="99"/>
      <c r="K57" s="921"/>
      <c r="L57" s="151"/>
      <c r="M57" s="922"/>
      <c r="N57" s="564"/>
      <c r="O57" s="653">
        <f>SUM(O39:O50)</f>
        <v>98</v>
      </c>
      <c r="P57" s="1152" t="e">
        <f>O57/#REF!</f>
        <v>#REF!</v>
      </c>
      <c r="Q57" s="654">
        <f>SUM(Q39:Q50)</f>
        <v>34</v>
      </c>
      <c r="R57" s="1153" t="e">
        <f>Q57/#REF!</f>
        <v>#REF!</v>
      </c>
      <c r="S57" s="923"/>
      <c r="T57" s="924"/>
      <c r="U57" s="925"/>
      <c r="V57" s="926"/>
      <c r="W57" s="925"/>
      <c r="X57" s="970"/>
      <c r="Y57" s="928"/>
      <c r="Z57" s="929"/>
      <c r="AA57" s="316"/>
      <c r="AB57" s="849"/>
      <c r="AC57" s="930"/>
      <c r="AD57" s="930"/>
      <c r="AE57" s="931"/>
      <c r="AF57" s="932"/>
      <c r="AG57" s="933"/>
      <c r="AH57" s="202"/>
      <c r="AI57" s="935"/>
      <c r="AJ57" s="605"/>
      <c r="AK57" s="934"/>
      <c r="AL57" s="605">
        <f>SUM(AG6:AG17)/BH57</f>
        <v>1.2555775904809119</v>
      </c>
      <c r="AM57" s="201"/>
      <c r="AN57" s="605"/>
      <c r="AO57" s="936"/>
      <c r="AP57" s="1059" t="e">
        <f>#REF!/AG24</f>
        <v>#REF!</v>
      </c>
      <c r="AQ57" s="773"/>
      <c r="AR57" s="937"/>
      <c r="AS57" s="776"/>
      <c r="AT57" s="938"/>
      <c r="AU57" s="776"/>
      <c r="AV57" s="939"/>
      <c r="AW57" s="915"/>
      <c r="AX57" s="915"/>
      <c r="AY57" s="916"/>
      <c r="AZ57" s="943" t="e">
        <f>BA57/#REF!</f>
        <v>#REF!</v>
      </c>
      <c r="BA57" s="675">
        <f>SUM(BA39:BA50)</f>
        <v>1561.5099999999998</v>
      </c>
      <c r="BB57" s="943" t="e">
        <f>BA57/#REF!</f>
        <v>#REF!</v>
      </c>
      <c r="BC57" s="675">
        <f>SUM(BC39:BC50)</f>
        <v>200</v>
      </c>
      <c r="BD57" s="943" t="e">
        <f>BC57/#REF!</f>
        <v>#REF!</v>
      </c>
      <c r="BE57" s="944">
        <f>SUM(BE39:BE50)</f>
        <v>42</v>
      </c>
      <c r="BF57" s="917"/>
      <c r="BG57" s="918"/>
      <c r="BH57" s="563">
        <f>SUM(BH39:BH50)</f>
        <v>403.40000000000003</v>
      </c>
      <c r="BI57" s="991" t="e">
        <f>BH57/#REF!</f>
        <v>#REF!</v>
      </c>
      <c r="BJ57" s="563"/>
      <c r="BK57" s="940">
        <f>IF(BL57=0,NA(),BH57/BL57)</f>
        <v>2.8609929078014185</v>
      </c>
      <c r="BL57" s="563">
        <f>SUM(BL39:BL50)</f>
        <v>141</v>
      </c>
      <c r="BM57" s="941" t="e">
        <f>BL57/#REF!</f>
        <v>#REF!</v>
      </c>
      <c r="BN57" s="942">
        <f>IF(BL57=0,NA(),AM24/BL57)</f>
        <v>0.97163120567375882</v>
      </c>
      <c r="BO57" s="795"/>
      <c r="BP57" s="814"/>
      <c r="BQ57" s="790"/>
      <c r="BR57" s="884"/>
      <c r="BS57" s="791"/>
      <c r="BT57" s="885"/>
      <c r="BU57" s="792"/>
      <c r="BV57" s="84"/>
      <c r="BW57" s="94"/>
    </row>
    <row r="58" spans="1:75" s="1" customFormat="1" ht="4.5" customHeight="1" x14ac:dyDescent="0.2">
      <c r="A58" s="39"/>
      <c r="B58" s="1978"/>
      <c r="C58" s="701"/>
      <c r="D58" s="331"/>
      <c r="E58" s="820"/>
      <c r="F58" s="346"/>
      <c r="G58" s="825"/>
      <c r="H58" s="346"/>
      <c r="I58" s="825"/>
      <c r="J58" s="346"/>
      <c r="K58" s="342"/>
      <c r="L58" s="331"/>
      <c r="M58" s="335"/>
      <c r="N58" s="564"/>
      <c r="O58" s="653"/>
      <c r="P58" s="567"/>
      <c r="Q58" s="654"/>
      <c r="R58" s="568"/>
      <c r="S58" s="180"/>
      <c r="T58" s="829"/>
      <c r="U58" s="758"/>
      <c r="V58" s="830"/>
      <c r="W58" s="758"/>
      <c r="X58" s="969"/>
      <c r="Y58" s="113"/>
      <c r="Z58" s="50"/>
      <c r="AA58" s="315"/>
      <c r="AB58" s="847"/>
      <c r="AC58" s="759"/>
      <c r="AD58" s="759"/>
      <c r="AE58" s="851"/>
      <c r="AF58" s="853"/>
      <c r="AG58" s="683"/>
      <c r="AH58" s="235"/>
      <c r="AI58" s="861"/>
      <c r="AJ58" s="762"/>
      <c r="AK58" s="857"/>
      <c r="AL58" s="762"/>
      <c r="AM58" s="234"/>
      <c r="AN58" s="762"/>
      <c r="AO58" s="864"/>
      <c r="AP58" s="789"/>
      <c r="AQ58" s="798"/>
      <c r="AR58" s="866"/>
      <c r="AS58" s="484"/>
      <c r="AT58" s="869"/>
      <c r="AU58" s="770"/>
      <c r="AV58" s="802"/>
      <c r="AW58" s="808"/>
      <c r="AX58" s="808"/>
      <c r="AY58" s="910"/>
      <c r="AZ58" s="1054"/>
      <c r="BA58" s="23"/>
      <c r="BB58" s="873"/>
      <c r="BC58" s="23"/>
      <c r="BD58" s="873"/>
      <c r="BE58" s="873"/>
      <c r="BF58" s="23"/>
      <c r="BG58" s="252"/>
      <c r="BH58" s="794"/>
      <c r="BI58" s="990"/>
      <c r="BJ58" s="795"/>
      <c r="BK58" s="877"/>
      <c r="BL58" s="795"/>
      <c r="BM58" s="880"/>
      <c r="BN58" s="1249"/>
      <c r="BO58" s="795"/>
      <c r="BP58" s="814"/>
      <c r="BQ58" s="790"/>
      <c r="BR58" s="884"/>
      <c r="BS58" s="791"/>
      <c r="BT58" s="885"/>
      <c r="BU58" s="792"/>
      <c r="BV58" s="39"/>
      <c r="BW58" s="91"/>
    </row>
    <row r="59" spans="1:75" s="1" customFormat="1" ht="19.5" customHeight="1" x14ac:dyDescent="0.2">
      <c r="A59" s="39"/>
      <c r="B59" s="1978"/>
      <c r="C59" s="886" t="s">
        <v>41</v>
      </c>
      <c r="D59" s="332">
        <f t="shared" ref="D59:M59" si="4">AVERAGE(D39:D50)</f>
        <v>0</v>
      </c>
      <c r="E59" s="821">
        <f t="shared" si="4"/>
        <v>0</v>
      </c>
      <c r="F59" s="347">
        <f t="shared" si="4"/>
        <v>7.541666666666667</v>
      </c>
      <c r="G59" s="826">
        <f t="shared" si="4"/>
        <v>17.399999999999999</v>
      </c>
      <c r="H59" s="347">
        <f t="shared" si="4"/>
        <v>2.8833333333333333</v>
      </c>
      <c r="I59" s="826">
        <f t="shared" si="4"/>
        <v>12.933333333333335</v>
      </c>
      <c r="J59" s="347">
        <f t="shared" si="4"/>
        <v>-3.8684636752136767</v>
      </c>
      <c r="K59" s="343">
        <f t="shared" si="4"/>
        <v>-3.7371193910256433</v>
      </c>
      <c r="L59" s="332" t="e">
        <f t="shared" si="4"/>
        <v>#REF!</v>
      </c>
      <c r="M59" s="336">
        <f t="shared" si="4"/>
        <v>7.8860763888888892</v>
      </c>
      <c r="N59" s="1028">
        <f>AVERAGE(G26:H26)</f>
        <v>12.018767123287674</v>
      </c>
      <c r="O59" s="1029">
        <f t="shared" ref="O59:Z59" si="5">AVERAGE(O39:O50)</f>
        <v>8.1666666666666661</v>
      </c>
      <c r="P59" s="1030">
        <f t="shared" si="5"/>
        <v>0.41895929339477767</v>
      </c>
      <c r="Q59" s="1031">
        <f t="shared" si="5"/>
        <v>2.8333333333333335</v>
      </c>
      <c r="R59" s="1032">
        <f t="shared" si="5"/>
        <v>-0.11389336917562735</v>
      </c>
      <c r="S59" s="247">
        <f t="shared" si="5"/>
        <v>81.166666666666671</v>
      </c>
      <c r="T59" s="1033">
        <f t="shared" si="5"/>
        <v>74.5</v>
      </c>
      <c r="U59" s="294">
        <f t="shared" si="5"/>
        <v>58.666666666666664</v>
      </c>
      <c r="V59" s="1034">
        <f t="shared" si="5"/>
        <v>90.166666666666671</v>
      </c>
      <c r="W59" s="294">
        <f t="shared" si="5"/>
        <v>12.5</v>
      </c>
      <c r="X59" s="971">
        <f t="shared" si="5"/>
        <v>50.083333333333336</v>
      </c>
      <c r="Y59" s="755">
        <f t="shared" si="5"/>
        <v>1.4166666666666667</v>
      </c>
      <c r="Z59" s="756">
        <f t="shared" si="5"/>
        <v>15.166666666666666</v>
      </c>
      <c r="AA59" s="1035">
        <f>Daily!V374</f>
        <v>13.117124778678592</v>
      </c>
      <c r="AB59" s="1036">
        <f>Daily!W374</f>
        <v>18.810609041095894</v>
      </c>
      <c r="AC59" s="888">
        <f>AVERAGE(AC39:AC50)</f>
        <v>2.0188200000000003</v>
      </c>
      <c r="AD59" s="888">
        <f>AVERAGE(AD39:AD50)</f>
        <v>7.1750000000000007</v>
      </c>
      <c r="AE59" s="889">
        <f>AVERAGE(AE39:AE50)</f>
        <v>9.7749999999999986</v>
      </c>
      <c r="AF59" s="855" t="s">
        <v>180</v>
      </c>
      <c r="AG59" s="757">
        <f>AVERAGE(AG39:AG50)</f>
        <v>-0.73333333333333328</v>
      </c>
      <c r="AH59" s="891">
        <f>AVERAGE(AH39:AH50)</f>
        <v>5.7833333333333323</v>
      </c>
      <c r="AI59" s="890">
        <f>IF(AH39=0,NA(),AVERAGE(AI39:AI50))</f>
        <v>2.0206725681725684</v>
      </c>
      <c r="AJ59" s="891">
        <f>AVERAGE(AJ39:AJ50)</f>
        <v>2.6583333333333337</v>
      </c>
      <c r="AK59" s="890">
        <f>IF(AJ39=0,NA(),AVERAGE(AK39:AK50))</f>
        <v>0.88773140258434369</v>
      </c>
      <c r="AL59" s="891">
        <f>AVERAGE(AL39:AL50)</f>
        <v>1.1638071155000187</v>
      </c>
      <c r="AM59" s="892">
        <f>AVERAGE(AM39:AM50)</f>
        <v>42.083333333333336</v>
      </c>
      <c r="AN59" s="891">
        <f>AVERAGE(AN39:AN50)</f>
        <v>3.1777314814814819</v>
      </c>
      <c r="AO59" s="893">
        <f>Daily!AE374</f>
        <v>14.372912621359225</v>
      </c>
      <c r="AP59" s="894">
        <f t="shared" ref="AP59:AV59" si="6">AVERAGE(AP39:AP50)</f>
        <v>0.36198315969111033</v>
      </c>
      <c r="AQ59" s="896">
        <f t="shared" si="6"/>
        <v>10.875</v>
      </c>
      <c r="AR59" s="897">
        <f t="shared" si="6"/>
        <v>4.6000000000000005</v>
      </c>
      <c r="AS59" s="895">
        <f t="shared" si="6"/>
        <v>1.95</v>
      </c>
      <c r="AT59" s="898">
        <f t="shared" si="6"/>
        <v>12.31666666666667</v>
      </c>
      <c r="AU59" s="895">
        <f t="shared" si="6"/>
        <v>1.675</v>
      </c>
      <c r="AV59" s="899">
        <f t="shared" si="6"/>
        <v>10.258333333333333</v>
      </c>
      <c r="AW59" s="961">
        <f>Daily!AL374</f>
        <v>0</v>
      </c>
      <c r="AX59" s="961">
        <f t="shared" ref="AX59:BJ59" si="7">AVERAGE(AX39:AX50)</f>
        <v>0</v>
      </c>
      <c r="AY59" s="962">
        <f t="shared" si="7"/>
        <v>0</v>
      </c>
      <c r="AZ59" s="912" t="e">
        <f t="shared" si="7"/>
        <v>#REF!</v>
      </c>
      <c r="BA59" s="911">
        <f t="shared" si="7"/>
        <v>130.1258333333333</v>
      </c>
      <c r="BB59" s="912">
        <f t="shared" si="7"/>
        <v>1.0669964316054108</v>
      </c>
      <c r="BC59" s="911">
        <f t="shared" si="7"/>
        <v>16.666666666666668</v>
      </c>
      <c r="BD59" s="912">
        <f t="shared" si="7"/>
        <v>0.54672939068100368</v>
      </c>
      <c r="BE59" s="913">
        <f t="shared" si="7"/>
        <v>3.5</v>
      </c>
      <c r="BF59" s="911">
        <f t="shared" si="7"/>
        <v>6.416666666666667</v>
      </c>
      <c r="BG59" s="914">
        <f t="shared" si="7"/>
        <v>5.333333333333333</v>
      </c>
      <c r="BH59" s="907">
        <f t="shared" si="7"/>
        <v>33.616666666666667</v>
      </c>
      <c r="BI59" s="992">
        <f t="shared" si="7"/>
        <v>0.79756054654938235</v>
      </c>
      <c r="BJ59" s="907">
        <f t="shared" si="7"/>
        <v>6.791666666666667</v>
      </c>
      <c r="BK59" s="908">
        <f>IF(BL59=0,NA(),AVERAGE(BK39:BK50))</f>
        <v>2.6946242877492881</v>
      </c>
      <c r="BL59" s="907">
        <f>AVERAGE(BL39:BL50)</f>
        <v>11.75</v>
      </c>
      <c r="BM59" s="909">
        <f>IF(BL59=0,NA(),AVERAGE(BM39:BM50))</f>
        <v>0.38653993855606766</v>
      </c>
      <c r="BN59" s="902">
        <f>IF(BL57=0,NA(),AVERAGE(BN39:BN50))</f>
        <v>0.96940501628001641</v>
      </c>
      <c r="BO59" s="907">
        <f t="shared" ref="BO59:BU59" si="8">AVERAGE(BO39:BO50)</f>
        <v>4.833333333333333</v>
      </c>
      <c r="BP59" s="903">
        <f t="shared" si="8"/>
        <v>8.0833333333333339</v>
      </c>
      <c r="BQ59" s="904">
        <f t="shared" si="8"/>
        <v>0.22971031845203327</v>
      </c>
      <c r="BR59" s="905">
        <f t="shared" si="8"/>
        <v>0.61603183639768277</v>
      </c>
      <c r="BS59" s="906">
        <f t="shared" si="8"/>
        <v>0.6538177433214466</v>
      </c>
      <c r="BT59" s="901">
        <f t="shared" si="8"/>
        <v>0.28035205825985782</v>
      </c>
      <c r="BU59" s="900">
        <f t="shared" si="8"/>
        <v>0.5578244036678176</v>
      </c>
      <c r="BV59" s="39"/>
      <c r="BW59" s="91"/>
    </row>
    <row r="60" spans="1:75" s="1" customFormat="1" ht="4.5" customHeight="1" x14ac:dyDescent="0.2">
      <c r="A60" s="39"/>
      <c r="B60" s="1978"/>
      <c r="C60" s="744"/>
      <c r="D60" s="708"/>
      <c r="E60" s="822"/>
      <c r="F60" s="707"/>
      <c r="G60" s="827"/>
      <c r="H60" s="707"/>
      <c r="I60" s="827"/>
      <c r="J60" s="707"/>
      <c r="K60" s="745"/>
      <c r="L60" s="708"/>
      <c r="M60" s="746"/>
      <c r="N60" s="564"/>
      <c r="O60" s="653"/>
      <c r="P60" s="567"/>
      <c r="Q60" s="654"/>
      <c r="R60" s="568"/>
      <c r="S60" s="180"/>
      <c r="T60" s="829"/>
      <c r="U60" s="758"/>
      <c r="V60" s="830"/>
      <c r="W60" s="710"/>
      <c r="X60" s="972"/>
      <c r="Y60" s="747"/>
      <c r="Z60" s="748"/>
      <c r="AA60" s="315"/>
      <c r="AB60" s="849"/>
      <c r="AC60" s="759"/>
      <c r="AD60" s="759"/>
      <c r="AE60" s="851"/>
      <c r="AF60" s="856"/>
      <c r="AG60" s="749"/>
      <c r="AH60" s="489"/>
      <c r="AI60" s="858"/>
      <c r="AJ60" s="762"/>
      <c r="AK60" s="857"/>
      <c r="AL60" s="762"/>
      <c r="AM60" s="234"/>
      <c r="AN60" s="762"/>
      <c r="AO60" s="864"/>
      <c r="AP60" s="789"/>
      <c r="AQ60" s="798"/>
      <c r="AR60" s="866"/>
      <c r="AS60" s="484"/>
      <c r="AT60" s="869"/>
      <c r="AU60" s="770"/>
      <c r="AV60" s="802"/>
      <c r="AW60" s="808"/>
      <c r="AX60" s="808"/>
      <c r="AY60" s="910"/>
      <c r="AZ60" s="1054"/>
      <c r="BA60" s="23"/>
      <c r="BB60" s="873"/>
      <c r="BC60" s="23"/>
      <c r="BD60" s="873"/>
      <c r="BE60" s="873"/>
      <c r="BF60" s="23"/>
      <c r="BG60" s="252"/>
      <c r="BH60" s="794"/>
      <c r="BI60" s="990"/>
      <c r="BJ60" s="795"/>
      <c r="BK60" s="877"/>
      <c r="BL60" s="795"/>
      <c r="BM60" s="880"/>
      <c r="BN60" s="883"/>
      <c r="BO60" s="795"/>
      <c r="BP60" s="109"/>
      <c r="BQ60" s="790"/>
      <c r="BR60" s="884"/>
      <c r="BS60" s="791"/>
      <c r="BT60" s="885"/>
      <c r="BU60" s="792"/>
      <c r="BV60" s="39"/>
      <c r="BW60" s="91"/>
    </row>
    <row r="61" spans="1:75" s="1" customFormat="1" ht="13.5" customHeight="1" x14ac:dyDescent="0.2">
      <c r="A61" s="39"/>
      <c r="B61" s="1978"/>
      <c r="C61" s="698" t="s">
        <v>13</v>
      </c>
      <c r="D61" s="175">
        <f t="shared" ref="D61:AE61" si="9">(MAX(D39:D50)-MIN(D39:D50))</f>
        <v>0</v>
      </c>
      <c r="E61" s="819">
        <f t="shared" si="9"/>
        <v>0</v>
      </c>
      <c r="F61" s="345">
        <f t="shared" si="9"/>
        <v>14.1</v>
      </c>
      <c r="G61" s="824">
        <f t="shared" si="9"/>
        <v>13.7</v>
      </c>
      <c r="H61" s="345">
        <f t="shared" si="9"/>
        <v>3.5</v>
      </c>
      <c r="I61" s="824">
        <f t="shared" si="9"/>
        <v>7.7999999999999989</v>
      </c>
      <c r="J61" s="345">
        <f t="shared" si="9"/>
        <v>4.9170000000000069</v>
      </c>
      <c r="K61" s="341">
        <f t="shared" si="9"/>
        <v>6.32</v>
      </c>
      <c r="L61" s="175" t="e">
        <f t="shared" si="9"/>
        <v>#REF!</v>
      </c>
      <c r="M61" s="334">
        <f t="shared" si="9"/>
        <v>8.5200000000000014</v>
      </c>
      <c r="N61" s="565">
        <f t="shared" si="9"/>
        <v>12.299999999999997</v>
      </c>
      <c r="O61" s="653">
        <f t="shared" si="9"/>
        <v>12</v>
      </c>
      <c r="P61" s="567">
        <f t="shared" si="9"/>
        <v>0.85322580645160873</v>
      </c>
      <c r="Q61" s="654">
        <f t="shared" si="9"/>
        <v>9</v>
      </c>
      <c r="R61" s="568">
        <f t="shared" si="9"/>
        <v>0.41612903225806441</v>
      </c>
      <c r="S61" s="180">
        <f t="shared" si="9"/>
        <v>31</v>
      </c>
      <c r="T61" s="829">
        <f t="shared" si="9"/>
        <v>17</v>
      </c>
      <c r="U61" s="758">
        <f t="shared" si="9"/>
        <v>28</v>
      </c>
      <c r="V61" s="830">
        <f t="shared" si="9"/>
        <v>17</v>
      </c>
      <c r="W61" s="758">
        <f t="shared" si="9"/>
        <v>19</v>
      </c>
      <c r="X61" s="969">
        <f t="shared" si="9"/>
        <v>30</v>
      </c>
      <c r="Y61" s="113">
        <f t="shared" si="9"/>
        <v>1</v>
      </c>
      <c r="Z61" s="50">
        <f t="shared" si="9"/>
        <v>13</v>
      </c>
      <c r="AA61" s="315">
        <f t="shared" si="9"/>
        <v>4.4177594908931361</v>
      </c>
      <c r="AB61" s="847">
        <f t="shared" si="9"/>
        <v>7.5216870967741993</v>
      </c>
      <c r="AC61" s="759">
        <f t="shared" si="9"/>
        <v>3.2258400000000007</v>
      </c>
      <c r="AD61" s="759">
        <f t="shared" si="9"/>
        <v>4.5</v>
      </c>
      <c r="AE61" s="851">
        <f t="shared" si="9"/>
        <v>6.8000000000000007</v>
      </c>
      <c r="AF61" s="847" t="s">
        <v>112</v>
      </c>
      <c r="AG61" s="683">
        <f t="shared" ref="AG61:BU61" si="10">(MAX(AG39:AG50)-MIN(AG39:AG50))</f>
        <v>17.5</v>
      </c>
      <c r="AH61" s="762">
        <f t="shared" si="10"/>
        <v>17.899999999999999</v>
      </c>
      <c r="AI61" s="857">
        <f t="shared" si="10"/>
        <v>2.9299999999999997</v>
      </c>
      <c r="AJ61" s="762">
        <f t="shared" si="10"/>
        <v>7.4</v>
      </c>
      <c r="AK61" s="857">
        <f t="shared" si="10"/>
        <v>1.555555555555556</v>
      </c>
      <c r="AL61" s="762">
        <f t="shared" si="10"/>
        <v>1.3923076923076922</v>
      </c>
      <c r="AM61" s="234">
        <f t="shared" si="10"/>
        <v>100</v>
      </c>
      <c r="AN61" s="762">
        <f t="shared" si="10"/>
        <v>5.24</v>
      </c>
      <c r="AO61" s="864">
        <f t="shared" si="10"/>
        <v>22.218</v>
      </c>
      <c r="AP61" s="789">
        <f t="shared" si="10"/>
        <v>0.61585606959272421</v>
      </c>
      <c r="AQ61" s="798">
        <f t="shared" si="10"/>
        <v>7.1999999999999993</v>
      </c>
      <c r="AR61" s="866">
        <f t="shared" si="10"/>
        <v>13.600000000000001</v>
      </c>
      <c r="AS61" s="484">
        <f t="shared" si="10"/>
        <v>12.899999999999999</v>
      </c>
      <c r="AT61" s="869">
        <f t="shared" si="10"/>
        <v>6.8000000000000007</v>
      </c>
      <c r="AU61" s="770">
        <f t="shared" si="10"/>
        <v>3.1000000000000014</v>
      </c>
      <c r="AV61" s="802">
        <f t="shared" si="10"/>
        <v>5.6000000000000005</v>
      </c>
      <c r="AW61" s="808">
        <f t="shared" si="10"/>
        <v>0</v>
      </c>
      <c r="AX61" s="808">
        <f t="shared" si="10"/>
        <v>0</v>
      </c>
      <c r="AY61" s="910">
        <f t="shared" si="10"/>
        <v>0</v>
      </c>
      <c r="AZ61" s="1054" t="e">
        <f t="shared" si="10"/>
        <v>#REF!</v>
      </c>
      <c r="BA61" s="9">
        <f t="shared" si="10"/>
        <v>178.39999999999998</v>
      </c>
      <c r="BB61" s="1054">
        <f t="shared" si="10"/>
        <v>1.0419756690997568</v>
      </c>
      <c r="BC61" s="23">
        <f t="shared" si="10"/>
        <v>17</v>
      </c>
      <c r="BD61" s="1054">
        <f t="shared" si="10"/>
        <v>0.57311827956989259</v>
      </c>
      <c r="BE61" s="873">
        <f t="shared" si="10"/>
        <v>11</v>
      </c>
      <c r="BF61" s="23">
        <f t="shared" si="10"/>
        <v>12</v>
      </c>
      <c r="BG61" s="252">
        <f t="shared" si="10"/>
        <v>7</v>
      </c>
      <c r="BH61" s="794">
        <f t="shared" si="10"/>
        <v>62.300000000000004</v>
      </c>
      <c r="BI61" s="990">
        <f t="shared" si="10"/>
        <v>1.9132034632034629</v>
      </c>
      <c r="BJ61" s="795">
        <f t="shared" si="10"/>
        <v>7</v>
      </c>
      <c r="BK61" s="878">
        <f t="shared" si="10"/>
        <v>2.4089285714285715</v>
      </c>
      <c r="BL61" s="795">
        <f t="shared" si="10"/>
        <v>19</v>
      </c>
      <c r="BM61" s="880">
        <f t="shared" si="10"/>
        <v>0.61075268817204298</v>
      </c>
      <c r="BN61" s="882">
        <f t="shared" si="10"/>
        <v>0.22527472527472525</v>
      </c>
      <c r="BO61" s="795">
        <f t="shared" si="10"/>
        <v>8</v>
      </c>
      <c r="BP61" s="109">
        <f t="shared" si="10"/>
        <v>15</v>
      </c>
      <c r="BQ61" s="790">
        <f t="shared" si="10"/>
        <v>7.1032601258894296E-2</v>
      </c>
      <c r="BR61" s="884">
        <f t="shared" si="10"/>
        <v>8.5383064516128981E-2</v>
      </c>
      <c r="BS61" s="791">
        <f t="shared" si="10"/>
        <v>9.1114776800260588E-2</v>
      </c>
      <c r="BT61" s="885">
        <f t="shared" si="10"/>
        <v>7.4378293807641632E-2</v>
      </c>
      <c r="BU61" s="792">
        <f t="shared" si="10"/>
        <v>0.12879095441595434</v>
      </c>
      <c r="BV61" s="39"/>
      <c r="BW61" s="91"/>
    </row>
    <row r="62" spans="1:75" s="4" customFormat="1" ht="12.75" customHeight="1" thickBot="1" x14ac:dyDescent="0.25">
      <c r="A62" s="588"/>
      <c r="B62" s="1978"/>
      <c r="C62" s="945" t="s">
        <v>220</v>
      </c>
      <c r="D62" s="333">
        <v>0</v>
      </c>
      <c r="E62" s="823">
        <v>0</v>
      </c>
      <c r="F62" s="348">
        <v>4.9170313167293296</v>
      </c>
      <c r="G62" s="828">
        <v>4.5176421847121704</v>
      </c>
      <c r="H62" s="348">
        <v>1.250333288900737</v>
      </c>
      <c r="I62" s="828">
        <v>2.589606264678197</v>
      </c>
      <c r="J62" s="348">
        <v>1.3218331110504866</v>
      </c>
      <c r="K62" s="344">
        <v>1.9267013254841878</v>
      </c>
      <c r="L62" s="333" t="e">
        <v>#REF!</v>
      </c>
      <c r="M62" s="337">
        <v>2.7382076907900865</v>
      </c>
      <c r="N62" s="566">
        <v>4.4582720190052232</v>
      </c>
      <c r="O62" s="571">
        <v>3.9733963794062608</v>
      </c>
      <c r="P62" s="571">
        <v>0.29499921669603946</v>
      </c>
      <c r="Q62" s="946">
        <v>3.1285585799020592</v>
      </c>
      <c r="R62" s="572">
        <v>0.13808779768396962</v>
      </c>
      <c r="S62" s="947">
        <v>10.29415839054837</v>
      </c>
      <c r="T62" s="948">
        <v>6.2595381764007305</v>
      </c>
      <c r="U62" s="949">
        <v>9.2572657786718793</v>
      </c>
      <c r="V62" s="950">
        <v>5.3399580068715435</v>
      </c>
      <c r="W62" s="949">
        <v>6.9870009172878902</v>
      </c>
      <c r="X62" s="973">
        <v>9.45283346970953</v>
      </c>
      <c r="Y62" s="190">
        <v>0.51492865054443737</v>
      </c>
      <c r="Z62" s="356">
        <v>3.7376057804023364</v>
      </c>
      <c r="AA62" s="465">
        <v>1.2812258762311999</v>
      </c>
      <c r="AB62" s="850">
        <v>2.0922190263572427</v>
      </c>
      <c r="AC62" s="760">
        <v>0.85916330317773182</v>
      </c>
      <c r="AD62" s="760">
        <v>1.2884980685772276</v>
      </c>
      <c r="AE62" s="852">
        <v>1.8945495986693592</v>
      </c>
      <c r="AF62" s="850" t="s">
        <v>112</v>
      </c>
      <c r="AG62" s="685">
        <v>4.473626418615364</v>
      </c>
      <c r="AH62" s="763">
        <v>4.7287963745032577</v>
      </c>
      <c r="AI62" s="859">
        <v>0.83862569290562938</v>
      </c>
      <c r="AJ62" s="763">
        <v>1.9787316108757111</v>
      </c>
      <c r="AK62" s="859">
        <v>0.4630776643371477</v>
      </c>
      <c r="AL62" s="763">
        <v>0.43136529645577065</v>
      </c>
      <c r="AM62" s="763">
        <v>30.634081832119104</v>
      </c>
      <c r="AN62" s="763">
        <v>1.7373718890078049</v>
      </c>
      <c r="AO62" s="859">
        <v>7.1722098516502202</v>
      </c>
      <c r="AP62" s="964">
        <v>0.20047592339567852</v>
      </c>
      <c r="AQ62" s="800">
        <v>2.1851253344540056</v>
      </c>
      <c r="AR62" s="867">
        <v>4.2597481786432576</v>
      </c>
      <c r="AS62" s="799">
        <v>4.0245835470608284</v>
      </c>
      <c r="AT62" s="870">
        <v>2.3648307005838998</v>
      </c>
      <c r="AU62" s="775">
        <v>0.8258604328489495</v>
      </c>
      <c r="AV62" s="817">
        <v>1.7516009992592738</v>
      </c>
      <c r="AW62" s="809">
        <v>0</v>
      </c>
      <c r="AX62" s="809">
        <v>0</v>
      </c>
      <c r="AY62" s="816">
        <v>0</v>
      </c>
      <c r="AZ62" s="963" t="e">
        <v>#REF!</v>
      </c>
      <c r="BA62" s="1155">
        <v>63.778456102972513</v>
      </c>
      <c r="BB62" s="1154">
        <v>0.29802599274059477</v>
      </c>
      <c r="BC62" s="72">
        <v>5.6138357221378952</v>
      </c>
      <c r="BD62" s="1154">
        <v>0.18275162747624882</v>
      </c>
      <c r="BE62" s="871">
        <v>3.8019133938775429</v>
      </c>
      <c r="BF62" s="72">
        <v>3.941811612428832</v>
      </c>
      <c r="BG62" s="951">
        <v>2.6053557891157189</v>
      </c>
      <c r="BH62" s="1156">
        <v>21.57662174810055</v>
      </c>
      <c r="BI62" s="993">
        <v>0.53550347203124471</v>
      </c>
      <c r="BJ62" s="952">
        <v>2.5713308663496459</v>
      </c>
      <c r="BK62" s="953">
        <v>0.78345786534215089</v>
      </c>
      <c r="BL62" s="952">
        <v>5.6588627190211351</v>
      </c>
      <c r="BM62" s="1157">
        <v>0.18500362003435328</v>
      </c>
      <c r="BN62" s="960">
        <v>7.0453180921284039E-2</v>
      </c>
      <c r="BO62" s="952">
        <v>2.3677121037112192</v>
      </c>
      <c r="BP62" s="74">
        <v>4.5418925437297473</v>
      </c>
      <c r="BQ62" s="955">
        <v>1.8905832919252283E-2</v>
      </c>
      <c r="BR62" s="956">
        <v>3.3282783923838245E-2</v>
      </c>
      <c r="BS62" s="957">
        <v>3.3589394314387969E-2</v>
      </c>
      <c r="BT62" s="958">
        <v>2.0861505803140518E-2</v>
      </c>
      <c r="BU62" s="959">
        <v>4.0867008634700649E-2</v>
      </c>
      <c r="BV62" s="588"/>
      <c r="BW62" s="954"/>
    </row>
    <row r="63" spans="1:75" x14ac:dyDescent="0.2">
      <c r="Y63" s="484"/>
      <c r="Z63" s="773"/>
      <c r="AA63" s="26"/>
      <c r="AB63" s="26"/>
      <c r="AC63" s="26"/>
      <c r="AD63" s="89"/>
      <c r="AF63" s="770"/>
      <c r="AG63" s="771"/>
      <c r="AH63" s="771"/>
      <c r="AI63" s="770"/>
      <c r="AJ63" s="26"/>
      <c r="AK63" s="26"/>
      <c r="AL63" s="1240"/>
      <c r="AM63" s="25"/>
      <c r="AN63" s="25"/>
      <c r="AO63" s="661"/>
      <c r="AP63" s="377"/>
      <c r="AQ63" s="378"/>
      <c r="AR63" s="155"/>
      <c r="AS63" s="155"/>
      <c r="AT63" s="155"/>
      <c r="AU63" s="25"/>
      <c r="AV63" s="33"/>
      <c r="AW63" s="33"/>
      <c r="AX63" s="25"/>
      <c r="AY63" s="25"/>
      <c r="AZ63" s="25"/>
      <c r="BA63" s="25"/>
      <c r="BB63" s="103"/>
      <c r="BC63" s="28"/>
      <c r="BD63" s="132"/>
      <c r="BE63" s="25"/>
      <c r="BF63" s="25"/>
      <c r="BG63" s="25"/>
      <c r="BH63" s="25"/>
      <c r="BI63" s="25"/>
      <c r="BJ63" s="25"/>
      <c r="BK63" s="25"/>
      <c r="BL63" s="106"/>
    </row>
    <row r="64" spans="1:75" x14ac:dyDescent="0.2">
      <c r="Y64" s="26"/>
      <c r="Z64" s="26"/>
      <c r="AA64" s="26"/>
      <c r="AB64" s="26"/>
      <c r="AC64" s="26"/>
      <c r="AD64" s="26"/>
      <c r="AF64" s="770"/>
      <c r="AG64" s="771"/>
      <c r="AH64" s="771"/>
      <c r="AI64" s="770"/>
      <c r="AJ64" s="26"/>
      <c r="AK64" s="26"/>
      <c r="AL64" s="1240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103"/>
      <c r="BC64" s="28"/>
      <c r="BD64" s="132"/>
      <c r="BE64" s="25"/>
      <c r="BF64" s="25"/>
      <c r="BG64" s="25"/>
      <c r="BH64" s="25"/>
      <c r="BI64" s="25"/>
      <c r="BJ64" s="25"/>
      <c r="BK64" s="25"/>
      <c r="BL64" s="106"/>
      <c r="BM64" s="106"/>
    </row>
    <row r="65" spans="24:65" x14ac:dyDescent="0.2">
      <c r="X65" s="106"/>
      <c r="Y65" s="26"/>
      <c r="Z65" s="26"/>
      <c r="AA65" s="26"/>
      <c r="AB65" s="26"/>
      <c r="AC65" s="26"/>
      <c r="AD65" s="26"/>
      <c r="AE65" s="26"/>
      <c r="AF65" s="770"/>
      <c r="AG65" s="771"/>
      <c r="AH65" s="771"/>
      <c r="AI65" s="770"/>
      <c r="AJ65" s="26"/>
      <c r="AK65" s="26"/>
      <c r="AL65" s="1240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103"/>
      <c r="BC65" s="28"/>
      <c r="BD65" s="132"/>
      <c r="BE65" s="25"/>
      <c r="BF65" s="25"/>
      <c r="BG65" s="25"/>
      <c r="BH65" s="25"/>
      <c r="BI65" s="25"/>
      <c r="BJ65" s="25"/>
      <c r="BK65" s="25"/>
      <c r="BL65" s="106"/>
      <c r="BM65" s="106"/>
    </row>
    <row r="66" spans="24:65" x14ac:dyDescent="0.2">
      <c r="Y66" s="26"/>
      <c r="Z66" s="26"/>
      <c r="AA66" s="26"/>
      <c r="AB66" s="26"/>
      <c r="AC66" s="26"/>
      <c r="AD66" s="26"/>
      <c r="AE66" s="26"/>
      <c r="AF66" s="770"/>
      <c r="AG66" s="771"/>
      <c r="AH66" s="771"/>
      <c r="AI66" s="770"/>
      <c r="AJ66" s="26"/>
      <c r="AK66" s="26"/>
      <c r="AL66" s="1240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103"/>
      <c r="BC66" s="28"/>
      <c r="BD66" s="132"/>
      <c r="BE66" s="25"/>
      <c r="BF66" s="25"/>
      <c r="BG66" s="25"/>
      <c r="BH66" s="25"/>
      <c r="BI66" s="25"/>
      <c r="BJ66" s="25"/>
      <c r="BK66" s="25"/>
    </row>
    <row r="67" spans="24:65" ht="15" x14ac:dyDescent="0.2">
      <c r="Y67" s="750"/>
      <c r="Z67" s="1122"/>
      <c r="AA67" s="26"/>
      <c r="AB67" s="26"/>
      <c r="AC67" s="26"/>
      <c r="AD67" s="769"/>
      <c r="AE67" s="26"/>
      <c r="AF67" s="770"/>
      <c r="AG67" s="771"/>
      <c r="AH67" s="771"/>
      <c r="AI67" s="770"/>
      <c r="AJ67" s="26"/>
      <c r="AK67" s="26"/>
      <c r="AL67" s="1241"/>
      <c r="AM67" s="25"/>
      <c r="AN67" s="25"/>
      <c r="AO67" s="730"/>
      <c r="AP67" s="734"/>
      <c r="AQ67" s="752"/>
      <c r="AR67" s="753"/>
      <c r="AS67" s="752"/>
      <c r="AT67" s="734"/>
      <c r="AU67" s="25"/>
      <c r="AV67" s="734"/>
      <c r="AW67" s="734"/>
      <c r="AX67" s="25"/>
      <c r="AY67" s="25"/>
      <c r="AZ67" s="25"/>
      <c r="BA67" s="25"/>
      <c r="BB67" s="754"/>
      <c r="BC67" s="1122"/>
      <c r="BD67" s="1037"/>
      <c r="BE67" s="25"/>
      <c r="BF67" s="25"/>
      <c r="BG67" s="25"/>
      <c r="BH67" s="25"/>
      <c r="BI67" s="25"/>
      <c r="BJ67" s="25"/>
      <c r="BK67" s="25"/>
    </row>
    <row r="68" spans="24:65" ht="15" x14ac:dyDescent="0.2">
      <c r="Y68" s="750"/>
      <c r="Z68" s="751"/>
      <c r="AA68" s="26"/>
      <c r="AB68" s="26"/>
      <c r="AC68" s="26"/>
      <c r="AD68" s="769"/>
      <c r="AE68" s="26"/>
      <c r="AF68" s="770"/>
      <c r="AG68" s="771"/>
      <c r="AH68" s="771"/>
      <c r="AI68" s="770"/>
      <c r="AJ68" s="26"/>
      <c r="AK68" s="26"/>
      <c r="AL68" s="1241"/>
      <c r="AM68" s="25"/>
      <c r="AN68" s="25"/>
      <c r="AO68" s="730"/>
      <c r="AP68" s="734"/>
      <c r="AQ68" s="752"/>
      <c r="AR68" s="753"/>
      <c r="AS68" s="752"/>
      <c r="AT68" s="734"/>
      <c r="AU68" s="25"/>
      <c r="AV68" s="734"/>
      <c r="AW68" s="734"/>
      <c r="AX68" s="25"/>
      <c r="AY68" s="25"/>
      <c r="AZ68" s="25"/>
      <c r="BA68" s="25"/>
      <c r="BB68" s="754"/>
      <c r="BC68" s="1122"/>
      <c r="BD68" s="1037"/>
      <c r="BE68" s="25"/>
      <c r="BF68" s="25"/>
      <c r="BG68" s="25"/>
      <c r="BH68" s="25"/>
      <c r="BI68" s="25"/>
      <c r="BJ68" s="25"/>
      <c r="BK68" s="25"/>
    </row>
    <row r="69" spans="24:65" x14ac:dyDescent="0.2">
      <c r="Y69" s="88"/>
      <c r="Z69" s="483"/>
      <c r="AA69" s="26"/>
      <c r="AB69" s="26"/>
      <c r="AC69" s="26"/>
      <c r="AD69" s="88"/>
      <c r="AE69" s="26"/>
      <c r="AF69" s="770"/>
      <c r="AG69" s="774"/>
      <c r="AH69" s="771"/>
      <c r="AI69" s="770"/>
      <c r="AJ69" s="26"/>
      <c r="AK69" s="26"/>
      <c r="AL69" s="915"/>
      <c r="AM69" s="25"/>
      <c r="AN69" s="30"/>
      <c r="AO69" s="32"/>
      <c r="AP69" s="32"/>
      <c r="AQ69" s="32"/>
      <c r="AR69" s="32"/>
      <c r="AS69" s="32"/>
      <c r="AT69" s="32"/>
      <c r="AU69" s="25"/>
      <c r="AV69" s="32"/>
      <c r="AW69" s="32"/>
      <c r="AX69" s="25"/>
      <c r="AY69" s="25"/>
      <c r="AZ69" s="25"/>
      <c r="BA69" s="25"/>
      <c r="BB69" s="103"/>
      <c r="BC69" s="88"/>
      <c r="BD69" s="132"/>
      <c r="BE69" s="25"/>
      <c r="BF69" s="25"/>
      <c r="BG69" s="25"/>
      <c r="BH69" s="25"/>
      <c r="BI69" s="25"/>
      <c r="BJ69" s="25"/>
      <c r="BK69" s="25"/>
    </row>
    <row r="70" spans="24:65" x14ac:dyDescent="0.2">
      <c r="Y70" s="88"/>
      <c r="Z70" s="88"/>
      <c r="AA70" s="26"/>
      <c r="AB70" s="26"/>
      <c r="AC70" s="26"/>
      <c r="AD70" s="88"/>
      <c r="AE70" s="26"/>
      <c r="AF70" s="770"/>
      <c r="AG70" s="771"/>
      <c r="AH70" s="771"/>
      <c r="AI70" s="770"/>
      <c r="AJ70" s="26"/>
      <c r="AK70" s="26"/>
      <c r="AL70" s="915"/>
      <c r="AM70" s="25"/>
      <c r="AN70" s="25"/>
      <c r="AO70" s="32"/>
      <c r="AP70" s="32"/>
      <c r="AQ70" s="32"/>
      <c r="AR70" s="32"/>
      <c r="AS70" s="32"/>
      <c r="AT70" s="32"/>
      <c r="AU70" s="25"/>
      <c r="AV70" s="32"/>
      <c r="AW70" s="32"/>
      <c r="AX70" s="25"/>
      <c r="AY70" s="25"/>
      <c r="AZ70" s="25"/>
      <c r="BA70" s="25"/>
      <c r="BB70" s="536"/>
      <c r="BC70" s="88"/>
      <c r="BD70" s="26"/>
      <c r="BE70" s="25"/>
      <c r="BF70" s="25"/>
      <c r="BG70" s="25"/>
      <c r="BH70" s="25"/>
      <c r="BI70" s="25"/>
      <c r="BJ70" s="25"/>
      <c r="BK70" s="25"/>
    </row>
    <row r="71" spans="24:65" x14ac:dyDescent="0.2">
      <c r="AG71" s="106"/>
      <c r="AH71" s="106"/>
      <c r="AI71" s="106"/>
      <c r="AJ71" s="106"/>
      <c r="AK71" s="106"/>
      <c r="AL71" s="106"/>
      <c r="AM71" s="106"/>
    </row>
    <row r="72" spans="24:65" x14ac:dyDescent="0.2">
      <c r="AG72" s="106"/>
      <c r="AH72" s="106"/>
      <c r="AI72" s="106"/>
      <c r="AJ72" s="106"/>
      <c r="AK72" s="106"/>
    </row>
    <row r="73" spans="24:65" x14ac:dyDescent="0.2">
      <c r="AG73" s="106"/>
      <c r="AH73" s="106"/>
      <c r="AI73" s="106"/>
      <c r="AJ73" s="106"/>
      <c r="AK73" s="106"/>
    </row>
    <row r="74" spans="24:65" x14ac:dyDescent="0.2">
      <c r="AI74" s="106"/>
      <c r="AJ74" s="106"/>
      <c r="AK74" s="106"/>
    </row>
    <row r="75" spans="24:65" x14ac:dyDescent="0.2">
      <c r="AI75" s="106"/>
      <c r="AJ75" s="106"/>
      <c r="AK75" s="106"/>
    </row>
    <row r="76" spans="24:65" x14ac:dyDescent="0.2">
      <c r="AI76" s="106"/>
      <c r="AJ76" s="106"/>
      <c r="AK76" s="106"/>
    </row>
  </sheetData>
  <mergeCells count="118">
    <mergeCell ref="Y36:Z36"/>
    <mergeCell ref="S36:X36"/>
    <mergeCell ref="S37:S38"/>
    <mergeCell ref="T37:T38"/>
    <mergeCell ref="U37:U38"/>
    <mergeCell ref="BD37:BD38"/>
    <mergeCell ref="BB37:BB38"/>
    <mergeCell ref="BA37:BA38"/>
    <mergeCell ref="AS37:AS38"/>
    <mergeCell ref="AZ37:AZ38"/>
    <mergeCell ref="BH37:BH38"/>
    <mergeCell ref="BE37:BE38"/>
    <mergeCell ref="BF37:BG37"/>
    <mergeCell ref="V37:V38"/>
    <mergeCell ref="W37:X37"/>
    <mergeCell ref="Y37:Z37"/>
    <mergeCell ref="AX37:AX38"/>
    <mergeCell ref="AW37:AW38"/>
    <mergeCell ref="BU37:BU38"/>
    <mergeCell ref="BQ37:BQ38"/>
    <mergeCell ref="D3:F3"/>
    <mergeCell ref="K3:N3"/>
    <mergeCell ref="R3:U3"/>
    <mergeCell ref="O3:Q3"/>
    <mergeCell ref="AC3:AC4"/>
    <mergeCell ref="BN37:BN38"/>
    <mergeCell ref="BC37:BC38"/>
    <mergeCell ref="BM37:BM38"/>
    <mergeCell ref="AE3:AE4"/>
    <mergeCell ref="AJ3:AK3"/>
    <mergeCell ref="AM3:AN3"/>
    <mergeCell ref="BT37:BT38"/>
    <mergeCell ref="BS37:BS38"/>
    <mergeCell ref="BR37:BR38"/>
    <mergeCell ref="BI37:BI38"/>
    <mergeCell ref="BL37:BL38"/>
    <mergeCell ref="BJ37:BJ38"/>
    <mergeCell ref="BK37:BK38"/>
    <mergeCell ref="AY2:BU2"/>
    <mergeCell ref="AQ3:AQ4"/>
    <mergeCell ref="AR2:AX2"/>
    <mergeCell ref="AG2:AQ2"/>
    <mergeCell ref="AZ3:AZ4"/>
    <mergeCell ref="BC3:BC4"/>
    <mergeCell ref="AG3:AI3"/>
    <mergeCell ref="O2:U2"/>
    <mergeCell ref="D2:N2"/>
    <mergeCell ref="V2:AA2"/>
    <mergeCell ref="AB2:AF2"/>
    <mergeCell ref="V3:X3"/>
    <mergeCell ref="Y3:AA3"/>
    <mergeCell ref="AF3:AF4"/>
    <mergeCell ref="AB3:AB4"/>
    <mergeCell ref="AD3:AD4"/>
    <mergeCell ref="G3:J3"/>
    <mergeCell ref="A6:B31"/>
    <mergeCell ref="V31:W31"/>
    <mergeCell ref="O31:P31"/>
    <mergeCell ref="H37:I37"/>
    <mergeCell ref="C37:C38"/>
    <mergeCell ref="G37:G38"/>
    <mergeCell ref="D31:E31"/>
    <mergeCell ref="D36:R36"/>
    <mergeCell ref="K31:N31"/>
    <mergeCell ref="L37:M37"/>
    <mergeCell ref="D37:D38"/>
    <mergeCell ref="B37:B62"/>
    <mergeCell ref="E37:E38"/>
    <mergeCell ref="J37:K37"/>
    <mergeCell ref="AQ37:AQ38"/>
    <mergeCell ref="AJ37:AK37"/>
    <mergeCell ref="AG37:AG38"/>
    <mergeCell ref="N37:N38"/>
    <mergeCell ref="F37:F38"/>
    <mergeCell ref="Q37:R37"/>
    <mergeCell ref="O37:P37"/>
    <mergeCell ref="AY1:BU1"/>
    <mergeCell ref="BE3:BE4"/>
    <mergeCell ref="BH3:BH4"/>
    <mergeCell ref="BF3:BF4"/>
    <mergeCell ref="BG3:BG4"/>
    <mergeCell ref="BA3:BA4"/>
    <mergeCell ref="BB3:BB4"/>
    <mergeCell ref="L1:AX1"/>
    <mergeCell ref="BO37:BP37"/>
    <mergeCell ref="BQ36:BU36"/>
    <mergeCell ref="BH36:BP36"/>
    <mergeCell ref="BI3:BJ3"/>
    <mergeCell ref="BD3:BD4"/>
    <mergeCell ref="BP3:BU3"/>
    <mergeCell ref="BK3:BK4"/>
    <mergeCell ref="AZ36:BG36"/>
    <mergeCell ref="BL3:BO3"/>
    <mergeCell ref="AD34:AF34"/>
    <mergeCell ref="AG31:AH31"/>
    <mergeCell ref="AA37:AA38"/>
    <mergeCell ref="AH37:AI37"/>
    <mergeCell ref="AA36:AG36"/>
    <mergeCell ref="AF37:AF38"/>
    <mergeCell ref="AH36:AP36"/>
    <mergeCell ref="AE37:AE38"/>
    <mergeCell ref="AD37:AD38"/>
    <mergeCell ref="AB37:AB38"/>
    <mergeCell ref="AL3:AL4"/>
    <mergeCell ref="AW36:AY36"/>
    <mergeCell ref="AR3:AT3"/>
    <mergeCell ref="AY3:AY4"/>
    <mergeCell ref="AP3:AP4"/>
    <mergeCell ref="AY37:AY38"/>
    <mergeCell ref="AQ36:AV36"/>
    <mergeCell ref="AU3:AX3"/>
    <mergeCell ref="AO3:AO4"/>
    <mergeCell ref="AP37:AP38"/>
    <mergeCell ref="AL37:AO37"/>
    <mergeCell ref="AT37:AT38"/>
    <mergeCell ref="AU37:AV37"/>
    <mergeCell ref="AR37:AR38"/>
    <mergeCell ref="AC37:AC38"/>
  </mergeCells>
  <phoneticPr fontId="5" type="noConversion"/>
  <conditionalFormatting sqref="BP6:BU17 BO39:BP50">
    <cfRule type="cellIs" dxfId="1085" priority="1" stopIfTrue="1" operator="greaterThan">
      <formula>9</formula>
    </cfRule>
  </conditionalFormatting>
  <conditionalFormatting sqref="BF39:BF51">
    <cfRule type="cellIs" dxfId="1084" priority="2" stopIfTrue="1" operator="equal">
      <formula>#REF!</formula>
    </cfRule>
    <cfRule type="cellIs" dxfId="1083" priority="3" stopIfTrue="1" operator="equal">
      <formula>#REF!</formula>
    </cfRule>
  </conditionalFormatting>
  <conditionalFormatting sqref="BG39:BG51">
    <cfRule type="cellIs" dxfId="1082" priority="4" stopIfTrue="1" operator="equal">
      <formula>#REF!</formula>
    </cfRule>
    <cfRule type="cellIs" dxfId="1081" priority="5" stopIfTrue="1" operator="equal">
      <formula>#REF!</formula>
    </cfRule>
  </conditionalFormatting>
  <conditionalFormatting sqref="AZ39:AZ51">
    <cfRule type="cellIs" dxfId="1080" priority="6" stopIfTrue="1" operator="equal">
      <formula>#REF!</formula>
    </cfRule>
    <cfRule type="cellIs" dxfId="1079" priority="7" stopIfTrue="1" operator="equal">
      <formula>#REF!</formula>
    </cfRule>
  </conditionalFormatting>
  <conditionalFormatting sqref="BB39:BB51 BD39:BD51">
    <cfRule type="cellIs" dxfId="1078" priority="8" stopIfTrue="1" operator="equal">
      <formula>#REF!</formula>
    </cfRule>
    <cfRule type="cellIs" dxfId="1077" priority="9" stopIfTrue="1" operator="equal">
      <formula>#REF!</formula>
    </cfRule>
  </conditionalFormatting>
  <conditionalFormatting sqref="BC39:BC51">
    <cfRule type="cellIs" dxfId="1076" priority="10" stopIfTrue="1" operator="equal">
      <formula>#REF!</formula>
    </cfRule>
    <cfRule type="cellIs" dxfId="1075" priority="11" stopIfTrue="1" operator="equal">
      <formula>#REF!</formula>
    </cfRule>
  </conditionalFormatting>
  <conditionalFormatting sqref="BE39:BE51">
    <cfRule type="cellIs" dxfId="1074" priority="12" stopIfTrue="1" operator="equal">
      <formula>#REF!</formula>
    </cfRule>
    <cfRule type="cellIs" dxfId="1073" priority="13" stopIfTrue="1" operator="equal">
      <formula>#REF!</formula>
    </cfRule>
  </conditionalFormatting>
  <conditionalFormatting sqref="AW39:AW51">
    <cfRule type="cellIs" dxfId="1072" priority="14" stopIfTrue="1" operator="equal">
      <formula>#REF!</formula>
    </cfRule>
  </conditionalFormatting>
  <conditionalFormatting sqref="AR6:AR18">
    <cfRule type="cellIs" dxfId="1071" priority="15" stopIfTrue="1" operator="equal">
      <formula>#REF!</formula>
    </cfRule>
  </conditionalFormatting>
  <conditionalFormatting sqref="AS6:AS18">
    <cfRule type="cellIs" dxfId="1070" priority="16" stopIfTrue="1" operator="equal">
      <formula>#REF!</formula>
    </cfRule>
  </conditionalFormatting>
  <conditionalFormatting sqref="AZ6:BH17">
    <cfRule type="cellIs" dxfId="1069" priority="17" stopIfTrue="1" operator="notEqual">
      <formula>0</formula>
    </cfRule>
  </conditionalFormatting>
  <conditionalFormatting sqref="AE6:AF17">
    <cfRule type="cellIs" dxfId="1068" priority="18" stopIfTrue="1" operator="equal">
      <formula>#REF!</formula>
    </cfRule>
    <cfRule type="cellIs" dxfId="1067" priority="19" stopIfTrue="1" operator="equal">
      <formula>#REF!</formula>
    </cfRule>
  </conditionalFormatting>
  <conditionalFormatting sqref="AI6:AI17">
    <cfRule type="cellIs" dxfId="1066" priority="20" stopIfTrue="1" operator="equal">
      <formula>#REF!</formula>
    </cfRule>
  </conditionalFormatting>
  <conditionalFormatting sqref="AG6:AG17">
    <cfRule type="cellIs" dxfId="1065" priority="21" stopIfTrue="1" operator="equal">
      <formula>#REF!</formula>
    </cfRule>
    <cfRule type="cellIs" dxfId="1064" priority="22" stopIfTrue="1" operator="equal">
      <formula>#REF!</formula>
    </cfRule>
  </conditionalFormatting>
  <conditionalFormatting sqref="AJ6:AJ17">
    <cfRule type="cellIs" dxfId="1063" priority="23" stopIfTrue="1" operator="equal">
      <formula>#REF!</formula>
    </cfRule>
    <cfRule type="cellIs" dxfId="1062" priority="24" stopIfTrue="1" operator="equal">
      <formula>#REF!</formula>
    </cfRule>
  </conditionalFormatting>
  <conditionalFormatting sqref="AO6:AO17">
    <cfRule type="cellIs" dxfId="1061" priority="25" stopIfTrue="1" operator="equal">
      <formula>#REF!</formula>
    </cfRule>
  </conditionalFormatting>
  <conditionalFormatting sqref="AM6:AM17">
    <cfRule type="cellIs" dxfId="1060" priority="26" stopIfTrue="1" operator="equal">
      <formula>#REF!</formula>
    </cfRule>
    <cfRule type="cellIs" dxfId="1059" priority="27" stopIfTrue="1" operator="equal">
      <formula>#REF!</formula>
    </cfRule>
  </conditionalFormatting>
  <conditionalFormatting sqref="O24:P25 O18:P18">
    <cfRule type="cellIs" dxfId="1058" priority="28" stopIfTrue="1" operator="equal">
      <formula>#REF!</formula>
    </cfRule>
    <cfRule type="cellIs" dxfId="1057" priority="29" stopIfTrue="1" operator="equal">
      <formula>#REF!</formula>
    </cfRule>
  </conditionalFormatting>
  <conditionalFormatting sqref="D6:E17">
    <cfRule type="cellIs" dxfId="1056" priority="30" stopIfTrue="1" operator="equal">
      <formula>#REF!</formula>
    </cfRule>
    <cfRule type="cellIs" dxfId="1055" priority="31" stopIfTrue="1" operator="equal">
      <formula>#REF!</formula>
    </cfRule>
  </conditionalFormatting>
  <conditionalFormatting sqref="F6:F17">
    <cfRule type="cellIs" dxfId="1054" priority="32" stopIfTrue="1" operator="equal">
      <formula>#REF!</formula>
    </cfRule>
  </conditionalFormatting>
  <conditionalFormatting sqref="V6:W17">
    <cfRule type="cellIs" dxfId="1053" priority="33" stopIfTrue="1" operator="equal">
      <formula>#REF!</formula>
    </cfRule>
    <cfRule type="cellIs" dxfId="1052" priority="34" stopIfTrue="1" operator="equal">
      <formula>#REF!</formula>
    </cfRule>
  </conditionalFormatting>
  <conditionalFormatting sqref="O6:O17">
    <cfRule type="cellIs" dxfId="1051" priority="35" stopIfTrue="1" operator="equal">
      <formula>#REF!</formula>
    </cfRule>
    <cfRule type="cellIs" dxfId="1050" priority="36" stopIfTrue="1" operator="equal">
      <formula>#REF!</formula>
    </cfRule>
  </conditionalFormatting>
  <conditionalFormatting sqref="P6:P17">
    <cfRule type="cellIs" dxfId="1049" priority="37" stopIfTrue="1" operator="equal">
      <formula>#REF!</formula>
    </cfRule>
    <cfRule type="cellIs" dxfId="1048" priority="38" stopIfTrue="1" operator="equal">
      <formula>#REF!</formula>
    </cfRule>
  </conditionalFormatting>
  <conditionalFormatting sqref="G6:G17">
    <cfRule type="cellIs" dxfId="1047" priority="39" stopIfTrue="1" operator="equal">
      <formula>#REF!</formula>
    </cfRule>
  </conditionalFormatting>
  <conditionalFormatting sqref="H6:H17">
    <cfRule type="cellIs" dxfId="1046" priority="40" stopIfTrue="1" operator="equal">
      <formula>#REF!</formula>
    </cfRule>
  </conditionalFormatting>
  <conditionalFormatting sqref="AG39:AG51">
    <cfRule type="cellIs" dxfId="1045" priority="41" stopIfTrue="1" operator="equal">
      <formula>#REF!</formula>
    </cfRule>
  </conditionalFormatting>
  <conditionalFormatting sqref="Z39:Z51">
    <cfRule type="cellIs" dxfId="1044" priority="42" stopIfTrue="1" operator="equal">
      <formula>#REF!</formula>
    </cfRule>
  </conditionalFormatting>
  <conditionalFormatting sqref="W39:W51">
    <cfRule type="cellIs" dxfId="1043" priority="43" stopIfTrue="1" operator="equal">
      <formula>#REF!</formula>
    </cfRule>
  </conditionalFormatting>
  <conditionalFormatting sqref="X39:X51">
    <cfRule type="cellIs" dxfId="1042" priority="44" stopIfTrue="1" operator="equal">
      <formula>#REF!</formula>
    </cfRule>
  </conditionalFormatting>
  <conditionalFormatting sqref="L39:L51">
    <cfRule type="cellIs" dxfId="1041" priority="45" stopIfTrue="1" operator="equal">
      <formula>#REF!</formula>
    </cfRule>
  </conditionalFormatting>
  <conditionalFormatting sqref="M39:M51">
    <cfRule type="cellIs" dxfId="1040" priority="46" stopIfTrue="1" operator="equal">
      <formula>#REF!</formula>
    </cfRule>
  </conditionalFormatting>
  <conditionalFormatting sqref="K39:K51">
    <cfRule type="cellIs" dxfId="1039" priority="47" stopIfTrue="1" operator="equal">
      <formula>#REF!</formula>
    </cfRule>
  </conditionalFormatting>
  <conditionalFormatting sqref="J39:J51">
    <cfRule type="cellIs" dxfId="1038" priority="48" stopIfTrue="1" operator="equal">
      <formula>#REF!</formula>
    </cfRule>
  </conditionalFormatting>
  <conditionalFormatting sqref="H39:H51">
    <cfRule type="cellIs" dxfId="1037" priority="49" stopIfTrue="1" operator="equal">
      <formula>#REF!</formula>
    </cfRule>
  </conditionalFormatting>
  <conditionalFormatting sqref="I39:I51">
    <cfRule type="cellIs" dxfId="1036" priority="50" stopIfTrue="1" operator="equal">
      <formula>#REF!</formula>
    </cfRule>
  </conditionalFormatting>
  <conditionalFormatting sqref="F39:F51">
    <cfRule type="cellIs" dxfId="1035" priority="51" stopIfTrue="1" operator="equal">
      <formula>#REF!</formula>
    </cfRule>
  </conditionalFormatting>
  <conditionalFormatting sqref="G39:G51">
    <cfRule type="cellIs" dxfId="1034" priority="52" stopIfTrue="1" operator="equal">
      <formula>#REF!</formula>
    </cfRule>
  </conditionalFormatting>
  <conditionalFormatting sqref="D39:D51">
    <cfRule type="cellIs" dxfId="1033" priority="53" stopIfTrue="1" operator="equal">
      <formula>#REF!</formula>
    </cfRule>
  </conditionalFormatting>
  <conditionalFormatting sqref="E39:E51">
    <cfRule type="cellIs" dxfId="1032" priority="54" stopIfTrue="1" operator="equal">
      <formula>#REF!</formula>
    </cfRule>
  </conditionalFormatting>
  <conditionalFormatting sqref="S39:S50">
    <cfRule type="cellIs" dxfId="1031" priority="55" stopIfTrue="1" operator="equal">
      <formula>98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B1:CQ86"/>
  <sheetViews>
    <sheetView zoomScale="75" workbookViewId="0"/>
  </sheetViews>
  <sheetFormatPr defaultRowHeight="12.75" x14ac:dyDescent="0.2"/>
  <cols>
    <col min="1" max="3" width="2.140625" style="155" customWidth="1"/>
    <col min="4" max="9" width="9.140625" style="155"/>
    <col min="10" max="10" width="1.140625" style="155" customWidth="1"/>
    <col min="11" max="14" width="9.140625" style="155"/>
    <col min="15" max="15" width="1.140625" style="155" customWidth="1"/>
    <col min="16" max="19" width="9.140625" style="155"/>
    <col min="20" max="20" width="1.140625" style="155" customWidth="1"/>
    <col min="21" max="23" width="9.140625" style="155"/>
    <col min="24" max="24" width="3.5703125" style="155" customWidth="1"/>
    <col min="25" max="25" width="1.140625" style="155" customWidth="1"/>
    <col min="26" max="26" width="9.140625" style="155"/>
    <col min="27" max="31" width="0.7109375" style="155" customWidth="1"/>
    <col min="32" max="32" width="1.28515625" style="155" customWidth="1"/>
    <col min="33" max="36" width="9.140625" style="155"/>
    <col min="37" max="37" width="1.140625" style="155" customWidth="1"/>
    <col min="38" max="38" width="3.140625" style="155" customWidth="1"/>
    <col min="39" max="41" width="0.42578125" style="155" customWidth="1"/>
    <col min="42" max="42" width="9.140625" style="155"/>
    <col min="43" max="43" width="5.7109375" style="155" customWidth="1"/>
    <col min="44" max="44" width="0.7109375" style="155" customWidth="1"/>
    <col min="45" max="48" width="0.28515625" style="78" customWidth="1"/>
    <col min="49" max="49" width="10.28515625" style="155" customWidth="1"/>
    <col min="50" max="52" width="9.140625" style="155"/>
    <col min="53" max="56" width="0.28515625" style="78" customWidth="1"/>
    <col min="57" max="57" width="1.140625" style="1" customWidth="1"/>
    <col min="58" max="58" width="0.42578125" style="155" customWidth="1"/>
    <col min="59" max="59" width="7.28515625" style="155" customWidth="1"/>
    <col min="60" max="60" width="8" style="155" customWidth="1"/>
    <col min="61" max="61" width="9.140625" style="1"/>
    <col min="62" max="62" width="9.140625" style="67"/>
    <col min="63" max="64" width="0" style="1" hidden="1" customWidth="1"/>
    <col min="65" max="65" width="8.7109375" style="155" hidden="1" customWidth="1"/>
    <col min="66" max="68" width="0" style="1" hidden="1" customWidth="1"/>
    <col min="69" max="69" width="0" hidden="1" customWidth="1"/>
    <col min="70" max="73" width="8.7109375" style="155" hidden="1" customWidth="1"/>
    <col min="74" max="81" width="0" hidden="1" customWidth="1"/>
    <col min="82" max="83" width="8.7109375" style="155" hidden="1" customWidth="1"/>
    <col min="84" max="84" width="3.28515625" style="155" customWidth="1"/>
    <col min="85" max="91" width="9.140625" style="155"/>
    <col min="92" max="92" width="6.140625" style="155" customWidth="1"/>
    <col min="93" max="93" width="8.7109375" style="155" customWidth="1"/>
    <col min="94" max="16384" width="9.140625" style="155"/>
  </cols>
  <sheetData>
    <row r="1" spans="2:95" ht="8.25" customHeight="1" x14ac:dyDescent="0.2">
      <c r="J1" s="1216"/>
      <c r="K1" s="1216"/>
      <c r="L1" s="1216"/>
      <c r="M1" s="32"/>
      <c r="N1" s="32"/>
      <c r="BE1" s="155"/>
      <c r="BI1" s="155"/>
      <c r="BJ1" s="1165"/>
      <c r="BK1" s="155"/>
      <c r="BL1" s="155"/>
      <c r="BN1" s="155"/>
      <c r="BO1" s="155"/>
      <c r="BP1" s="155"/>
      <c r="BQ1" s="155"/>
      <c r="BV1" s="155"/>
      <c r="BW1" s="155"/>
      <c r="BX1" s="155"/>
      <c r="BY1" s="155"/>
      <c r="BZ1" s="155"/>
      <c r="CA1" s="155"/>
      <c r="CB1" s="155"/>
      <c r="CC1" s="155"/>
    </row>
    <row r="2" spans="2:95" x14ac:dyDescent="0.2">
      <c r="C2" s="1216"/>
      <c r="D2" s="2108">
        <v>2011</v>
      </c>
      <c r="E2" s="2108"/>
      <c r="F2" s="2104" t="s">
        <v>61</v>
      </c>
      <c r="G2" s="2104"/>
      <c r="H2" s="2104"/>
      <c r="I2" s="2104"/>
      <c r="K2" s="2104" t="s">
        <v>203</v>
      </c>
      <c r="L2" s="2104"/>
      <c r="M2" s="2104"/>
      <c r="N2" s="2104"/>
      <c r="P2" s="2104" t="s">
        <v>21</v>
      </c>
      <c r="Q2" s="2104"/>
      <c r="R2" s="2104"/>
      <c r="S2" s="2104"/>
      <c r="U2" s="2106" t="s">
        <v>303</v>
      </c>
      <c r="V2" s="2106"/>
      <c r="W2" s="2106"/>
      <c r="X2" s="2106"/>
      <c r="Y2" s="1216"/>
      <c r="Z2" s="2107" t="s">
        <v>145</v>
      </c>
      <c r="AA2" s="2107"/>
      <c r="AB2" s="2107"/>
      <c r="AC2" s="2107"/>
      <c r="AD2" s="2107" t="s">
        <v>304</v>
      </c>
      <c r="AE2" s="2107"/>
      <c r="AF2" s="1261"/>
      <c r="AG2" s="2107" t="s">
        <v>219</v>
      </c>
      <c r="AH2" s="2107"/>
      <c r="AI2" s="2107"/>
      <c r="AJ2" s="2107"/>
      <c r="AK2" s="1261"/>
      <c r="AL2" s="2106" t="s">
        <v>321</v>
      </c>
      <c r="AM2" s="1216"/>
      <c r="AN2" s="1216"/>
      <c r="AO2" s="1216"/>
      <c r="AP2" s="2106" t="s">
        <v>119</v>
      </c>
      <c r="AQ2" s="2106" t="s">
        <v>254</v>
      </c>
      <c r="AR2" s="32"/>
      <c r="AW2" s="2105" t="s">
        <v>205</v>
      </c>
      <c r="AX2" s="2105"/>
      <c r="AY2" s="2105"/>
      <c r="AZ2" s="2105"/>
      <c r="BE2" s="155"/>
      <c r="BF2" s="2106" t="s">
        <v>230</v>
      </c>
      <c r="BG2" s="2107" t="s">
        <v>226</v>
      </c>
      <c r="BH2" s="2106" t="s">
        <v>229</v>
      </c>
      <c r="BI2" s="2104" t="s">
        <v>291</v>
      </c>
      <c r="BJ2" s="2103" t="s">
        <v>316</v>
      </c>
      <c r="BK2" s="155"/>
      <c r="BL2" s="155"/>
      <c r="BN2" s="155"/>
      <c r="BO2" s="155"/>
      <c r="BP2" s="155"/>
      <c r="BQ2" s="155"/>
      <c r="BV2" s="155"/>
      <c r="BW2" s="155"/>
      <c r="BX2" s="155"/>
      <c r="BY2" s="155"/>
      <c r="BZ2" s="155"/>
      <c r="CA2" s="155"/>
      <c r="CB2" s="155"/>
      <c r="CC2" s="155"/>
      <c r="CH2" s="2104" t="s">
        <v>228</v>
      </c>
      <c r="CI2" s="2104"/>
      <c r="CJ2" s="2104"/>
      <c r="CK2" s="2104"/>
      <c r="CL2" s="2104"/>
      <c r="CM2" s="2104"/>
    </row>
    <row r="3" spans="2:95" ht="38.25" x14ac:dyDescent="0.2">
      <c r="B3" s="32"/>
      <c r="C3" s="32"/>
      <c r="D3" s="2108"/>
      <c r="E3" s="2108"/>
      <c r="F3" s="155" t="s">
        <v>210</v>
      </c>
      <c r="G3" s="1216" t="s">
        <v>211</v>
      </c>
      <c r="H3" s="1216" t="s">
        <v>12</v>
      </c>
      <c r="I3" s="1216" t="s">
        <v>13</v>
      </c>
      <c r="K3" s="33" t="s">
        <v>1</v>
      </c>
      <c r="L3" s="33" t="s">
        <v>0</v>
      </c>
      <c r="M3" s="155" t="s">
        <v>12</v>
      </c>
      <c r="N3" s="33" t="s">
        <v>13</v>
      </c>
      <c r="P3" s="155" t="s">
        <v>1</v>
      </c>
      <c r="Q3" s="155" t="s">
        <v>0</v>
      </c>
      <c r="R3" s="155" t="s">
        <v>12</v>
      </c>
      <c r="S3" s="155" t="s">
        <v>13</v>
      </c>
      <c r="U3" s="1216" t="s">
        <v>12</v>
      </c>
      <c r="V3" s="1216" t="s">
        <v>218</v>
      </c>
      <c r="W3" s="32" t="s">
        <v>206</v>
      </c>
      <c r="X3" s="1216" t="s">
        <v>221</v>
      </c>
      <c r="Y3" s="1216"/>
      <c r="Z3" s="155" t="s">
        <v>162</v>
      </c>
      <c r="AA3" s="155" t="s">
        <v>209</v>
      </c>
      <c r="AB3" s="155" t="s">
        <v>272</v>
      </c>
      <c r="AC3" s="155" t="s">
        <v>191</v>
      </c>
      <c r="AD3" s="155" t="s">
        <v>12</v>
      </c>
      <c r="AE3" s="155" t="s">
        <v>0</v>
      </c>
      <c r="AG3" s="32" t="s">
        <v>1</v>
      </c>
      <c r="AH3" s="32" t="s">
        <v>0</v>
      </c>
      <c r="AI3" s="32" t="s">
        <v>216</v>
      </c>
      <c r="AJ3" s="32" t="s">
        <v>13</v>
      </c>
      <c r="AL3" s="2106"/>
      <c r="AM3" s="1216"/>
      <c r="AN3" s="1216"/>
      <c r="AO3" s="1216"/>
      <c r="AP3" s="2106"/>
      <c r="AQ3" s="2106"/>
      <c r="AW3" s="32" t="s">
        <v>1</v>
      </c>
      <c r="AX3" s="32" t="s">
        <v>0</v>
      </c>
      <c r="AY3" s="32" t="s">
        <v>12</v>
      </c>
      <c r="AZ3" s="32" t="s">
        <v>13</v>
      </c>
      <c r="BE3" s="155"/>
      <c r="BF3" s="2106"/>
      <c r="BG3" s="2107"/>
      <c r="BH3" s="2106"/>
      <c r="BI3" s="2104"/>
      <c r="BJ3" s="2103"/>
      <c r="BK3" s="155"/>
      <c r="BL3" s="155"/>
      <c r="BN3" s="155"/>
      <c r="BO3" s="155"/>
      <c r="BP3" s="155"/>
      <c r="BQ3" s="155"/>
      <c r="BV3" s="155"/>
      <c r="BW3" s="155"/>
      <c r="BX3" s="155"/>
      <c r="BY3" s="155"/>
      <c r="BZ3" s="155"/>
      <c r="CA3" s="155"/>
      <c r="CB3" s="155"/>
      <c r="CC3" s="155"/>
      <c r="CG3" s="155" t="s">
        <v>290</v>
      </c>
      <c r="CH3" s="155" t="s">
        <v>177</v>
      </c>
      <c r="CI3" s="155" t="s">
        <v>62</v>
      </c>
      <c r="CJ3" s="155" t="s">
        <v>175</v>
      </c>
      <c r="CK3" s="155" t="s">
        <v>176</v>
      </c>
      <c r="CL3" s="155" t="s">
        <v>173</v>
      </c>
      <c r="CM3" s="155" t="s">
        <v>174</v>
      </c>
      <c r="CN3" s="155" t="s">
        <v>317</v>
      </c>
      <c r="CO3" s="155" t="s">
        <v>291</v>
      </c>
      <c r="CP3" s="1216" t="s">
        <v>306</v>
      </c>
      <c r="CQ3" s="1216" t="s">
        <v>307</v>
      </c>
    </row>
    <row r="4" spans="2:95" x14ac:dyDescent="0.2">
      <c r="B4" s="32"/>
      <c r="C4" s="32"/>
      <c r="D4" s="2104" t="s">
        <v>2</v>
      </c>
      <c r="E4" s="32" t="s">
        <v>197</v>
      </c>
      <c r="F4" s="32">
        <v>2.1</v>
      </c>
      <c r="G4" s="32">
        <v>5.0400000000000009</v>
      </c>
      <c r="H4" s="32">
        <v>3.78</v>
      </c>
      <c r="I4" s="32">
        <v>2.9400000000000004</v>
      </c>
      <c r="J4" s="32"/>
      <c r="K4" s="33">
        <v>73.2</v>
      </c>
      <c r="L4" s="33">
        <v>90.4</v>
      </c>
      <c r="M4" s="33">
        <v>82.8</v>
      </c>
      <c r="N4" s="33">
        <v>17.2</v>
      </c>
      <c r="O4" s="33"/>
      <c r="P4" s="33">
        <v>1014.2</v>
      </c>
      <c r="Q4" s="33">
        <v>1022</v>
      </c>
      <c r="R4" s="33">
        <v>1018.1</v>
      </c>
      <c r="S4" s="33">
        <v>7.8</v>
      </c>
      <c r="T4" s="32"/>
      <c r="U4" s="32">
        <v>4.4000000000000004</v>
      </c>
      <c r="V4" s="32">
        <v>11.540000000000001</v>
      </c>
      <c r="W4" s="32">
        <v>15.419999999999998</v>
      </c>
      <c r="X4" s="32"/>
      <c r="Y4" s="32"/>
      <c r="Z4" s="32">
        <v>0.9</v>
      </c>
      <c r="AA4" s="32"/>
      <c r="AB4" s="32"/>
      <c r="AC4" s="32"/>
      <c r="AD4" s="32"/>
      <c r="AE4" s="32"/>
      <c r="AF4" s="32"/>
      <c r="AG4" s="32">
        <v>-0.98000000000000009</v>
      </c>
      <c r="AH4" s="32">
        <v>3.1599999999999997</v>
      </c>
      <c r="AI4" s="32">
        <v>1.1000000000000001</v>
      </c>
      <c r="AJ4" s="32">
        <v>4.1400000000000006</v>
      </c>
      <c r="AK4" s="32"/>
      <c r="AL4" s="32"/>
      <c r="AM4" s="32"/>
      <c r="AN4" s="32">
        <v>1</v>
      </c>
      <c r="AO4" s="32">
        <v>1</v>
      </c>
      <c r="AP4" s="33">
        <v>4.5999999999999996</v>
      </c>
      <c r="AQ4" s="601">
        <v>2.4</v>
      </c>
      <c r="AR4" s="32"/>
      <c r="AW4" s="32">
        <v>-0.46000000000000008</v>
      </c>
      <c r="AX4" s="32">
        <v>-1.9900000000000007</v>
      </c>
      <c r="AY4" s="32">
        <v>-1.0150000000000001</v>
      </c>
      <c r="AZ4" s="32">
        <v>-1.53</v>
      </c>
      <c r="BE4" s="155"/>
      <c r="BF4" s="32"/>
      <c r="BG4" s="33">
        <f>SUM($Z$4:Z4)</f>
        <v>0.9</v>
      </c>
      <c r="BH4" s="1165">
        <f t="shared" ref="BH4:BH35" si="0">BG4/CN4</f>
        <v>9.2307692307692382E-2</v>
      </c>
      <c r="BI4" s="33">
        <f>SUM($AP$4:AP4)</f>
        <v>4.5999999999999996</v>
      </c>
      <c r="BJ4" s="1165">
        <f>BI4/CO4</f>
        <v>0.61999999999999988</v>
      </c>
      <c r="BK4" s="155"/>
      <c r="BL4" s="155"/>
      <c r="BM4" s="32"/>
      <c r="BN4" s="155"/>
      <c r="BO4" s="155"/>
      <c r="BP4" s="155"/>
      <c r="BQ4" s="155"/>
      <c r="BR4" s="32"/>
      <c r="BS4" s="32"/>
      <c r="BT4" s="32"/>
      <c r="BU4" s="32"/>
      <c r="BV4" s="155"/>
      <c r="BW4" s="155"/>
      <c r="BX4" s="155"/>
      <c r="BY4" s="155"/>
      <c r="BZ4" s="155"/>
      <c r="CA4" s="155"/>
      <c r="CB4" s="155"/>
      <c r="CC4" s="155"/>
      <c r="CF4" s="33">
        <v>1</v>
      </c>
      <c r="CG4" s="32">
        <v>0</v>
      </c>
      <c r="CH4" s="1243">
        <v>1013.25</v>
      </c>
      <c r="CI4" s="32">
        <f>AVERAGE(Daily!CO4:CO8)</f>
        <v>4.992</v>
      </c>
      <c r="CJ4" s="32">
        <f>AVERAGE(Daily!CP4:CP8)</f>
        <v>2.56</v>
      </c>
      <c r="CK4" s="32">
        <f>AVERAGE(Daily!CQ4:CQ8)</f>
        <v>7.0299999999999994</v>
      </c>
      <c r="CL4" s="32">
        <f>AVERAGE(Daily!CR4:CR8)</f>
        <v>4.7949999999999999</v>
      </c>
      <c r="CM4" s="32">
        <f>AVERAGE(Daily!CS4:CS8)</f>
        <v>4.4700000000000006</v>
      </c>
      <c r="CN4" s="32">
        <f>5.06944444444444/365*(SUM('2011'!$BX$89))</f>
        <v>9.7499999999999929</v>
      </c>
      <c r="CO4" s="32">
        <f>(Daily!CU8)</f>
        <v>7.4193548387096779</v>
      </c>
      <c r="CP4" s="32">
        <f t="shared" ref="CP4:CP35" si="1">CL4-CM4/3</f>
        <v>3.3049999999999997</v>
      </c>
      <c r="CQ4" s="32">
        <f t="shared" ref="CQ4:CQ35" si="2">CL4+CM4/3</f>
        <v>6.2850000000000001</v>
      </c>
    </row>
    <row r="5" spans="2:95" x14ac:dyDescent="0.2">
      <c r="B5" s="32"/>
      <c r="C5" s="32"/>
      <c r="D5" s="2104"/>
      <c r="E5" s="32" t="s">
        <v>198</v>
      </c>
      <c r="F5" s="32">
        <v>1.0799999999999998</v>
      </c>
      <c r="G5" s="32">
        <v>8.1799999999999979</v>
      </c>
      <c r="H5" s="32">
        <v>5.0200000000000005</v>
      </c>
      <c r="I5" s="32">
        <v>7.1</v>
      </c>
      <c r="J5" s="32"/>
      <c r="K5" s="33">
        <v>78.8</v>
      </c>
      <c r="L5" s="33">
        <v>95.6</v>
      </c>
      <c r="M5" s="33">
        <v>88.2</v>
      </c>
      <c r="N5" s="33">
        <v>16.8</v>
      </c>
      <c r="O5" s="33"/>
      <c r="P5" s="33">
        <v>997</v>
      </c>
      <c r="Q5" s="33">
        <v>1009.400002</v>
      </c>
      <c r="R5" s="33">
        <v>1003.2000009999999</v>
      </c>
      <c r="S5" s="33">
        <v>12.400001999999995</v>
      </c>
      <c r="T5" s="32"/>
      <c r="U5" s="32">
        <v>5.14</v>
      </c>
      <c r="V5" s="32">
        <v>14.379999999999999</v>
      </c>
      <c r="W5" s="32">
        <v>22.060000000000002</v>
      </c>
      <c r="X5" s="32"/>
      <c r="Y5" s="32"/>
      <c r="Z5" s="32">
        <v>23.1</v>
      </c>
      <c r="AA5" s="32"/>
      <c r="AB5" s="32"/>
      <c r="AC5" s="32"/>
      <c r="AD5" s="32"/>
      <c r="AE5" s="32"/>
      <c r="AF5" s="32"/>
      <c r="AG5" s="32">
        <v>-0.74</v>
      </c>
      <c r="AH5" s="32">
        <v>6.4799999999999995</v>
      </c>
      <c r="AI5" s="32">
        <v>3.1599999999999997</v>
      </c>
      <c r="AJ5" s="32">
        <v>7.2200000000000006</v>
      </c>
      <c r="AK5" s="32"/>
      <c r="AL5" s="32"/>
      <c r="AM5" s="32"/>
      <c r="AN5" s="32"/>
      <c r="AO5" s="32">
        <v>2</v>
      </c>
      <c r="AP5" s="33">
        <v>9.3000000000000007</v>
      </c>
      <c r="AQ5" s="601">
        <v>17</v>
      </c>
      <c r="AR5" s="32"/>
      <c r="AW5" s="32">
        <v>-1.3720000000000003</v>
      </c>
      <c r="AX5" s="32">
        <v>1.1499999999999995</v>
      </c>
      <c r="AY5" s="32">
        <v>0.27899999999999975</v>
      </c>
      <c r="AZ5" s="32">
        <v>2.5219999999999994</v>
      </c>
      <c r="BE5" s="155"/>
      <c r="BF5" s="32"/>
      <c r="BG5" s="33">
        <f>SUM($Z$4:Z5)</f>
        <v>24</v>
      </c>
      <c r="BH5" s="1165">
        <f t="shared" si="0"/>
        <v>1.2307692307692317</v>
      </c>
      <c r="BI5" s="33">
        <f>SUM($AP$4:AP5)</f>
        <v>13.9</v>
      </c>
      <c r="BJ5" s="1165">
        <f t="shared" ref="BJ5:BJ68" si="3">BI5/CO5</f>
        <v>0.93673913043478252</v>
      </c>
      <c r="BK5" s="155"/>
      <c r="BL5" s="155"/>
      <c r="BM5" s="32"/>
      <c r="BN5" s="155"/>
      <c r="BO5" s="155"/>
      <c r="BP5" s="155"/>
      <c r="BQ5" s="155"/>
      <c r="BR5" s="32"/>
      <c r="BS5" s="32"/>
      <c r="BT5" s="32"/>
      <c r="BU5" s="32"/>
      <c r="BV5" s="155"/>
      <c r="BW5" s="155"/>
      <c r="BX5" s="155"/>
      <c r="BY5" s="155"/>
      <c r="BZ5" s="155"/>
      <c r="CA5" s="155"/>
      <c r="CB5" s="155"/>
      <c r="CC5" s="155"/>
      <c r="CF5" s="33">
        <v>1</v>
      </c>
      <c r="CG5" s="32">
        <v>0</v>
      </c>
      <c r="CH5" s="1243">
        <v>1013.25</v>
      </c>
      <c r="CI5" s="32">
        <f>AVERAGE(Daily!CO9:CO13)</f>
        <v>4.992</v>
      </c>
      <c r="CJ5" s="32">
        <f>AVERAGE(Daily!CP9:CP13)</f>
        <v>2.4520000000000004</v>
      </c>
      <c r="CK5" s="32">
        <f>AVERAGE(Daily!CQ9:CQ13)</f>
        <v>7.0299999999999994</v>
      </c>
      <c r="CL5" s="32">
        <f>AVERAGE(Daily!CR9:CR13)</f>
        <v>4.7409999999999997</v>
      </c>
      <c r="CM5" s="32">
        <f>AVERAGE(Daily!CS9:CS13)</f>
        <v>4.5780000000000003</v>
      </c>
      <c r="CN5" s="32">
        <f t="shared" ref="CN5:CN36" si="4">$CN$4*AO5</f>
        <v>19.499999999999986</v>
      </c>
      <c r="CO5" s="32">
        <f>(Daily!CU13)</f>
        <v>14.838709677419356</v>
      </c>
      <c r="CP5" s="32">
        <f t="shared" si="1"/>
        <v>3.2149999999999999</v>
      </c>
      <c r="CQ5" s="32">
        <f t="shared" si="2"/>
        <v>6.2669999999999995</v>
      </c>
    </row>
    <row r="6" spans="2:95" x14ac:dyDescent="0.2">
      <c r="B6" s="32"/>
      <c r="C6" s="32"/>
      <c r="D6" s="2104"/>
      <c r="E6" s="32" t="s">
        <v>199</v>
      </c>
      <c r="F6" s="32">
        <v>7.0400000000000009</v>
      </c>
      <c r="G6" s="32">
        <v>11.120000000000001</v>
      </c>
      <c r="H6" s="32">
        <v>9.5</v>
      </c>
      <c r="I6" s="32">
        <v>4.08</v>
      </c>
      <c r="J6" s="32"/>
      <c r="K6" s="33">
        <v>80.2</v>
      </c>
      <c r="L6" s="33">
        <v>96.4</v>
      </c>
      <c r="M6" s="33">
        <v>89.2</v>
      </c>
      <c r="N6" s="33">
        <v>16.2</v>
      </c>
      <c r="O6" s="33"/>
      <c r="P6" s="33">
        <v>1007.4</v>
      </c>
      <c r="Q6" s="33">
        <v>1015.4</v>
      </c>
      <c r="R6" s="33">
        <v>1011.4</v>
      </c>
      <c r="S6" s="33">
        <v>8</v>
      </c>
      <c r="T6" s="32"/>
      <c r="U6" s="32">
        <v>7.0199999999999987</v>
      </c>
      <c r="V6" s="32">
        <v>17.28</v>
      </c>
      <c r="W6" s="32">
        <v>25</v>
      </c>
      <c r="X6" s="32"/>
      <c r="Y6" s="32"/>
      <c r="Z6" s="32">
        <v>21.6</v>
      </c>
      <c r="AA6" s="32"/>
      <c r="AB6" s="32"/>
      <c r="AC6" s="32"/>
      <c r="AD6" s="32"/>
      <c r="AE6" s="32"/>
      <c r="AF6" s="32"/>
      <c r="AG6" s="32">
        <v>4.9000000000000004</v>
      </c>
      <c r="AH6" s="32">
        <v>9.8600000000000012</v>
      </c>
      <c r="AI6" s="32">
        <v>7.8</v>
      </c>
      <c r="AJ6" s="32">
        <v>4.96</v>
      </c>
      <c r="AK6" s="32"/>
      <c r="AL6" s="32"/>
      <c r="AM6" s="32"/>
      <c r="AN6" s="32">
        <v>2</v>
      </c>
      <c r="AO6" s="32">
        <v>3</v>
      </c>
      <c r="AP6" s="33">
        <v>0.2</v>
      </c>
      <c r="AQ6" s="601">
        <v>19.5</v>
      </c>
      <c r="AR6" s="32"/>
      <c r="AW6" s="32">
        <v>4.6399999999999988</v>
      </c>
      <c r="AX6" s="32">
        <v>4.0959999999999992</v>
      </c>
      <c r="AY6" s="32">
        <v>4.7880000000000003</v>
      </c>
      <c r="AZ6" s="32">
        <v>-0.54400000000000071</v>
      </c>
      <c r="BE6" s="155"/>
      <c r="BF6" s="32"/>
      <c r="BG6" s="33">
        <f>SUM($Z$4:Z6)</f>
        <v>45.6</v>
      </c>
      <c r="BH6" s="1165">
        <f t="shared" si="0"/>
        <v>1.5589743589743601</v>
      </c>
      <c r="BI6" s="33">
        <f>SUM($AP$4:AP6)</f>
        <v>14.1</v>
      </c>
      <c r="BJ6" s="1165">
        <f t="shared" si="3"/>
        <v>0.63347826086956516</v>
      </c>
      <c r="BK6" s="155"/>
      <c r="BL6" s="155"/>
      <c r="BM6" s="32"/>
      <c r="BN6" s="155"/>
      <c r="BO6" s="155"/>
      <c r="BP6" s="155"/>
      <c r="BQ6" s="155"/>
      <c r="BR6" s="32"/>
      <c r="BS6" s="32"/>
      <c r="BT6" s="32"/>
      <c r="BU6" s="32"/>
      <c r="BV6" s="155"/>
      <c r="BW6" s="155"/>
      <c r="BX6" s="155"/>
      <c r="BY6" s="155"/>
      <c r="BZ6" s="155"/>
      <c r="CA6" s="155"/>
      <c r="CB6" s="155"/>
      <c r="CC6" s="155"/>
      <c r="CF6" s="33">
        <v>1</v>
      </c>
      <c r="CG6" s="32">
        <v>0</v>
      </c>
      <c r="CH6" s="1243">
        <v>1013.25</v>
      </c>
      <c r="CI6" s="32">
        <f>AVERAGE(Daily!CO14:CO18)</f>
        <v>4.992</v>
      </c>
      <c r="CJ6" s="32">
        <f>AVERAGE(Daily!CP14:CP18)</f>
        <v>2.4</v>
      </c>
      <c r="CK6" s="32">
        <f>AVERAGE(Daily!CQ14:CQ18)</f>
        <v>7.0240000000000009</v>
      </c>
      <c r="CL6" s="32">
        <f>AVERAGE(Daily!CR14:CR18)</f>
        <v>4.7119999999999997</v>
      </c>
      <c r="CM6" s="32">
        <f>AVERAGE(Daily!CS14:CS18)</f>
        <v>4.6240000000000006</v>
      </c>
      <c r="CN6" s="32">
        <f t="shared" si="4"/>
        <v>29.249999999999979</v>
      </c>
      <c r="CO6" s="32">
        <f>(Daily!CU18)</f>
        <v>22.258064516129032</v>
      </c>
      <c r="CP6" s="32">
        <f t="shared" si="1"/>
        <v>3.1706666666666665</v>
      </c>
      <c r="CQ6" s="32">
        <f t="shared" si="2"/>
        <v>6.253333333333333</v>
      </c>
    </row>
    <row r="7" spans="2:95" x14ac:dyDescent="0.2">
      <c r="B7" s="32"/>
      <c r="C7" s="32"/>
      <c r="D7" s="2104"/>
      <c r="E7" s="32" t="s">
        <v>200</v>
      </c>
      <c r="F7" s="32">
        <v>4.4000000000000004</v>
      </c>
      <c r="G7" s="32">
        <v>7.92</v>
      </c>
      <c r="H7" s="32">
        <v>6.0600000000000005</v>
      </c>
      <c r="I7" s="32">
        <v>3.5199999999999996</v>
      </c>
      <c r="J7" s="32"/>
      <c r="K7" s="33">
        <v>81</v>
      </c>
      <c r="L7" s="33">
        <v>96.2</v>
      </c>
      <c r="M7" s="33">
        <v>89.6</v>
      </c>
      <c r="N7" s="33">
        <v>15.2</v>
      </c>
      <c r="O7" s="33"/>
      <c r="P7" s="33">
        <v>1024</v>
      </c>
      <c r="Q7" s="33">
        <v>1029</v>
      </c>
      <c r="R7" s="33">
        <v>1026.5</v>
      </c>
      <c r="S7" s="33">
        <v>5</v>
      </c>
      <c r="T7" s="32"/>
      <c r="U7" s="32">
        <v>4.66</v>
      </c>
      <c r="V7" s="32">
        <v>11.52</v>
      </c>
      <c r="W7" s="32">
        <v>16.440000000000001</v>
      </c>
      <c r="X7" s="32"/>
      <c r="Y7" s="32"/>
      <c r="Z7" s="32">
        <v>25.200000000000003</v>
      </c>
      <c r="AA7" s="32"/>
      <c r="AB7" s="32"/>
      <c r="AC7" s="32"/>
      <c r="AD7" s="32"/>
      <c r="AE7" s="32"/>
      <c r="AF7" s="32"/>
      <c r="AG7" s="32">
        <v>2.58</v>
      </c>
      <c r="AH7" s="32">
        <v>6.1400000000000006</v>
      </c>
      <c r="AI7" s="32">
        <v>4.4000000000000004</v>
      </c>
      <c r="AJ7" s="32">
        <v>3.5599999999999996</v>
      </c>
      <c r="AK7" s="32"/>
      <c r="AL7" s="32"/>
      <c r="AM7" s="32"/>
      <c r="AN7" s="32"/>
      <c r="AO7" s="32">
        <v>4</v>
      </c>
      <c r="AP7" s="33">
        <v>13.299999999999999</v>
      </c>
      <c r="AQ7" s="601">
        <v>17</v>
      </c>
      <c r="AR7" s="32"/>
      <c r="AW7" s="32">
        <v>2.04</v>
      </c>
      <c r="AX7" s="32">
        <v>0.92000000000000026</v>
      </c>
      <c r="AY7" s="32">
        <v>1.3799999999999994</v>
      </c>
      <c r="AZ7" s="32">
        <v>-1.1199999999999997</v>
      </c>
      <c r="BE7" s="155"/>
      <c r="BF7" s="32"/>
      <c r="BG7" s="33">
        <f>SUM($Z$4:Z7)</f>
        <v>70.800000000000011</v>
      </c>
      <c r="BH7" s="1165">
        <f t="shared" si="0"/>
        <v>1.8153846153846169</v>
      </c>
      <c r="BI7" s="33">
        <f>SUM($AP$4:AP7)</f>
        <v>27.4</v>
      </c>
      <c r="BJ7" s="1165">
        <f t="shared" si="3"/>
        <v>0.92326086956521725</v>
      </c>
      <c r="BK7" s="155"/>
      <c r="BL7" s="155"/>
      <c r="BM7" s="32"/>
      <c r="BN7" s="155"/>
      <c r="BO7" s="155"/>
      <c r="BP7" s="155"/>
      <c r="BQ7" s="155"/>
      <c r="BR7" s="32"/>
      <c r="BS7" s="32"/>
      <c r="BT7" s="32"/>
      <c r="BU7" s="32"/>
      <c r="BV7" s="155"/>
      <c r="BW7" s="155"/>
      <c r="BX7" s="155"/>
      <c r="BY7" s="155"/>
      <c r="BZ7" s="155"/>
      <c r="CA7" s="155"/>
      <c r="CB7" s="155"/>
      <c r="CC7" s="155"/>
      <c r="CF7" s="33">
        <v>1</v>
      </c>
      <c r="CG7" s="32">
        <v>0</v>
      </c>
      <c r="CH7" s="1243">
        <v>1013.25</v>
      </c>
      <c r="CI7" s="32">
        <f>AVERAGE(Daily!CO19:CO23)</f>
        <v>4.992</v>
      </c>
      <c r="CJ7" s="32">
        <f>AVERAGE(Daily!CP19:CP23)</f>
        <v>2.3600000000000003</v>
      </c>
      <c r="CK7" s="32">
        <f>AVERAGE(Daily!CQ19:CQ23)</f>
        <v>7</v>
      </c>
      <c r="CL7" s="32">
        <f>AVERAGE(Daily!CR19:CR23)</f>
        <v>4.68</v>
      </c>
      <c r="CM7" s="32">
        <f>AVERAGE(Daily!CS19:CS23)</f>
        <v>4.6399999999999997</v>
      </c>
      <c r="CN7" s="32">
        <f t="shared" si="4"/>
        <v>38.999999999999972</v>
      </c>
      <c r="CO7" s="32">
        <f>(Daily!CU23)</f>
        <v>29.677419354838712</v>
      </c>
      <c r="CP7" s="32">
        <f t="shared" si="1"/>
        <v>3.1333333333333329</v>
      </c>
      <c r="CQ7" s="32">
        <f t="shared" si="2"/>
        <v>6.2266666666666666</v>
      </c>
    </row>
    <row r="8" spans="2:95" x14ac:dyDescent="0.2">
      <c r="B8" s="32"/>
      <c r="C8" s="32"/>
      <c r="D8" s="2104"/>
      <c r="E8" s="32" t="s">
        <v>201</v>
      </c>
      <c r="F8" s="32">
        <v>2.54</v>
      </c>
      <c r="G8" s="32">
        <v>6.44</v>
      </c>
      <c r="H8" s="32">
        <v>4.7799999999999994</v>
      </c>
      <c r="I8" s="32">
        <v>3.9</v>
      </c>
      <c r="J8" s="32"/>
      <c r="K8" s="33">
        <v>79</v>
      </c>
      <c r="L8" s="33">
        <v>95.4</v>
      </c>
      <c r="M8" s="33">
        <v>89</v>
      </c>
      <c r="N8" s="33">
        <v>16.399999999999999</v>
      </c>
      <c r="O8" s="33"/>
      <c r="P8" s="33">
        <v>1028</v>
      </c>
      <c r="Q8" s="33">
        <v>1034.6000019999999</v>
      </c>
      <c r="R8" s="33">
        <v>1031.3000010000001</v>
      </c>
      <c r="S8" s="33">
        <v>6.6000019999999946</v>
      </c>
      <c r="T8" s="32"/>
      <c r="U8" s="32">
        <v>4.88</v>
      </c>
      <c r="V8" s="32">
        <v>11.34</v>
      </c>
      <c r="W8" s="32">
        <v>15.680000000000001</v>
      </c>
      <c r="X8" s="32"/>
      <c r="Y8" s="32"/>
      <c r="Z8" s="32">
        <v>1.7</v>
      </c>
      <c r="AA8" s="32"/>
      <c r="AB8" s="32"/>
      <c r="AC8" s="32"/>
      <c r="AD8" s="32"/>
      <c r="AE8" s="32"/>
      <c r="AF8" s="32"/>
      <c r="AG8" s="32">
        <v>1.08</v>
      </c>
      <c r="AH8" s="32">
        <v>5.2</v>
      </c>
      <c r="AI8" s="32">
        <v>3.12</v>
      </c>
      <c r="AJ8" s="32">
        <v>4.12</v>
      </c>
      <c r="AK8" s="32"/>
      <c r="AL8" s="32"/>
      <c r="AM8" s="32"/>
      <c r="AN8" s="32">
        <v>3</v>
      </c>
      <c r="AO8" s="32">
        <v>5</v>
      </c>
      <c r="AP8" s="33">
        <v>5.2</v>
      </c>
      <c r="AQ8" s="601">
        <v>3.5</v>
      </c>
      <c r="AR8" s="32"/>
      <c r="AW8" s="32">
        <v>0.24000000000000013</v>
      </c>
      <c r="AX8" s="32">
        <v>-0.53</v>
      </c>
      <c r="AY8" s="32">
        <v>0.1450000000000001</v>
      </c>
      <c r="AZ8" s="32">
        <v>-0.77000000000000024</v>
      </c>
      <c r="BE8" s="155"/>
      <c r="BF8" s="32"/>
      <c r="BG8" s="33">
        <f>SUM($Z$4:Z8)</f>
        <v>72.500000000000014</v>
      </c>
      <c r="BH8" s="1165">
        <f t="shared" si="0"/>
        <v>1.4871794871794886</v>
      </c>
      <c r="BI8" s="33">
        <f>SUM($AP$4:AP8)</f>
        <v>32.6</v>
      </c>
      <c r="BJ8" s="1165">
        <f t="shared" si="3"/>
        <v>0.87878260869565228</v>
      </c>
      <c r="BK8" s="155"/>
      <c r="BL8" s="155"/>
      <c r="BM8" s="32"/>
      <c r="BN8" s="155"/>
      <c r="BO8" s="155"/>
      <c r="BP8" s="155"/>
      <c r="BQ8" s="155"/>
      <c r="BR8" s="32"/>
      <c r="BS8" s="32"/>
      <c r="BT8" s="32"/>
      <c r="BU8" s="32"/>
      <c r="BV8" s="155"/>
      <c r="BW8" s="155"/>
      <c r="BX8" s="155"/>
      <c r="BY8" s="155"/>
      <c r="BZ8" s="155"/>
      <c r="CA8" s="155"/>
      <c r="CB8" s="155"/>
      <c r="CC8" s="155"/>
      <c r="CF8" s="33">
        <v>1</v>
      </c>
      <c r="CG8" s="32">
        <v>0</v>
      </c>
      <c r="CH8" s="1243">
        <v>1013.25</v>
      </c>
      <c r="CI8" s="32">
        <f>AVERAGE(Daily!CO24:CO28)</f>
        <v>4.992</v>
      </c>
      <c r="CJ8" s="32">
        <f>AVERAGE(Daily!CP24:CP28)</f>
        <v>2.2999999999999998</v>
      </c>
      <c r="CK8" s="32">
        <f>AVERAGE(Daily!CQ24:CQ28)</f>
        <v>6.9700000000000006</v>
      </c>
      <c r="CL8" s="32">
        <f>AVERAGE(Daily!CR24:CR28)</f>
        <v>4.6349999999999998</v>
      </c>
      <c r="CM8" s="32">
        <f>AVERAGE(Daily!CS24:CS28)</f>
        <v>4.67</v>
      </c>
      <c r="CN8" s="32">
        <f t="shared" si="4"/>
        <v>48.749999999999964</v>
      </c>
      <c r="CO8" s="32">
        <f>(Daily!CU28)</f>
        <v>37.096774193548384</v>
      </c>
      <c r="CP8" s="32">
        <f t="shared" si="1"/>
        <v>3.0783333333333331</v>
      </c>
      <c r="CQ8" s="32">
        <f t="shared" si="2"/>
        <v>6.1916666666666664</v>
      </c>
    </row>
    <row r="9" spans="2:95" s="1242" customFormat="1" x14ac:dyDescent="0.2">
      <c r="B9" s="140"/>
      <c r="C9" s="140"/>
      <c r="D9" s="2104"/>
      <c r="E9" s="140" t="s">
        <v>202</v>
      </c>
      <c r="F9" s="140">
        <v>0.18333333333333332</v>
      </c>
      <c r="G9" s="140">
        <v>3.3166666666666664</v>
      </c>
      <c r="H9" s="140">
        <v>1.9666666666666668</v>
      </c>
      <c r="I9" s="140">
        <v>3.1333333333333333</v>
      </c>
      <c r="J9" s="140"/>
      <c r="K9" s="144">
        <v>66</v>
      </c>
      <c r="L9" s="144">
        <v>81.5</v>
      </c>
      <c r="M9" s="144">
        <v>74.5</v>
      </c>
      <c r="N9" s="144">
        <v>15.5</v>
      </c>
      <c r="O9" s="144"/>
      <c r="P9" s="144">
        <v>1019.5</v>
      </c>
      <c r="Q9" s="144">
        <v>1023.8333333333334</v>
      </c>
      <c r="R9" s="144">
        <v>1021.6666666666666</v>
      </c>
      <c r="S9" s="144">
        <v>4.333333333333333</v>
      </c>
      <c r="T9" s="140"/>
      <c r="U9" s="140">
        <v>6.166666666666667</v>
      </c>
      <c r="V9" s="140">
        <v>15.966666666666667</v>
      </c>
      <c r="W9" s="140">
        <v>21.066666666666666</v>
      </c>
      <c r="X9" s="140"/>
      <c r="Y9" s="140"/>
      <c r="Z9" s="140">
        <v>0.5</v>
      </c>
      <c r="AA9" s="140"/>
      <c r="AB9" s="140"/>
      <c r="AC9" s="140"/>
      <c r="AD9" s="140"/>
      <c r="AE9" s="140"/>
      <c r="AF9" s="140"/>
      <c r="AG9" s="140">
        <v>-4.2833333333333332</v>
      </c>
      <c r="AH9" s="140">
        <v>-0.66666666666666663</v>
      </c>
      <c r="AI9" s="140">
        <v>-2.1833333333333331</v>
      </c>
      <c r="AJ9" s="140">
        <v>3.6166666666666667</v>
      </c>
      <c r="AK9" s="140"/>
      <c r="AL9" s="140"/>
      <c r="AM9" s="140"/>
      <c r="AN9" s="140"/>
      <c r="AO9" s="140">
        <v>6</v>
      </c>
      <c r="AP9" s="144">
        <v>6.7</v>
      </c>
      <c r="AQ9" s="603">
        <v>2.5</v>
      </c>
      <c r="AR9" s="140"/>
      <c r="AS9" s="149"/>
      <c r="AT9" s="149"/>
      <c r="AU9" s="149"/>
      <c r="AV9" s="149"/>
      <c r="AW9" s="140">
        <v>-2.1666666666666665</v>
      </c>
      <c r="AX9" s="140">
        <v>-3.6633333333333327</v>
      </c>
      <c r="AY9" s="140">
        <v>-2.6983333333333328</v>
      </c>
      <c r="AZ9" s="140">
        <v>-1.4966666666666668</v>
      </c>
      <c r="BA9" s="149"/>
      <c r="BB9" s="149"/>
      <c r="BC9" s="149"/>
      <c r="BD9" s="149"/>
      <c r="BF9" s="140"/>
      <c r="BG9" s="144">
        <f>SUM($Z$4:Z9)</f>
        <v>73.000000000000014</v>
      </c>
      <c r="BH9" s="1166">
        <f t="shared" si="0"/>
        <v>1.247863247863249</v>
      </c>
      <c r="BI9" s="144">
        <f>SUM($AP$4:AP9)</f>
        <v>39.300000000000004</v>
      </c>
      <c r="BJ9" s="1166">
        <f t="shared" si="3"/>
        <v>0.85434782608695659</v>
      </c>
      <c r="BM9" s="140"/>
      <c r="BR9" s="140"/>
      <c r="BS9" s="140"/>
      <c r="BT9" s="140"/>
      <c r="BU9" s="140"/>
      <c r="CF9" s="144">
        <v>1</v>
      </c>
      <c r="CG9" s="140">
        <v>0</v>
      </c>
      <c r="CH9" s="1263">
        <v>1013.25</v>
      </c>
      <c r="CI9" s="140">
        <f>AVERAGE(Daily!CO29:CO34)</f>
        <v>4.992</v>
      </c>
      <c r="CJ9" s="140">
        <f>AVERAGE(Daily!CP29:CP34)</f>
        <v>2.35</v>
      </c>
      <c r="CK9" s="140">
        <f>AVERAGE(Daily!CQ29:CQ34)</f>
        <v>6.98</v>
      </c>
      <c r="CL9" s="140">
        <f>AVERAGE(Daily!CR29:CR34)</f>
        <v>4.665</v>
      </c>
      <c r="CM9" s="140">
        <f>AVERAGE(Daily!CS29:CS34)</f>
        <v>4.63</v>
      </c>
      <c r="CN9" s="140">
        <f t="shared" si="4"/>
        <v>58.499999999999957</v>
      </c>
      <c r="CO9" s="140">
        <f>(Daily!CU34)</f>
        <v>46</v>
      </c>
      <c r="CP9" s="140">
        <f t="shared" si="1"/>
        <v>3.121666666666667</v>
      </c>
      <c r="CQ9" s="140">
        <f t="shared" si="2"/>
        <v>6.208333333333333</v>
      </c>
    </row>
    <row r="10" spans="2:95" x14ac:dyDescent="0.2">
      <c r="B10" s="32"/>
      <c r="C10" s="32"/>
      <c r="D10" s="2104" t="s">
        <v>14</v>
      </c>
      <c r="E10" s="32" t="s">
        <v>197</v>
      </c>
      <c r="F10" s="32">
        <v>5.26</v>
      </c>
      <c r="G10" s="32">
        <v>10.36</v>
      </c>
      <c r="H10" s="32">
        <v>8.120000000000001</v>
      </c>
      <c r="I10" s="32">
        <v>5.0999999999999996</v>
      </c>
      <c r="J10" s="32"/>
      <c r="K10" s="33">
        <v>73.400000000000006</v>
      </c>
      <c r="L10" s="33">
        <v>90.4</v>
      </c>
      <c r="M10" s="33">
        <v>82.2</v>
      </c>
      <c r="N10" s="33">
        <v>17</v>
      </c>
      <c r="O10" s="33"/>
      <c r="P10" s="33">
        <v>1018.2</v>
      </c>
      <c r="Q10" s="33">
        <v>1023.8</v>
      </c>
      <c r="R10" s="33">
        <v>1021</v>
      </c>
      <c r="S10" s="33">
        <v>5.6</v>
      </c>
      <c r="T10" s="32"/>
      <c r="U10" s="32">
        <v>8.6</v>
      </c>
      <c r="V10" s="32">
        <v>19.32</v>
      </c>
      <c r="W10" s="32">
        <v>27.339999999999996</v>
      </c>
      <c r="X10" s="32"/>
      <c r="Y10" s="32"/>
      <c r="Z10" s="32">
        <v>0.30000000000000004</v>
      </c>
      <c r="AA10" s="32"/>
      <c r="AB10" s="32"/>
      <c r="AC10" s="32"/>
      <c r="AD10" s="32"/>
      <c r="AE10" s="32"/>
      <c r="AF10" s="32"/>
      <c r="AG10" s="32">
        <v>2.66</v>
      </c>
      <c r="AH10" s="32">
        <v>7.4</v>
      </c>
      <c r="AI10" s="32">
        <v>5.18</v>
      </c>
      <c r="AJ10" s="32">
        <v>4.74</v>
      </c>
      <c r="AK10" s="32"/>
      <c r="AL10" s="32"/>
      <c r="AM10" s="32"/>
      <c r="AN10" s="32">
        <v>4</v>
      </c>
      <c r="AO10" s="32">
        <v>7</v>
      </c>
      <c r="AP10" s="33">
        <v>6.3999999999999995</v>
      </c>
      <c r="AQ10" s="601">
        <v>1.1000000000000001</v>
      </c>
      <c r="AR10" s="32"/>
      <c r="AW10" s="32">
        <v>2.91</v>
      </c>
      <c r="AX10" s="32">
        <v>3.2039999999999997</v>
      </c>
      <c r="AY10" s="32">
        <v>3.367</v>
      </c>
      <c r="AZ10" s="32">
        <v>0.29399999999999993</v>
      </c>
      <c r="BE10" s="155"/>
      <c r="BF10" s="32"/>
      <c r="BG10" s="33">
        <f>SUM($Z$4:Z10)</f>
        <v>73.300000000000011</v>
      </c>
      <c r="BH10" s="1165">
        <f t="shared" si="0"/>
        <v>1.0739926739926751</v>
      </c>
      <c r="BI10" s="33">
        <f>SUM($AP$4:AP10)</f>
        <v>45.7</v>
      </c>
      <c r="BJ10" s="1165">
        <f t="shared" si="3"/>
        <v>0.7694527961515335</v>
      </c>
      <c r="BK10" s="155"/>
      <c r="BL10" s="155"/>
      <c r="BN10" s="155"/>
      <c r="BO10" s="155"/>
      <c r="BP10" s="155"/>
      <c r="BQ10" s="155"/>
      <c r="BR10" s="32"/>
      <c r="BS10" s="32"/>
      <c r="BT10" s="32"/>
      <c r="BU10" s="32"/>
      <c r="BV10" s="155"/>
      <c r="BW10" s="155"/>
      <c r="BX10" s="155"/>
      <c r="BY10" s="155"/>
      <c r="BZ10" s="155"/>
      <c r="CA10" s="155"/>
      <c r="CB10" s="155"/>
      <c r="CC10" s="155"/>
      <c r="CD10" s="32"/>
      <c r="CF10" s="33">
        <v>1</v>
      </c>
      <c r="CG10" s="32">
        <v>0</v>
      </c>
      <c r="CH10" s="1243">
        <v>1013.25</v>
      </c>
      <c r="CI10" s="32">
        <f>AVERAGE(Daily!CO35:CO39)</f>
        <v>4.863999999999999</v>
      </c>
      <c r="CJ10" s="32">
        <f>AVERAGE(Daily!CP35:CP39)</f>
        <v>2.35</v>
      </c>
      <c r="CK10" s="32">
        <f>AVERAGE(Daily!CQ35:CQ39)</f>
        <v>7.1560000000000006</v>
      </c>
      <c r="CL10" s="32">
        <f>AVERAGE(Daily!CR35:CR39)</f>
        <v>4.7530000000000001</v>
      </c>
      <c r="CM10" s="32">
        <f>AVERAGE(Daily!CS35:CS39)</f>
        <v>4.8059999999999992</v>
      </c>
      <c r="CN10" s="32">
        <f t="shared" si="4"/>
        <v>68.249999999999943</v>
      </c>
      <c r="CO10" s="32">
        <f>(Daily!CU39)</f>
        <v>59.392857142857139</v>
      </c>
      <c r="CP10" s="32">
        <f t="shared" si="1"/>
        <v>3.1510000000000007</v>
      </c>
      <c r="CQ10" s="32">
        <f t="shared" si="2"/>
        <v>6.3549999999999995</v>
      </c>
    </row>
    <row r="11" spans="2:95" x14ac:dyDescent="0.2">
      <c r="B11" s="32"/>
      <c r="C11" s="32"/>
      <c r="D11" s="2104"/>
      <c r="E11" s="32" t="s">
        <v>198</v>
      </c>
      <c r="F11" s="32">
        <v>6.1199999999999992</v>
      </c>
      <c r="G11" s="32">
        <v>10.64</v>
      </c>
      <c r="H11" s="32">
        <v>8.6</v>
      </c>
      <c r="I11" s="32">
        <v>4.5199999999999987</v>
      </c>
      <c r="J11" s="32"/>
      <c r="K11" s="33">
        <v>68.400000000000006</v>
      </c>
      <c r="L11" s="33">
        <v>89.8</v>
      </c>
      <c r="M11" s="33">
        <v>80.400000000000006</v>
      </c>
      <c r="N11" s="33">
        <v>21.4</v>
      </c>
      <c r="O11" s="33"/>
      <c r="P11" s="33">
        <v>1015</v>
      </c>
      <c r="Q11" s="33">
        <v>1019.6</v>
      </c>
      <c r="R11" s="33">
        <v>1017.3</v>
      </c>
      <c r="S11" s="33">
        <v>4.5999999999999996</v>
      </c>
      <c r="T11" s="32"/>
      <c r="U11" s="32">
        <v>6.839999999999999</v>
      </c>
      <c r="V11" s="32">
        <v>15.020000000000001</v>
      </c>
      <c r="W11" s="32">
        <v>21.680000000000003</v>
      </c>
      <c r="X11" s="32"/>
      <c r="Y11" s="32"/>
      <c r="Z11" s="32">
        <v>12.4</v>
      </c>
      <c r="AA11" s="32"/>
      <c r="AB11" s="32"/>
      <c r="AC11" s="32"/>
      <c r="AD11" s="32"/>
      <c r="AE11" s="32"/>
      <c r="AF11" s="32"/>
      <c r="AG11" s="32">
        <v>2.92</v>
      </c>
      <c r="AH11" s="32">
        <v>7.660000000000001</v>
      </c>
      <c r="AI11" s="32">
        <v>5.32</v>
      </c>
      <c r="AJ11" s="32">
        <v>4.74</v>
      </c>
      <c r="AK11" s="32"/>
      <c r="AL11" s="32"/>
      <c r="AM11" s="32"/>
      <c r="AN11" s="32"/>
      <c r="AO11" s="32">
        <v>8</v>
      </c>
      <c r="AP11" s="33">
        <v>10.7</v>
      </c>
      <c r="AQ11" s="601">
        <v>10.199999999999999</v>
      </c>
      <c r="AR11" s="32"/>
      <c r="AW11" s="32">
        <v>3.8250000000000002</v>
      </c>
      <c r="AX11" s="32">
        <v>3.3920000000000003</v>
      </c>
      <c r="AY11" s="32">
        <v>3.8285000000000005</v>
      </c>
      <c r="AZ11" s="32">
        <v>-0.43300000000000038</v>
      </c>
      <c r="BE11" s="155"/>
      <c r="BF11" s="32"/>
      <c r="BG11" s="33">
        <f>SUM($Z$4:Z11)</f>
        <v>85.700000000000017</v>
      </c>
      <c r="BH11" s="1165">
        <f t="shared" si="0"/>
        <v>1.0987179487179497</v>
      </c>
      <c r="BI11" s="33">
        <f>SUM($AP$4:AP11)</f>
        <v>56.400000000000006</v>
      </c>
      <c r="BJ11" s="1165">
        <f t="shared" si="3"/>
        <v>0.77487733071638876</v>
      </c>
      <c r="BK11" s="155"/>
      <c r="BL11" s="155"/>
      <c r="BN11" s="155"/>
      <c r="BO11" s="155"/>
      <c r="BP11" s="155"/>
      <c r="BQ11" s="155"/>
      <c r="BR11" s="32"/>
      <c r="BS11" s="32"/>
      <c r="BT11" s="32"/>
      <c r="BU11" s="32"/>
      <c r="BV11" s="155"/>
      <c r="BW11" s="155"/>
      <c r="BX11" s="155"/>
      <c r="BY11" s="155"/>
      <c r="BZ11" s="155"/>
      <c r="CA11" s="155"/>
      <c r="CB11" s="155"/>
      <c r="CC11" s="155"/>
      <c r="CD11" s="32"/>
      <c r="CF11" s="33">
        <v>1</v>
      </c>
      <c r="CG11" s="32">
        <v>0</v>
      </c>
      <c r="CH11" s="1243">
        <v>1013.25</v>
      </c>
      <c r="CI11" s="32">
        <f>AVERAGE(Daily!CO40:CO44)</f>
        <v>4.863999999999999</v>
      </c>
      <c r="CJ11" s="32">
        <f>AVERAGE(Daily!CP40:CP44)</f>
        <v>2.2949999999999999</v>
      </c>
      <c r="CK11" s="32">
        <f>AVERAGE(Daily!CQ40:CQ44)</f>
        <v>7.2480000000000002</v>
      </c>
      <c r="CL11" s="32">
        <f>AVERAGE(Daily!CR40:CR44)</f>
        <v>4.7715000000000005</v>
      </c>
      <c r="CM11" s="32">
        <f>AVERAGE(Daily!CS40:CS44)</f>
        <v>4.9530000000000003</v>
      </c>
      <c r="CN11" s="32">
        <f t="shared" si="4"/>
        <v>77.999999999999943</v>
      </c>
      <c r="CO11" s="32">
        <f>(Daily!CU44)</f>
        <v>72.785714285714278</v>
      </c>
      <c r="CP11" s="32">
        <f t="shared" si="1"/>
        <v>3.1205000000000007</v>
      </c>
      <c r="CQ11" s="32">
        <f t="shared" si="2"/>
        <v>6.4225000000000003</v>
      </c>
    </row>
    <row r="12" spans="2:95" x14ac:dyDescent="0.2">
      <c r="B12" s="32"/>
      <c r="C12" s="32"/>
      <c r="D12" s="2104"/>
      <c r="E12" s="32" t="s">
        <v>199</v>
      </c>
      <c r="F12" s="32">
        <v>5.8400000000000007</v>
      </c>
      <c r="G12" s="32">
        <v>9.4400000000000013</v>
      </c>
      <c r="H12" s="32">
        <v>7.8599999999999994</v>
      </c>
      <c r="I12" s="32">
        <v>3.6</v>
      </c>
      <c r="J12" s="32"/>
      <c r="K12" s="33">
        <v>74.8</v>
      </c>
      <c r="L12" s="33">
        <v>94.8</v>
      </c>
      <c r="M12" s="33">
        <v>86.2</v>
      </c>
      <c r="N12" s="33">
        <v>20</v>
      </c>
      <c r="O12" s="33"/>
      <c r="P12" s="33">
        <v>1000.8</v>
      </c>
      <c r="Q12" s="33">
        <v>1006.6</v>
      </c>
      <c r="R12" s="33">
        <v>1003.7</v>
      </c>
      <c r="S12" s="33">
        <v>5.8</v>
      </c>
      <c r="T12" s="32"/>
      <c r="U12" s="32">
        <v>5.6</v>
      </c>
      <c r="V12" s="32">
        <v>13.459999999999999</v>
      </c>
      <c r="W12" s="32">
        <v>20.22</v>
      </c>
      <c r="X12" s="32"/>
      <c r="Y12" s="32"/>
      <c r="Z12" s="32">
        <v>8.1999999999999993</v>
      </c>
      <c r="AA12" s="32"/>
      <c r="AB12" s="32"/>
      <c r="AC12" s="32"/>
      <c r="AD12" s="32"/>
      <c r="AE12" s="32"/>
      <c r="AF12" s="32"/>
      <c r="AG12" s="32">
        <v>3.22</v>
      </c>
      <c r="AH12" s="32">
        <v>7.919999999999999</v>
      </c>
      <c r="AI12" s="32">
        <v>5.68</v>
      </c>
      <c r="AJ12" s="32">
        <v>4.7</v>
      </c>
      <c r="AK12" s="32"/>
      <c r="AL12" s="32"/>
      <c r="AM12" s="32"/>
      <c r="AN12" s="32">
        <v>5</v>
      </c>
      <c r="AO12" s="32">
        <v>9</v>
      </c>
      <c r="AP12" s="33">
        <v>8.1999999999999993</v>
      </c>
      <c r="AQ12" s="601">
        <v>14</v>
      </c>
      <c r="AR12" s="32"/>
      <c r="AW12" s="32">
        <v>3.9299999999999997</v>
      </c>
      <c r="AX12" s="32">
        <v>2.2677777777777779</v>
      </c>
      <c r="AY12" s="32">
        <v>3.3188888888888899</v>
      </c>
      <c r="AZ12" s="32">
        <v>-1.6622222222222216</v>
      </c>
      <c r="BE12" s="155"/>
      <c r="BF12" s="32"/>
      <c r="BG12" s="33">
        <f>SUM($Z$4:Z12)</f>
        <v>93.90000000000002</v>
      </c>
      <c r="BH12" s="1165">
        <f t="shared" si="0"/>
        <v>1.0700854700854709</v>
      </c>
      <c r="BI12" s="33">
        <f>SUM($AP$4:AP12)</f>
        <v>64.600000000000009</v>
      </c>
      <c r="BJ12" s="1165">
        <f t="shared" si="3"/>
        <v>0.74960629921259858</v>
      </c>
      <c r="BK12" s="155"/>
      <c r="BL12" s="155"/>
      <c r="BN12" s="155"/>
      <c r="BO12" s="155"/>
      <c r="BP12" s="155"/>
      <c r="BQ12" s="155"/>
      <c r="BR12" s="32"/>
      <c r="BS12" s="32"/>
      <c r="BT12" s="32"/>
      <c r="BU12" s="32"/>
      <c r="BV12" s="155"/>
      <c r="BW12" s="155"/>
      <c r="BX12" s="155"/>
      <c r="BY12" s="155"/>
      <c r="BZ12" s="155"/>
      <c r="CA12" s="155"/>
      <c r="CB12" s="155"/>
      <c r="CC12" s="155"/>
      <c r="CD12" s="32"/>
      <c r="CF12" s="33">
        <v>1</v>
      </c>
      <c r="CG12" s="32">
        <v>0</v>
      </c>
      <c r="CH12" s="1243">
        <v>1013.25</v>
      </c>
      <c r="CI12" s="32">
        <f>AVERAGE(Daily!CO45:CO49)</f>
        <v>4.863999999999999</v>
      </c>
      <c r="CJ12" s="32">
        <f>AVERAGE(Daily!CP45:CP49)</f>
        <v>1.9100000000000001</v>
      </c>
      <c r="CK12" s="32">
        <f>AVERAGE(Daily!CQ45:CQ49)</f>
        <v>7.1722222222222216</v>
      </c>
      <c r="CL12" s="32">
        <f>AVERAGE(Daily!CR45:CR49)</f>
        <v>4.5411111111111104</v>
      </c>
      <c r="CM12" s="32">
        <f>AVERAGE(Daily!CS45:CS49)</f>
        <v>5.2622222222222224</v>
      </c>
      <c r="CN12" s="32">
        <f t="shared" si="4"/>
        <v>87.749999999999943</v>
      </c>
      <c r="CO12" s="32">
        <f>(Daily!CU49)</f>
        <v>86.178571428571416</v>
      </c>
      <c r="CP12" s="32">
        <f t="shared" si="1"/>
        <v>2.7870370370370363</v>
      </c>
      <c r="CQ12" s="32">
        <f t="shared" si="2"/>
        <v>6.2951851851851846</v>
      </c>
    </row>
    <row r="13" spans="2:95" x14ac:dyDescent="0.2">
      <c r="B13" s="32"/>
      <c r="C13" s="32"/>
      <c r="D13" s="2104"/>
      <c r="E13" s="32" t="s">
        <v>200</v>
      </c>
      <c r="F13" s="32">
        <v>3.3200000000000003</v>
      </c>
      <c r="G13" s="32">
        <v>7.3599999999999994</v>
      </c>
      <c r="H13" s="32">
        <v>5.26</v>
      </c>
      <c r="I13" s="32">
        <v>4.04</v>
      </c>
      <c r="J13" s="32"/>
      <c r="K13" s="33">
        <v>79.400000000000006</v>
      </c>
      <c r="L13" s="33">
        <v>96.2</v>
      </c>
      <c r="M13" s="33">
        <v>89.4</v>
      </c>
      <c r="N13" s="33">
        <v>16.8</v>
      </c>
      <c r="O13" s="33"/>
      <c r="P13" s="33">
        <v>1004.8</v>
      </c>
      <c r="Q13" s="33">
        <v>1010.8</v>
      </c>
      <c r="R13" s="33">
        <v>1007.8</v>
      </c>
      <c r="S13" s="33">
        <v>6</v>
      </c>
      <c r="T13" s="32"/>
      <c r="U13" s="32">
        <v>4.68</v>
      </c>
      <c r="V13" s="32">
        <v>10.66</v>
      </c>
      <c r="W13" s="32">
        <v>15.16</v>
      </c>
      <c r="X13" s="32"/>
      <c r="Y13" s="32"/>
      <c r="Z13" s="32">
        <v>11.2</v>
      </c>
      <c r="AA13" s="32"/>
      <c r="AB13" s="32"/>
      <c r="AC13" s="32"/>
      <c r="AD13" s="32"/>
      <c r="AE13" s="32"/>
      <c r="AF13" s="32"/>
      <c r="AG13" s="32">
        <v>1.6400000000000001</v>
      </c>
      <c r="AH13" s="32">
        <v>5.34</v>
      </c>
      <c r="AI13" s="32">
        <v>3.6400000000000006</v>
      </c>
      <c r="AJ13" s="32">
        <v>3.7</v>
      </c>
      <c r="AK13" s="32"/>
      <c r="AL13" s="32"/>
      <c r="AM13" s="32"/>
      <c r="AN13" s="32"/>
      <c r="AO13" s="32">
        <v>10</v>
      </c>
      <c r="AP13" s="33">
        <v>3.5</v>
      </c>
      <c r="AQ13" s="601">
        <v>9</v>
      </c>
      <c r="AR13" s="32"/>
      <c r="AW13" s="32">
        <v>1.3628571428571425</v>
      </c>
      <c r="AX13" s="32">
        <v>-0.11777777777777647</v>
      </c>
      <c r="AY13" s="32">
        <v>0.54253968253968288</v>
      </c>
      <c r="AZ13" s="32">
        <v>-1.4806349206349192</v>
      </c>
      <c r="BE13" s="155"/>
      <c r="BF13" s="32"/>
      <c r="BG13" s="33">
        <f>SUM($Z$4:Z13)</f>
        <v>105.10000000000002</v>
      </c>
      <c r="BH13" s="1165">
        <f t="shared" si="0"/>
        <v>1.077948717948719</v>
      </c>
      <c r="BI13" s="33">
        <f>SUM($AP$4:AP13)</f>
        <v>68.100000000000009</v>
      </c>
      <c r="BJ13" s="1165">
        <f t="shared" si="3"/>
        <v>0.68393113342898149</v>
      </c>
      <c r="BK13" s="155"/>
      <c r="BL13" s="155"/>
      <c r="BN13" s="155"/>
      <c r="BO13" s="155"/>
      <c r="BP13" s="155"/>
      <c r="BQ13" s="155"/>
      <c r="BR13" s="32"/>
      <c r="BS13" s="32"/>
      <c r="BT13" s="32"/>
      <c r="BU13" s="32"/>
      <c r="BV13" s="155"/>
      <c r="BW13" s="155"/>
      <c r="BX13" s="155"/>
      <c r="BY13" s="155"/>
      <c r="BZ13" s="155"/>
      <c r="CA13" s="155"/>
      <c r="CB13" s="155"/>
      <c r="CC13" s="155"/>
      <c r="CD13" s="32"/>
      <c r="CF13" s="33">
        <v>1</v>
      </c>
      <c r="CG13" s="32">
        <v>0</v>
      </c>
      <c r="CH13" s="1243">
        <v>1013.25</v>
      </c>
      <c r="CI13" s="32">
        <f>AVERAGE(Daily!CO50:CO54)</f>
        <v>4.863999999999999</v>
      </c>
      <c r="CJ13" s="32">
        <f>AVERAGE(Daily!CP50:CP54)</f>
        <v>1.9571428571428577</v>
      </c>
      <c r="CK13" s="32">
        <f>AVERAGE(Daily!CQ50:CQ54)</f>
        <v>7.4777777777777761</v>
      </c>
      <c r="CL13" s="32">
        <f>AVERAGE(Daily!CR50:CR54)</f>
        <v>4.7174603174603167</v>
      </c>
      <c r="CM13" s="32">
        <f>AVERAGE(Daily!CS50:CS54)</f>
        <v>5.5206349206349197</v>
      </c>
      <c r="CN13" s="32">
        <f t="shared" si="4"/>
        <v>97.499999999999929</v>
      </c>
      <c r="CO13" s="32">
        <f>(Daily!CU54)</f>
        <v>99.571428571428569</v>
      </c>
      <c r="CP13" s="32">
        <f t="shared" si="1"/>
        <v>2.8772486772486765</v>
      </c>
      <c r="CQ13" s="32">
        <f t="shared" si="2"/>
        <v>6.5576719576719569</v>
      </c>
    </row>
    <row r="14" spans="2:95" x14ac:dyDescent="0.2">
      <c r="B14" s="32"/>
      <c r="C14" s="32"/>
      <c r="D14" s="2104"/>
      <c r="E14" s="32" t="s">
        <v>201</v>
      </c>
      <c r="F14" s="32">
        <v>6.1400000000000006</v>
      </c>
      <c r="G14" s="32">
        <v>10.4</v>
      </c>
      <c r="H14" s="32">
        <v>8.16</v>
      </c>
      <c r="I14" s="32">
        <v>4.26</v>
      </c>
      <c r="J14" s="32"/>
      <c r="K14" s="33">
        <v>78.400000000000006</v>
      </c>
      <c r="L14" s="33">
        <v>95</v>
      </c>
      <c r="M14" s="33">
        <v>88.2</v>
      </c>
      <c r="N14" s="33">
        <v>16.600000000000001</v>
      </c>
      <c r="O14" s="33"/>
      <c r="P14" s="33">
        <v>1014.8</v>
      </c>
      <c r="Q14" s="33">
        <v>1020.8</v>
      </c>
      <c r="R14" s="33">
        <v>1017.8</v>
      </c>
      <c r="S14" s="33">
        <v>6</v>
      </c>
      <c r="T14" s="32"/>
      <c r="U14" s="32">
        <v>4.7200000000000006</v>
      </c>
      <c r="V14" s="32">
        <v>10.88</v>
      </c>
      <c r="W14" s="32">
        <v>15.260000000000002</v>
      </c>
      <c r="X14" s="32"/>
      <c r="Y14" s="32"/>
      <c r="Z14" s="32">
        <v>4.0999999999999996</v>
      </c>
      <c r="AA14" s="32"/>
      <c r="AB14" s="32"/>
      <c r="AC14" s="32"/>
      <c r="AD14" s="32"/>
      <c r="AE14" s="32"/>
      <c r="AF14" s="32"/>
      <c r="AG14" s="32">
        <v>4.2200000000000006</v>
      </c>
      <c r="AH14" s="32">
        <v>8.0599999999999987</v>
      </c>
      <c r="AI14" s="32">
        <v>6.24</v>
      </c>
      <c r="AJ14" s="32">
        <v>3.84</v>
      </c>
      <c r="AK14" s="32"/>
      <c r="AL14" s="32"/>
      <c r="AM14" s="32"/>
      <c r="AN14" s="32">
        <v>6</v>
      </c>
      <c r="AO14" s="32">
        <v>11</v>
      </c>
      <c r="AP14" s="33">
        <v>7</v>
      </c>
      <c r="AQ14" s="601">
        <v>7</v>
      </c>
      <c r="AR14" s="32"/>
      <c r="AW14" s="32">
        <v>3.7831428571428574</v>
      </c>
      <c r="AX14" s="32">
        <v>2.35</v>
      </c>
      <c r="AY14" s="32">
        <v>2.956571428571428</v>
      </c>
      <c r="AZ14" s="32">
        <v>-1.4331428571428571</v>
      </c>
      <c r="BE14" s="155"/>
      <c r="BF14" s="32"/>
      <c r="BG14" s="33">
        <f>SUM($Z$4:Z14)</f>
        <v>109.20000000000002</v>
      </c>
      <c r="BH14" s="1165">
        <f t="shared" si="0"/>
        <v>1.0181818181818192</v>
      </c>
      <c r="BI14" s="33">
        <f>SUM($AP$4:AP14)</f>
        <v>75.100000000000009</v>
      </c>
      <c r="BJ14" s="1165">
        <f t="shared" si="3"/>
        <v>0.66481188744862485</v>
      </c>
      <c r="BK14" s="155"/>
      <c r="BL14" s="155"/>
      <c r="BN14" s="155"/>
      <c r="BO14" s="155"/>
      <c r="BP14" s="155"/>
      <c r="BQ14" s="155"/>
      <c r="BR14" s="32"/>
      <c r="BS14" s="32"/>
      <c r="BT14" s="32"/>
      <c r="BU14" s="32"/>
      <c r="BV14" s="155"/>
      <c r="BW14" s="155"/>
      <c r="BX14" s="155"/>
      <c r="BY14" s="155"/>
      <c r="BZ14" s="155"/>
      <c r="CA14" s="155"/>
      <c r="CB14" s="155"/>
      <c r="CC14" s="155"/>
      <c r="CD14" s="32"/>
      <c r="CF14" s="33">
        <v>1</v>
      </c>
      <c r="CG14" s="32">
        <v>0</v>
      </c>
      <c r="CH14" s="1243">
        <v>1013.25</v>
      </c>
      <c r="CI14" s="32">
        <f>AVERAGE(Daily!CO55:CO59)</f>
        <v>4.863999999999999</v>
      </c>
      <c r="CJ14" s="32">
        <f>AVERAGE(Daily!CP55:CP59)</f>
        <v>2.3568571428571432</v>
      </c>
      <c r="CK14" s="32">
        <f>AVERAGE(Daily!CQ55:CQ59)</f>
        <v>8.0500000000000007</v>
      </c>
      <c r="CL14" s="32">
        <f>AVERAGE(Daily!CR55:CR59)</f>
        <v>5.2034285714285717</v>
      </c>
      <c r="CM14" s="32">
        <f>AVERAGE(Daily!CS55:CS59)</f>
        <v>5.6931428571428571</v>
      </c>
      <c r="CN14" s="32">
        <f t="shared" si="4"/>
        <v>107.24999999999991</v>
      </c>
      <c r="CO14" s="32">
        <f>(Daily!CU59)</f>
        <v>112.96428571428571</v>
      </c>
      <c r="CP14" s="32">
        <f t="shared" si="1"/>
        <v>3.305714285714286</v>
      </c>
      <c r="CQ14" s="32">
        <f t="shared" si="2"/>
        <v>7.1011428571428574</v>
      </c>
    </row>
    <row r="15" spans="2:95" s="1242" customFormat="1" x14ac:dyDescent="0.2">
      <c r="B15" s="140"/>
      <c r="C15" s="140"/>
      <c r="D15" s="2104"/>
      <c r="E15" s="140" t="s">
        <v>289</v>
      </c>
      <c r="F15" s="140">
        <v>3.9333333333333336</v>
      </c>
      <c r="G15" s="140">
        <v>8.2333333333333325</v>
      </c>
      <c r="H15" s="140">
        <v>5.7333333333333334</v>
      </c>
      <c r="I15" s="140">
        <v>4.3</v>
      </c>
      <c r="J15" s="140"/>
      <c r="K15" s="144">
        <v>70</v>
      </c>
      <c r="L15" s="144">
        <v>92.333333333333329</v>
      </c>
      <c r="M15" s="144">
        <v>84</v>
      </c>
      <c r="N15" s="144">
        <v>22.333333333333332</v>
      </c>
      <c r="O15" s="144"/>
      <c r="P15" s="144">
        <v>1017.6666666666666</v>
      </c>
      <c r="Q15" s="144">
        <v>1025.6666666666667</v>
      </c>
      <c r="R15" s="144">
        <v>1021.6666666666666</v>
      </c>
      <c r="S15" s="144">
        <v>8</v>
      </c>
      <c r="T15" s="140"/>
      <c r="U15" s="140">
        <v>5.7666666666666666</v>
      </c>
      <c r="V15" s="140">
        <v>15.166666666666666</v>
      </c>
      <c r="W15" s="140">
        <v>21.366666666666664</v>
      </c>
      <c r="X15" s="140"/>
      <c r="Y15" s="140"/>
      <c r="Z15" s="140">
        <v>8</v>
      </c>
      <c r="AA15" s="140"/>
      <c r="AB15" s="140"/>
      <c r="AC15" s="140"/>
      <c r="AD15" s="140"/>
      <c r="AE15" s="140"/>
      <c r="AF15" s="140"/>
      <c r="AG15" s="140">
        <v>1.0999999999999999</v>
      </c>
      <c r="AH15" s="140">
        <v>5.0666666666666664</v>
      </c>
      <c r="AI15" s="140">
        <v>3.1666666666666665</v>
      </c>
      <c r="AJ15" s="140">
        <v>3.9666666666666663</v>
      </c>
      <c r="AK15" s="140"/>
      <c r="AL15" s="140"/>
      <c r="AM15" s="140"/>
      <c r="AN15" s="140"/>
      <c r="AO15" s="140">
        <v>12</v>
      </c>
      <c r="AP15" s="144">
        <v>4.3</v>
      </c>
      <c r="AQ15" s="603">
        <v>10.5</v>
      </c>
      <c r="AR15" s="140"/>
      <c r="AS15" s="149"/>
      <c r="AT15" s="149"/>
      <c r="AU15" s="149"/>
      <c r="AV15" s="149"/>
      <c r="AW15" s="140">
        <v>1.3733333333333331</v>
      </c>
      <c r="AX15" s="140">
        <v>-0.41666666666666696</v>
      </c>
      <c r="AY15" s="140">
        <v>0.12833333333333327</v>
      </c>
      <c r="AZ15" s="140">
        <v>-1.7900000000000003</v>
      </c>
      <c r="BA15" s="149"/>
      <c r="BB15" s="149"/>
      <c r="BC15" s="149"/>
      <c r="BD15" s="149"/>
      <c r="BF15" s="140"/>
      <c r="BG15" s="144">
        <f>SUM($Z$4:Z15)</f>
        <v>117.20000000000002</v>
      </c>
      <c r="BH15" s="1166">
        <f t="shared" si="0"/>
        <v>1.0017094017094026</v>
      </c>
      <c r="BI15" s="144">
        <f>SUM($AP$4:AP15)</f>
        <v>79.400000000000006</v>
      </c>
      <c r="BJ15" s="1166">
        <f t="shared" si="3"/>
        <v>0.65619834710743807</v>
      </c>
      <c r="BR15" s="140"/>
      <c r="BS15" s="140"/>
      <c r="BT15" s="140"/>
      <c r="BU15" s="140"/>
      <c r="CD15" s="140"/>
      <c r="CF15" s="144">
        <v>1</v>
      </c>
      <c r="CG15" s="140">
        <v>0</v>
      </c>
      <c r="CH15" s="1263">
        <v>1013.25</v>
      </c>
      <c r="CI15" s="140">
        <f>AVERAGE(Daily!CO60:CO62)</f>
        <v>4.863999999999999</v>
      </c>
      <c r="CJ15" s="140">
        <f>AVERAGE(Daily!CP60:CP62)</f>
        <v>2.56</v>
      </c>
      <c r="CK15" s="140">
        <f>AVERAGE(Daily!CQ60:CQ62)</f>
        <v>8.65</v>
      </c>
      <c r="CL15" s="140">
        <f>AVERAGE(Daily!CR60:CR62)</f>
        <v>5.6050000000000004</v>
      </c>
      <c r="CM15" s="140">
        <f>AVERAGE(Daily!CS60:CS62)</f>
        <v>6.0900000000000007</v>
      </c>
      <c r="CN15" s="140">
        <f t="shared" si="4"/>
        <v>116.99999999999991</v>
      </c>
      <c r="CO15" s="140">
        <f>(Daily!CU62)</f>
        <v>121</v>
      </c>
      <c r="CP15" s="140">
        <f t="shared" si="1"/>
        <v>3.5750000000000002</v>
      </c>
      <c r="CQ15" s="140">
        <f t="shared" si="2"/>
        <v>7.6350000000000007</v>
      </c>
    </row>
    <row r="16" spans="2:95" x14ac:dyDescent="0.2">
      <c r="B16" s="32"/>
      <c r="C16" s="32"/>
      <c r="D16" s="2104" t="s">
        <v>3</v>
      </c>
      <c r="E16" s="32" t="s">
        <v>197</v>
      </c>
      <c r="F16" s="32">
        <v>0.76</v>
      </c>
      <c r="G16" s="32">
        <v>5.76</v>
      </c>
      <c r="H16" s="32">
        <v>3.06</v>
      </c>
      <c r="I16" s="32">
        <v>5</v>
      </c>
      <c r="J16" s="32"/>
      <c r="K16" s="33">
        <v>70</v>
      </c>
      <c r="L16" s="33">
        <v>87.6</v>
      </c>
      <c r="M16" s="33">
        <v>80.400000000000006</v>
      </c>
      <c r="N16" s="33">
        <v>17.600000000000001</v>
      </c>
      <c r="O16" s="33"/>
      <c r="P16" s="33">
        <v>1032.8</v>
      </c>
      <c r="Q16" s="33">
        <v>1035.8</v>
      </c>
      <c r="R16" s="33">
        <v>1034.3</v>
      </c>
      <c r="S16" s="33">
        <v>3</v>
      </c>
      <c r="T16" s="32"/>
      <c r="U16" s="32">
        <v>6.0600000000000005</v>
      </c>
      <c r="V16" s="32">
        <v>14.419999999999998</v>
      </c>
      <c r="W16" s="32">
        <v>21.22</v>
      </c>
      <c r="X16" s="32"/>
      <c r="Y16" s="32"/>
      <c r="Z16" s="32">
        <v>0.1</v>
      </c>
      <c r="AA16" s="32"/>
      <c r="AB16" s="32"/>
      <c r="AC16" s="32"/>
      <c r="AD16" s="32"/>
      <c r="AE16" s="32"/>
      <c r="AF16" s="32"/>
      <c r="AG16" s="32">
        <v>-1.6400000000000001</v>
      </c>
      <c r="AH16" s="32">
        <v>1.72</v>
      </c>
      <c r="AI16" s="32">
        <v>-4.0000000000000015E-2</v>
      </c>
      <c r="AJ16" s="32">
        <v>3.3599999999999994</v>
      </c>
      <c r="AK16" s="32"/>
      <c r="AL16" s="32"/>
      <c r="AM16" s="32"/>
      <c r="AN16" s="32">
        <v>7</v>
      </c>
      <c r="AO16" s="32">
        <v>13</v>
      </c>
      <c r="AP16" s="33">
        <v>12.5</v>
      </c>
      <c r="AQ16" s="601">
        <v>0.3</v>
      </c>
      <c r="AR16" s="32"/>
      <c r="AW16" s="32">
        <v>-1.9199999999999995</v>
      </c>
      <c r="AX16" s="32">
        <v>-3.3400000000000007</v>
      </c>
      <c r="AY16" s="32">
        <v>-2.8300000000000005</v>
      </c>
      <c r="AZ16" s="32">
        <v>-1.4200000000000006</v>
      </c>
      <c r="BE16" s="155"/>
      <c r="BF16" s="32"/>
      <c r="BG16" s="33">
        <f>SUM($Z$4:Z16)</f>
        <v>117.30000000000001</v>
      </c>
      <c r="BH16" s="1165">
        <f t="shared" si="0"/>
        <v>0.92544378698224927</v>
      </c>
      <c r="BI16" s="33">
        <f>SUM($AP$4:AP16)</f>
        <v>91.9</v>
      </c>
      <c r="BJ16" s="1165">
        <f t="shared" si="3"/>
        <v>0.66625350795135641</v>
      </c>
      <c r="BK16" s="155"/>
      <c r="BL16" s="155"/>
      <c r="BN16" s="155"/>
      <c r="BO16" s="155"/>
      <c r="BP16" s="155"/>
      <c r="BQ16" s="155"/>
      <c r="BR16" s="32"/>
      <c r="BS16" s="32"/>
      <c r="BT16" s="32"/>
      <c r="BU16" s="32"/>
      <c r="BV16" s="155"/>
      <c r="BW16" s="155"/>
      <c r="BX16" s="155"/>
      <c r="BY16" s="155"/>
      <c r="BZ16" s="155"/>
      <c r="CA16" s="155"/>
      <c r="CB16" s="155"/>
      <c r="CC16" s="155"/>
      <c r="CD16" s="32"/>
      <c r="CF16" s="33">
        <v>1</v>
      </c>
      <c r="CG16" s="32">
        <v>0</v>
      </c>
      <c r="CH16" s="1243">
        <v>1013.25</v>
      </c>
      <c r="CI16" s="32">
        <f>AVERAGE(Daily!CO63:CO67)</f>
        <v>4.9279999999999999</v>
      </c>
      <c r="CJ16" s="32">
        <f>AVERAGE(Daily!CP63:CP67)</f>
        <v>2.68</v>
      </c>
      <c r="CK16" s="32">
        <f>AVERAGE(Daily!CQ63:CQ67)</f>
        <v>9.1</v>
      </c>
      <c r="CL16" s="32">
        <f>AVERAGE(Daily!CR63:CR67)</f>
        <v>5.8900000000000006</v>
      </c>
      <c r="CM16" s="32">
        <f>AVERAGE(Daily!CS63:CS67)</f>
        <v>6.4200000000000017</v>
      </c>
      <c r="CN16" s="32">
        <f t="shared" si="4"/>
        <v>126.74999999999991</v>
      </c>
      <c r="CO16" s="32">
        <f>(Daily!CU67)</f>
        <v>137.93548387096774</v>
      </c>
      <c r="CP16" s="32">
        <f t="shared" si="1"/>
        <v>3.75</v>
      </c>
      <c r="CQ16" s="32">
        <f t="shared" si="2"/>
        <v>8.0300000000000011</v>
      </c>
    </row>
    <row r="17" spans="2:95" x14ac:dyDescent="0.2">
      <c r="B17" s="32"/>
      <c r="C17" s="32"/>
      <c r="D17" s="2104"/>
      <c r="E17" s="32" t="s">
        <v>198</v>
      </c>
      <c r="F17" s="32">
        <v>2.2000000000000002</v>
      </c>
      <c r="G17" s="32">
        <v>9.84</v>
      </c>
      <c r="H17" s="32">
        <v>6.0600000000000005</v>
      </c>
      <c r="I17" s="32">
        <v>7.6400000000000006</v>
      </c>
      <c r="J17" s="32"/>
      <c r="K17" s="33">
        <v>49.4</v>
      </c>
      <c r="L17" s="33">
        <v>82.4</v>
      </c>
      <c r="M17" s="33">
        <v>66.599999999999994</v>
      </c>
      <c r="N17" s="33">
        <v>33</v>
      </c>
      <c r="O17" s="33"/>
      <c r="P17" s="33">
        <v>1018.8</v>
      </c>
      <c r="Q17" s="33">
        <v>1024.4000000000001</v>
      </c>
      <c r="R17" s="33">
        <v>1021.6</v>
      </c>
      <c r="S17" s="33">
        <v>5.6</v>
      </c>
      <c r="T17" s="32"/>
      <c r="U17" s="32">
        <v>6.5600000000000005</v>
      </c>
      <c r="V17" s="32">
        <v>15.1</v>
      </c>
      <c r="W17" s="32">
        <v>21.440000000000005</v>
      </c>
      <c r="X17" s="32"/>
      <c r="Y17" s="32"/>
      <c r="Z17" s="32">
        <v>0</v>
      </c>
      <c r="AA17" s="32"/>
      <c r="AB17" s="32"/>
      <c r="AC17" s="32"/>
      <c r="AD17" s="32"/>
      <c r="AE17" s="32"/>
      <c r="AF17" s="32"/>
      <c r="AG17" s="32">
        <v>-2.6799999999999997</v>
      </c>
      <c r="AH17" s="32">
        <v>3.04</v>
      </c>
      <c r="AI17" s="32">
        <v>8.0000000000000071E-2</v>
      </c>
      <c r="AJ17" s="32">
        <v>5.72</v>
      </c>
      <c r="AK17" s="32"/>
      <c r="AL17" s="32"/>
      <c r="AM17" s="32"/>
      <c r="AN17" s="32"/>
      <c r="AO17" s="32">
        <v>14</v>
      </c>
      <c r="AP17" s="33">
        <v>26.1</v>
      </c>
      <c r="AQ17" s="601">
        <v>0</v>
      </c>
      <c r="AR17" s="32"/>
      <c r="AW17" s="32">
        <v>-0.81538461538461626</v>
      </c>
      <c r="AX17" s="32">
        <v>0.19192307692307509</v>
      </c>
      <c r="AY17" s="32">
        <v>-0.27173076923077027</v>
      </c>
      <c r="AZ17" s="32">
        <v>1.0073076923076911</v>
      </c>
      <c r="BE17" s="155"/>
      <c r="BF17" s="32"/>
      <c r="BG17" s="32">
        <f>SUM($Z$4:Z17)</f>
        <v>117.30000000000001</v>
      </c>
      <c r="BH17" s="1165">
        <f t="shared" si="0"/>
        <v>0.85934065934066017</v>
      </c>
      <c r="BI17" s="33">
        <f>SUM($AP$4:AP17)</f>
        <v>118</v>
      </c>
      <c r="BJ17" s="1165">
        <f t="shared" si="3"/>
        <v>0.76192459904186627</v>
      </c>
      <c r="BK17" s="155"/>
      <c r="BL17" s="155"/>
      <c r="BN17" s="155"/>
      <c r="BO17" s="155"/>
      <c r="BP17" s="155"/>
      <c r="BQ17" s="155"/>
      <c r="BR17" s="32"/>
      <c r="BS17" s="32"/>
      <c r="BT17" s="32"/>
      <c r="BU17" s="32"/>
      <c r="BV17" s="155"/>
      <c r="BW17" s="155"/>
      <c r="BX17" s="155"/>
      <c r="BY17" s="155"/>
      <c r="BZ17" s="155"/>
      <c r="CA17" s="155"/>
      <c r="CB17" s="155"/>
      <c r="CC17" s="155"/>
      <c r="CD17" s="32"/>
      <c r="CF17" s="33">
        <v>1</v>
      </c>
      <c r="CG17" s="32">
        <v>0</v>
      </c>
      <c r="CH17" s="1243">
        <v>1013.25</v>
      </c>
      <c r="CI17" s="32">
        <f>AVERAGE(Daily!CO68:CO72)</f>
        <v>4.9279999999999999</v>
      </c>
      <c r="CJ17" s="32">
        <f>AVERAGE(Daily!CP68:CP72)</f>
        <v>3.0153846153846162</v>
      </c>
      <c r="CK17" s="32">
        <f>AVERAGE(Daily!CQ68:CQ72)</f>
        <v>9.6480769230769248</v>
      </c>
      <c r="CL17" s="32">
        <f>AVERAGE(Daily!CR68:CR72)</f>
        <v>6.3317307692307709</v>
      </c>
      <c r="CM17" s="32">
        <f>AVERAGE(Daily!CS68:CS72)</f>
        <v>6.6326923076923094</v>
      </c>
      <c r="CN17" s="32">
        <f t="shared" si="4"/>
        <v>136.49999999999989</v>
      </c>
      <c r="CO17" s="32">
        <f>(Daily!CU72)</f>
        <v>154.87096774193549</v>
      </c>
      <c r="CP17" s="32">
        <f t="shared" si="1"/>
        <v>4.1208333333333345</v>
      </c>
      <c r="CQ17" s="32">
        <f t="shared" si="2"/>
        <v>8.5426282051282065</v>
      </c>
    </row>
    <row r="18" spans="2:95" x14ac:dyDescent="0.2">
      <c r="B18" s="32"/>
      <c r="C18" s="32"/>
      <c r="D18" s="2104"/>
      <c r="E18" s="32" t="s">
        <v>199</v>
      </c>
      <c r="F18" s="32">
        <v>4.28</v>
      </c>
      <c r="G18" s="32">
        <v>11.88</v>
      </c>
      <c r="H18" s="32">
        <v>8.4400000000000013</v>
      </c>
      <c r="I18" s="32">
        <v>7.6</v>
      </c>
      <c r="J18" s="32"/>
      <c r="K18" s="33">
        <v>60.4</v>
      </c>
      <c r="L18" s="33">
        <v>89.4</v>
      </c>
      <c r="M18" s="33">
        <v>77.2</v>
      </c>
      <c r="N18" s="33">
        <v>29</v>
      </c>
      <c r="O18" s="33"/>
      <c r="P18" s="33">
        <v>1005.6</v>
      </c>
      <c r="Q18" s="33">
        <v>1014</v>
      </c>
      <c r="R18" s="33">
        <v>1009.8</v>
      </c>
      <c r="S18" s="33">
        <v>8.4</v>
      </c>
      <c r="T18" s="32"/>
      <c r="U18" s="32">
        <v>5</v>
      </c>
      <c r="V18" s="32">
        <v>12.14</v>
      </c>
      <c r="W18" s="32">
        <v>17.759999999999998</v>
      </c>
      <c r="X18" s="32"/>
      <c r="Y18" s="32"/>
      <c r="Z18" s="32">
        <v>0.9</v>
      </c>
      <c r="AA18" s="32"/>
      <c r="AB18" s="32"/>
      <c r="AC18" s="32"/>
      <c r="AD18" s="32"/>
      <c r="AE18" s="32"/>
      <c r="AF18" s="32"/>
      <c r="AG18" s="32">
        <v>1.48</v>
      </c>
      <c r="AH18" s="32">
        <v>6.9800000000000013</v>
      </c>
      <c r="AI18" s="32">
        <v>4.4399999999999995</v>
      </c>
      <c r="AJ18" s="32">
        <v>5.5</v>
      </c>
      <c r="AK18" s="32"/>
      <c r="AL18" s="32"/>
      <c r="AM18" s="32"/>
      <c r="AN18" s="32">
        <v>8</v>
      </c>
      <c r="AO18" s="32">
        <v>15</v>
      </c>
      <c r="AP18" s="33">
        <v>16.5</v>
      </c>
      <c r="AQ18" s="601">
        <v>1.3</v>
      </c>
      <c r="AR18" s="32"/>
      <c r="AW18" s="32">
        <v>0.82230769230769096</v>
      </c>
      <c r="AX18" s="32">
        <v>1.7559615384615348</v>
      </c>
      <c r="AY18" s="32">
        <v>1.6491346153846131</v>
      </c>
      <c r="AZ18" s="32">
        <v>0.93365384615384384</v>
      </c>
      <c r="BE18" s="155"/>
      <c r="BF18" s="32"/>
      <c r="BG18" s="32">
        <f>SUM($Z$4:Z18)</f>
        <v>118.20000000000002</v>
      </c>
      <c r="BH18" s="1165">
        <f t="shared" si="0"/>
        <v>0.80820512820512891</v>
      </c>
      <c r="BI18" s="33">
        <f>SUM($AP$4:AP18)</f>
        <v>134.5</v>
      </c>
      <c r="BJ18" s="1165">
        <f t="shared" si="3"/>
        <v>0.78285767930904993</v>
      </c>
      <c r="BK18" s="155"/>
      <c r="BL18" s="155"/>
      <c r="BN18" s="155"/>
      <c r="BO18" s="155"/>
      <c r="BP18" s="155"/>
      <c r="BQ18" s="155"/>
      <c r="BR18" s="32"/>
      <c r="BS18" s="32"/>
      <c r="BT18" s="32"/>
      <c r="BU18" s="32"/>
      <c r="BV18" s="155"/>
      <c r="BW18" s="155"/>
      <c r="BX18" s="155"/>
      <c r="BY18" s="155"/>
      <c r="BZ18" s="155"/>
      <c r="CA18" s="155"/>
      <c r="CB18" s="155"/>
      <c r="CC18" s="155"/>
      <c r="CD18" s="32"/>
      <c r="CF18" s="33">
        <v>1</v>
      </c>
      <c r="CG18" s="32">
        <v>0</v>
      </c>
      <c r="CH18" s="1243">
        <v>1013.25</v>
      </c>
      <c r="CI18" s="32">
        <f>AVERAGE(Daily!CO73:CO77)</f>
        <v>4.9279999999999999</v>
      </c>
      <c r="CJ18" s="32">
        <f>AVERAGE(Daily!CP73:CP77)</f>
        <v>3.4576923076923087</v>
      </c>
      <c r="CK18" s="32">
        <f>AVERAGE(Daily!CQ73:CQ77)</f>
        <v>10.124038461538465</v>
      </c>
      <c r="CL18" s="32">
        <f>AVERAGE(Daily!CR73:CR77)</f>
        <v>6.7908653846153868</v>
      </c>
      <c r="CM18" s="32">
        <f>AVERAGE(Daily!CS73:CS77)</f>
        <v>6.6663461538461544</v>
      </c>
      <c r="CN18" s="32">
        <f t="shared" si="4"/>
        <v>146.24999999999989</v>
      </c>
      <c r="CO18" s="32">
        <f>(Daily!CU77)</f>
        <v>171.80645161290323</v>
      </c>
      <c r="CP18" s="32">
        <f t="shared" si="1"/>
        <v>4.5687500000000014</v>
      </c>
      <c r="CQ18" s="32">
        <f t="shared" si="2"/>
        <v>9.0129807692307722</v>
      </c>
    </row>
    <row r="19" spans="2:95" x14ac:dyDescent="0.2">
      <c r="B19" s="32"/>
      <c r="C19" s="32"/>
      <c r="D19" s="2104"/>
      <c r="E19" s="32" t="s">
        <v>200</v>
      </c>
      <c r="F19" s="32">
        <v>1.7</v>
      </c>
      <c r="G19" s="32">
        <v>9.9599999999999991</v>
      </c>
      <c r="H19" s="32">
        <v>6.3400000000000007</v>
      </c>
      <c r="I19" s="32">
        <v>8.26</v>
      </c>
      <c r="J19" s="32"/>
      <c r="K19" s="33">
        <v>62.2</v>
      </c>
      <c r="L19" s="33">
        <v>91.4</v>
      </c>
      <c r="M19" s="33">
        <v>79.2</v>
      </c>
      <c r="N19" s="33">
        <v>29.2</v>
      </c>
      <c r="O19" s="33"/>
      <c r="P19" s="33">
        <v>1020.6</v>
      </c>
      <c r="Q19" s="33">
        <v>1026</v>
      </c>
      <c r="R19" s="33">
        <v>1023.3</v>
      </c>
      <c r="S19" s="33">
        <v>5.4</v>
      </c>
      <c r="T19" s="32"/>
      <c r="U19" s="32">
        <v>3.3200000000000003</v>
      </c>
      <c r="V19" s="32">
        <v>9.36</v>
      </c>
      <c r="W19" s="32">
        <v>12.02</v>
      </c>
      <c r="X19" s="32"/>
      <c r="Y19" s="32"/>
      <c r="Z19" s="32">
        <v>4.4000000000000004</v>
      </c>
      <c r="AA19" s="32"/>
      <c r="AB19" s="32"/>
      <c r="AC19" s="32"/>
      <c r="AD19" s="32"/>
      <c r="AE19" s="32"/>
      <c r="AF19" s="32"/>
      <c r="AG19" s="32">
        <v>-0.8</v>
      </c>
      <c r="AH19" s="32">
        <v>5.58</v>
      </c>
      <c r="AI19" s="32">
        <v>2.66</v>
      </c>
      <c r="AJ19" s="32">
        <v>6.3800000000000008</v>
      </c>
      <c r="AK19" s="32"/>
      <c r="AL19" s="32"/>
      <c r="AM19" s="32"/>
      <c r="AN19" s="32"/>
      <c r="AO19" s="32">
        <v>16</v>
      </c>
      <c r="AP19" s="33">
        <v>17.200000000000003</v>
      </c>
      <c r="AQ19" s="601">
        <v>5.5</v>
      </c>
      <c r="AR19" s="32"/>
      <c r="AW19" s="32">
        <v>-2.1746153846153851</v>
      </c>
      <c r="AX19" s="32">
        <v>-0.63134615384615567</v>
      </c>
      <c r="AY19" s="32">
        <v>-0.8929807692307703</v>
      </c>
      <c r="AZ19" s="32">
        <v>1.5432692307692299</v>
      </c>
      <c r="BE19" s="155"/>
      <c r="BF19" s="32"/>
      <c r="BG19" s="32">
        <f>SUM($Z$4:Z19)</f>
        <v>122.60000000000002</v>
      </c>
      <c r="BH19" s="1165">
        <f t="shared" si="0"/>
        <v>0.78589743589743666</v>
      </c>
      <c r="BI19" s="33">
        <f>SUM($AP$4:AP19)</f>
        <v>151.69999999999999</v>
      </c>
      <c r="BJ19" s="1165">
        <f t="shared" si="3"/>
        <v>0.80374294992309003</v>
      </c>
      <c r="BK19" s="155"/>
      <c r="BL19" s="155"/>
      <c r="BN19" s="155"/>
      <c r="BO19" s="155"/>
      <c r="BP19" s="155"/>
      <c r="BQ19" s="155"/>
      <c r="BR19" s="32"/>
      <c r="BS19" s="32"/>
      <c r="BT19" s="32"/>
      <c r="BU19" s="32"/>
      <c r="BV19" s="155"/>
      <c r="BW19" s="155"/>
      <c r="BX19" s="155"/>
      <c r="BY19" s="155"/>
      <c r="BZ19" s="155"/>
      <c r="CA19" s="155"/>
      <c r="CB19" s="155"/>
      <c r="CC19" s="155"/>
      <c r="CD19" s="32"/>
      <c r="CF19" s="33">
        <v>1</v>
      </c>
      <c r="CG19" s="32">
        <v>0</v>
      </c>
      <c r="CH19" s="1243">
        <v>1013.25</v>
      </c>
      <c r="CI19" s="32">
        <f>AVERAGE(Daily!CO78:CO82)</f>
        <v>4.9279999999999999</v>
      </c>
      <c r="CJ19" s="32">
        <f>AVERAGE(Daily!CP78:CP82)</f>
        <v>3.8746153846153852</v>
      </c>
      <c r="CK19" s="32">
        <f>AVERAGE(Daily!CQ78:CQ82)</f>
        <v>10.591346153846157</v>
      </c>
      <c r="CL19" s="32">
        <f>AVERAGE(Daily!CR78:CR82)</f>
        <v>7.2329807692307693</v>
      </c>
      <c r="CM19" s="32">
        <f>AVERAGE(Daily!CS78:CS82)</f>
        <v>6.7167307692307698</v>
      </c>
      <c r="CN19" s="32">
        <f t="shared" si="4"/>
        <v>155.99999999999989</v>
      </c>
      <c r="CO19" s="32">
        <f>(Daily!CU82)</f>
        <v>188.74193548387098</v>
      </c>
      <c r="CP19" s="32">
        <f t="shared" si="1"/>
        <v>4.9940705128205121</v>
      </c>
      <c r="CQ19" s="32">
        <f t="shared" si="2"/>
        <v>9.4718910256410265</v>
      </c>
    </row>
    <row r="20" spans="2:95" x14ac:dyDescent="0.2">
      <c r="B20" s="32"/>
      <c r="C20" s="32"/>
      <c r="D20" s="2104"/>
      <c r="E20" s="32" t="s">
        <v>201</v>
      </c>
      <c r="F20" s="32">
        <v>4.74</v>
      </c>
      <c r="G20" s="32">
        <v>15.920000000000002</v>
      </c>
      <c r="H20" s="32">
        <v>10.360000000000001</v>
      </c>
      <c r="I20" s="32">
        <v>11.18</v>
      </c>
      <c r="J20" s="32"/>
      <c r="K20" s="33">
        <v>46.8</v>
      </c>
      <c r="L20" s="33">
        <v>89</v>
      </c>
      <c r="M20" s="33">
        <v>69.599999999999994</v>
      </c>
      <c r="N20" s="33">
        <v>42.2</v>
      </c>
      <c r="O20" s="33"/>
      <c r="P20" s="33">
        <v>1030.2</v>
      </c>
      <c r="Q20" s="33">
        <v>1036.5999999999999</v>
      </c>
      <c r="R20" s="33">
        <v>1033.4000000000001</v>
      </c>
      <c r="S20" s="33">
        <v>6.4</v>
      </c>
      <c r="T20" s="32"/>
      <c r="U20" s="32">
        <v>2.68</v>
      </c>
      <c r="V20" s="32">
        <v>8.82</v>
      </c>
      <c r="W20" s="32">
        <v>11.76</v>
      </c>
      <c r="X20" s="32"/>
      <c r="Y20" s="32"/>
      <c r="Z20" s="32">
        <v>0</v>
      </c>
      <c r="AA20" s="32"/>
      <c r="AB20" s="32"/>
      <c r="AC20" s="32"/>
      <c r="AD20" s="32"/>
      <c r="AE20" s="32"/>
      <c r="AF20" s="32"/>
      <c r="AG20" s="32">
        <v>1.5</v>
      </c>
      <c r="AH20" s="32">
        <v>8.02</v>
      </c>
      <c r="AI20" s="32">
        <v>4.68</v>
      </c>
      <c r="AJ20" s="32">
        <v>6.5200000000000005</v>
      </c>
      <c r="AK20" s="32"/>
      <c r="AL20" s="32"/>
      <c r="AM20" s="32"/>
      <c r="AN20" s="32">
        <v>9</v>
      </c>
      <c r="AO20" s="32">
        <v>17</v>
      </c>
      <c r="AP20" s="33">
        <v>34.700000000000003</v>
      </c>
      <c r="AQ20" s="601">
        <v>0</v>
      </c>
      <c r="AR20" s="32"/>
      <c r="AW20" s="32">
        <v>0.60923076923076969</v>
      </c>
      <c r="AX20" s="32">
        <v>4.9161538461538443</v>
      </c>
      <c r="AY20" s="32">
        <v>2.7926923076923065</v>
      </c>
      <c r="AZ20" s="32">
        <v>4.3069230769230744</v>
      </c>
      <c r="BE20" s="155"/>
      <c r="BF20" s="32"/>
      <c r="BG20" s="32">
        <f>SUM($Z$4:Z20)</f>
        <v>122.60000000000002</v>
      </c>
      <c r="BH20" s="1165">
        <f t="shared" si="0"/>
        <v>0.7396681749622932</v>
      </c>
      <c r="BI20" s="33">
        <f>SUM($AP$4:AP20)</f>
        <v>186.39999999999998</v>
      </c>
      <c r="BJ20" s="1165">
        <f t="shared" si="3"/>
        <v>0.90627352572145525</v>
      </c>
      <c r="BK20" s="155"/>
      <c r="BL20" s="155"/>
      <c r="BN20" s="155"/>
      <c r="BO20" s="155"/>
      <c r="BP20" s="155"/>
      <c r="BQ20" s="155"/>
      <c r="BR20" s="32"/>
      <c r="BS20" s="32"/>
      <c r="BT20" s="32"/>
      <c r="BU20" s="32"/>
      <c r="BV20" s="155"/>
      <c r="BW20" s="155"/>
      <c r="BX20" s="155"/>
      <c r="BY20" s="155"/>
      <c r="BZ20" s="155"/>
      <c r="CA20" s="155"/>
      <c r="CB20" s="155"/>
      <c r="CC20" s="155"/>
      <c r="CD20" s="32"/>
      <c r="CF20" s="33">
        <v>1</v>
      </c>
      <c r="CG20" s="32">
        <v>0</v>
      </c>
      <c r="CH20" s="1243">
        <v>1013.25</v>
      </c>
      <c r="CI20" s="32">
        <f>AVERAGE(Daily!CO83:CO87)</f>
        <v>4.9279999999999999</v>
      </c>
      <c r="CJ20" s="32">
        <f>AVERAGE(Daily!CP83:CP87)</f>
        <v>4.1307692307692303</v>
      </c>
      <c r="CK20" s="32">
        <f>AVERAGE(Daily!CQ83:CQ87)</f>
        <v>11.003846153846156</v>
      </c>
      <c r="CL20" s="32">
        <f>AVERAGE(Daily!CR83:CR87)</f>
        <v>7.5673076923076934</v>
      </c>
      <c r="CM20" s="32">
        <f>AVERAGE(Daily!CS83:CS87)</f>
        <v>6.8730769230769253</v>
      </c>
      <c r="CN20" s="32">
        <f t="shared" si="4"/>
        <v>165.74999999999989</v>
      </c>
      <c r="CO20" s="32">
        <f>(Daily!CU87)</f>
        <v>205.67741935483872</v>
      </c>
      <c r="CP20" s="32">
        <f t="shared" si="1"/>
        <v>5.2762820512820516</v>
      </c>
      <c r="CQ20" s="32">
        <f t="shared" si="2"/>
        <v>9.8583333333333343</v>
      </c>
    </row>
    <row r="21" spans="2:95" s="1242" customFormat="1" x14ac:dyDescent="0.2">
      <c r="B21" s="140"/>
      <c r="C21" s="140"/>
      <c r="D21" s="2104"/>
      <c r="E21" s="140" t="s">
        <v>202</v>
      </c>
      <c r="F21" s="140">
        <v>6.3833333333333329</v>
      </c>
      <c r="G21" s="140">
        <v>14.266666666666667</v>
      </c>
      <c r="H21" s="140">
        <v>9.9833333333333325</v>
      </c>
      <c r="I21" s="140">
        <v>7.8833333333333329</v>
      </c>
      <c r="J21" s="140"/>
      <c r="K21" s="144">
        <v>59.833333333333336</v>
      </c>
      <c r="L21" s="144">
        <v>87.5</v>
      </c>
      <c r="M21" s="144">
        <v>74.666666666666671</v>
      </c>
      <c r="N21" s="144">
        <v>27.666666666666668</v>
      </c>
      <c r="O21" s="144"/>
      <c r="P21" s="144">
        <v>1011.8333333333334</v>
      </c>
      <c r="Q21" s="144">
        <v>1015.6666666666666</v>
      </c>
      <c r="R21" s="144">
        <v>1013.75</v>
      </c>
      <c r="S21" s="144">
        <v>3.8333333333333335</v>
      </c>
      <c r="T21" s="140"/>
      <c r="U21" s="140">
        <v>4.5166666666666666</v>
      </c>
      <c r="V21" s="140">
        <v>13.083333333333334</v>
      </c>
      <c r="W21" s="140">
        <v>17.25</v>
      </c>
      <c r="X21" s="140"/>
      <c r="Y21" s="140"/>
      <c r="Z21" s="140">
        <v>5.7</v>
      </c>
      <c r="AA21" s="140"/>
      <c r="AB21" s="140"/>
      <c r="AC21" s="140"/>
      <c r="AD21" s="140"/>
      <c r="AE21" s="140"/>
      <c r="AF21" s="140"/>
      <c r="AG21" s="140">
        <v>2.9333333333333336</v>
      </c>
      <c r="AH21" s="140">
        <v>8.1</v>
      </c>
      <c r="AI21" s="140">
        <v>5.5500000000000007</v>
      </c>
      <c r="AJ21" s="140">
        <v>5.166666666666667</v>
      </c>
      <c r="AK21" s="140"/>
      <c r="AL21" s="140"/>
      <c r="AM21" s="140"/>
      <c r="AN21" s="140"/>
      <c r="AO21" s="140">
        <v>18</v>
      </c>
      <c r="AP21" s="144">
        <v>18</v>
      </c>
      <c r="AQ21" s="603">
        <v>6.6</v>
      </c>
      <c r="AR21" s="140"/>
      <c r="AS21" s="149"/>
      <c r="AT21" s="149"/>
      <c r="AU21" s="149"/>
      <c r="AV21" s="149"/>
      <c r="AW21" s="140">
        <v>1.9987179487179496</v>
      </c>
      <c r="AX21" s="140">
        <v>2.8185897435897385</v>
      </c>
      <c r="AY21" s="140">
        <v>2.0669871794871777</v>
      </c>
      <c r="AZ21" s="140">
        <v>0.81987179487178885</v>
      </c>
      <c r="BA21" s="149"/>
      <c r="BB21" s="149"/>
      <c r="BC21" s="149"/>
      <c r="BD21" s="149"/>
      <c r="BF21" s="140"/>
      <c r="BG21" s="140">
        <f>SUM($Z$4:Z21)</f>
        <v>128.30000000000001</v>
      </c>
      <c r="BH21" s="1166">
        <f t="shared" si="0"/>
        <v>0.73105413105413164</v>
      </c>
      <c r="BI21" s="144">
        <f>SUM($AP$4:AP21)</f>
        <v>204.39999999999998</v>
      </c>
      <c r="BJ21" s="1166">
        <f t="shared" si="3"/>
        <v>0.90442477876106186</v>
      </c>
      <c r="BR21" s="140"/>
      <c r="BS21" s="140"/>
      <c r="BT21" s="140"/>
      <c r="BU21" s="140"/>
      <c r="CD21" s="140"/>
      <c r="CF21" s="144">
        <v>1</v>
      </c>
      <c r="CG21" s="140">
        <v>0</v>
      </c>
      <c r="CH21" s="1263">
        <v>1013.25</v>
      </c>
      <c r="CI21" s="140">
        <f>AVERAGE(Daily!CO88:CO93)</f>
        <v>4.9279999999999999</v>
      </c>
      <c r="CJ21" s="140">
        <f>AVERAGE(Daily!CP88:CP93)</f>
        <v>4.3846153846153832</v>
      </c>
      <c r="CK21" s="140">
        <f>AVERAGE(Daily!CQ88:CQ93)</f>
        <v>11.448076923076927</v>
      </c>
      <c r="CL21" s="140">
        <f>AVERAGE(Daily!CR88:CR93)</f>
        <v>7.9163461538461561</v>
      </c>
      <c r="CM21" s="140">
        <f>AVERAGE(Daily!CS88:CS93)</f>
        <v>7.0634615384615449</v>
      </c>
      <c r="CN21" s="140">
        <f t="shared" si="4"/>
        <v>175.49999999999989</v>
      </c>
      <c r="CO21" s="140">
        <f>Daily!CU93</f>
        <v>226</v>
      </c>
      <c r="CP21" s="140">
        <f t="shared" si="1"/>
        <v>5.5618589743589748</v>
      </c>
      <c r="CQ21" s="140">
        <f t="shared" si="2"/>
        <v>10.270833333333337</v>
      </c>
    </row>
    <row r="22" spans="2:95" x14ac:dyDescent="0.2">
      <c r="B22" s="32"/>
      <c r="C22" s="32"/>
      <c r="D22" s="2104" t="s">
        <v>4</v>
      </c>
      <c r="E22" s="32" t="s">
        <v>197</v>
      </c>
      <c r="F22" s="32">
        <v>9</v>
      </c>
      <c r="G22" s="32">
        <v>15.139999999999997</v>
      </c>
      <c r="H22" s="32">
        <v>12.22</v>
      </c>
      <c r="I22" s="32">
        <v>6.1399999999999988</v>
      </c>
      <c r="J22" s="32"/>
      <c r="K22" s="33">
        <v>57.4</v>
      </c>
      <c r="L22" s="33">
        <v>86</v>
      </c>
      <c r="M22" s="33">
        <v>72.599999999999994</v>
      </c>
      <c r="N22" s="33">
        <v>28.6</v>
      </c>
      <c r="O22" s="33"/>
      <c r="P22" s="33">
        <v>1014.8</v>
      </c>
      <c r="Q22" s="33">
        <v>1019.6</v>
      </c>
      <c r="R22" s="33">
        <v>1017.2</v>
      </c>
      <c r="S22" s="33">
        <v>4.8</v>
      </c>
      <c r="T22" s="32"/>
      <c r="U22" s="32">
        <v>7.0400000000000009</v>
      </c>
      <c r="V22" s="32">
        <v>15.819999999999999</v>
      </c>
      <c r="W22" s="32">
        <v>23.3</v>
      </c>
      <c r="X22" s="32"/>
      <c r="Y22" s="32"/>
      <c r="Z22" s="32">
        <v>1.4</v>
      </c>
      <c r="AA22" s="32"/>
      <c r="AB22" s="32"/>
      <c r="AC22" s="32"/>
      <c r="AD22" s="32"/>
      <c r="AE22" s="32"/>
      <c r="AF22" s="32"/>
      <c r="AG22" s="32">
        <v>4.4800000000000004</v>
      </c>
      <c r="AH22" s="32">
        <v>9.32</v>
      </c>
      <c r="AI22" s="32">
        <v>7.18</v>
      </c>
      <c r="AJ22" s="32">
        <v>4.84</v>
      </c>
      <c r="AK22" s="32"/>
      <c r="AL22" s="32"/>
      <c r="AM22" s="32"/>
      <c r="AN22" s="32">
        <v>10</v>
      </c>
      <c r="AO22" s="32">
        <v>19</v>
      </c>
      <c r="AP22" s="33">
        <v>12</v>
      </c>
      <c r="AQ22" s="601">
        <v>3</v>
      </c>
      <c r="AR22" s="32"/>
      <c r="AW22" s="32">
        <v>4.4249999999999998</v>
      </c>
      <c r="AX22" s="32">
        <v>3.415</v>
      </c>
      <c r="AY22" s="32">
        <v>4.07</v>
      </c>
      <c r="AZ22" s="32">
        <v>-1.0100000000000005</v>
      </c>
      <c r="BE22" s="155"/>
      <c r="BF22" s="32"/>
      <c r="BG22" s="32">
        <f>SUM($Z$4:Z22)</f>
        <v>129.70000000000002</v>
      </c>
      <c r="BH22" s="1165">
        <f t="shared" si="0"/>
        <v>0.70013495276653237</v>
      </c>
      <c r="BI22" s="33">
        <f>SUM($AP$4:AP22)</f>
        <v>216.39999999999998</v>
      </c>
      <c r="BJ22" s="1165">
        <f t="shared" si="3"/>
        <v>0.86965840589417265</v>
      </c>
      <c r="BK22" s="155"/>
      <c r="BL22" s="155"/>
      <c r="BN22" s="155"/>
      <c r="BO22" s="155"/>
      <c r="BP22" s="155"/>
      <c r="BQ22" s="155"/>
      <c r="BR22" s="32"/>
      <c r="BS22" s="32"/>
      <c r="BT22" s="32"/>
      <c r="BU22" s="32"/>
      <c r="BV22" s="155"/>
      <c r="BW22" s="155"/>
      <c r="BX22" s="155"/>
      <c r="BY22" s="155"/>
      <c r="BZ22" s="155"/>
      <c r="CA22" s="155"/>
      <c r="CB22" s="155"/>
      <c r="CC22" s="155"/>
      <c r="CD22" s="32"/>
      <c r="CF22" s="33">
        <v>1</v>
      </c>
      <c r="CG22" s="32">
        <v>0</v>
      </c>
      <c r="CH22" s="1243">
        <v>1013.25</v>
      </c>
      <c r="CI22" s="32">
        <f>AVERAGE(Daily!CO94:CO98)</f>
        <v>4.6719999999999997</v>
      </c>
      <c r="CJ22" s="32">
        <f>AVERAGE(Daily!CP94:CP98)</f>
        <v>4.5750000000000002</v>
      </c>
      <c r="CK22" s="32">
        <f>AVERAGE(Daily!CQ94:CQ98)</f>
        <v>11.725</v>
      </c>
      <c r="CL22" s="32">
        <f>AVERAGE(Daily!CR94:CR98)</f>
        <v>8.15</v>
      </c>
      <c r="CM22" s="32">
        <f>AVERAGE(Daily!CS94:CS98)</f>
        <v>7.15</v>
      </c>
      <c r="CN22" s="32">
        <f t="shared" si="4"/>
        <v>185.24999999999986</v>
      </c>
      <c r="CO22" s="32">
        <f>(Daily!CU98)</f>
        <v>248.83333333333334</v>
      </c>
      <c r="CP22" s="32">
        <f t="shared" si="1"/>
        <v>5.7666666666666675</v>
      </c>
      <c r="CQ22" s="32">
        <f t="shared" si="2"/>
        <v>10.533333333333333</v>
      </c>
    </row>
    <row r="23" spans="2:95" x14ac:dyDescent="0.2">
      <c r="B23" s="32"/>
      <c r="C23" s="32"/>
      <c r="D23" s="2104"/>
      <c r="E23" s="32" t="s">
        <v>198</v>
      </c>
      <c r="F23" s="32">
        <v>8.5000000000000018</v>
      </c>
      <c r="G23" s="32">
        <v>20.22</v>
      </c>
      <c r="H23" s="32">
        <v>14.3</v>
      </c>
      <c r="I23" s="32">
        <v>11.719999999999997</v>
      </c>
      <c r="J23" s="32"/>
      <c r="K23" s="33">
        <v>38</v>
      </c>
      <c r="L23" s="33">
        <v>79.8</v>
      </c>
      <c r="M23" s="33">
        <v>58.2</v>
      </c>
      <c r="N23" s="33">
        <v>41.8</v>
      </c>
      <c r="O23" s="33"/>
      <c r="P23" s="33">
        <v>1024.5999999999999</v>
      </c>
      <c r="Q23" s="33">
        <v>1027.5999999999999</v>
      </c>
      <c r="R23" s="33">
        <v>1026.0999999999999</v>
      </c>
      <c r="S23" s="33">
        <v>3</v>
      </c>
      <c r="T23" s="32"/>
      <c r="U23" s="32">
        <v>4.46</v>
      </c>
      <c r="V23" s="32">
        <v>11.5</v>
      </c>
      <c r="W23" s="32">
        <v>15.959999999999999</v>
      </c>
      <c r="X23" s="32"/>
      <c r="Y23" s="32"/>
      <c r="Z23" s="32">
        <v>0</v>
      </c>
      <c r="AA23" s="32"/>
      <c r="AB23" s="32"/>
      <c r="AC23" s="32"/>
      <c r="AD23" s="32"/>
      <c r="AE23" s="32"/>
      <c r="AF23" s="32"/>
      <c r="AG23" s="32">
        <v>2.1399999999999997</v>
      </c>
      <c r="AH23" s="32">
        <v>9.6</v>
      </c>
      <c r="AI23" s="32">
        <v>5.64</v>
      </c>
      <c r="AJ23" s="32">
        <v>7.4599999999999991</v>
      </c>
      <c r="AK23" s="32"/>
      <c r="AL23" s="32"/>
      <c r="AM23" s="32"/>
      <c r="AN23" s="32"/>
      <c r="AO23" s="32">
        <v>20</v>
      </c>
      <c r="AP23" s="33">
        <v>57.6</v>
      </c>
      <c r="AQ23" s="601">
        <v>0</v>
      </c>
      <c r="AR23" s="32"/>
      <c r="AW23" s="32">
        <v>3.8</v>
      </c>
      <c r="AX23" s="32">
        <v>8.2342857142857131</v>
      </c>
      <c r="AY23" s="32">
        <v>5.9571428571428555</v>
      </c>
      <c r="AZ23" s="32">
        <v>4.4342857142857115</v>
      </c>
      <c r="BE23" s="155"/>
      <c r="BF23" s="32"/>
      <c r="BG23" s="32">
        <f>SUM($Z$4:Z23)</f>
        <v>129.70000000000002</v>
      </c>
      <c r="BH23" s="1165">
        <f t="shared" si="0"/>
        <v>0.6651282051282057</v>
      </c>
      <c r="BI23" s="33">
        <f>SUM($AP$4:AP23)</f>
        <v>274</v>
      </c>
      <c r="BJ23" s="1165">
        <f t="shared" si="3"/>
        <v>1.0085889570552147</v>
      </c>
      <c r="BK23" s="155"/>
      <c r="BL23" s="155"/>
      <c r="BN23" s="155"/>
      <c r="BO23" s="155"/>
      <c r="BP23" s="155"/>
      <c r="BQ23" s="155"/>
      <c r="BR23" s="32"/>
      <c r="BS23" s="32"/>
      <c r="BT23" s="32"/>
      <c r="BU23" s="32"/>
      <c r="BV23" s="155"/>
      <c r="BW23" s="155"/>
      <c r="BX23" s="155"/>
      <c r="BY23" s="155"/>
      <c r="BZ23" s="155"/>
      <c r="CA23" s="155"/>
      <c r="CB23" s="155"/>
      <c r="CC23" s="155"/>
      <c r="CD23" s="32"/>
      <c r="CF23" s="33">
        <v>1</v>
      </c>
      <c r="CG23" s="32">
        <v>0</v>
      </c>
      <c r="CH23" s="1243">
        <v>1013.25</v>
      </c>
      <c r="CI23" s="32">
        <f>AVERAGE(Daily!CO99:CO103)</f>
        <v>4.6719999999999997</v>
      </c>
      <c r="CJ23" s="32">
        <f>AVERAGE(Daily!CP99:CP103)</f>
        <v>4.7</v>
      </c>
      <c r="CK23" s="32">
        <f>AVERAGE(Daily!CQ99:CQ103)</f>
        <v>11.985714285714286</v>
      </c>
      <c r="CL23" s="32">
        <f>AVERAGE(Daily!CR99:CR103)</f>
        <v>8.3428571428571452</v>
      </c>
      <c r="CM23" s="32">
        <f>AVERAGE(Daily!CS99:CS103)</f>
        <v>7.2857142857142874</v>
      </c>
      <c r="CN23" s="32">
        <f t="shared" si="4"/>
        <v>194.99999999999986</v>
      </c>
      <c r="CO23" s="32">
        <f>(Daily!CU103)</f>
        <v>271.66666666666669</v>
      </c>
      <c r="CP23" s="32">
        <f t="shared" si="1"/>
        <v>5.9142857142857164</v>
      </c>
      <c r="CQ23" s="32">
        <f t="shared" si="2"/>
        <v>10.771428571428574</v>
      </c>
    </row>
    <row r="24" spans="2:95" x14ac:dyDescent="0.2">
      <c r="B24" s="32"/>
      <c r="C24" s="32"/>
      <c r="D24" s="2104"/>
      <c r="E24" s="32" t="s">
        <v>199</v>
      </c>
      <c r="F24" s="32">
        <v>6.68</v>
      </c>
      <c r="G24" s="32">
        <v>15.580000000000002</v>
      </c>
      <c r="H24" s="32">
        <v>11.02</v>
      </c>
      <c r="I24" s="32">
        <v>8.9</v>
      </c>
      <c r="J24" s="32"/>
      <c r="K24" s="33">
        <v>45.4</v>
      </c>
      <c r="L24" s="33">
        <v>73.8</v>
      </c>
      <c r="M24" s="33">
        <v>59</v>
      </c>
      <c r="N24" s="33">
        <v>28.4</v>
      </c>
      <c r="O24" s="33"/>
      <c r="P24" s="33">
        <v>1020.8</v>
      </c>
      <c r="Q24" s="33">
        <v>1025.2</v>
      </c>
      <c r="R24" s="33">
        <v>1023</v>
      </c>
      <c r="S24" s="33">
        <v>4.4000000000000004</v>
      </c>
      <c r="T24" s="32"/>
      <c r="U24" s="32">
        <v>4.1199999999999992</v>
      </c>
      <c r="V24" s="32">
        <v>11.9</v>
      </c>
      <c r="W24" s="32">
        <v>16.600000000000001</v>
      </c>
      <c r="X24" s="32"/>
      <c r="Y24" s="32"/>
      <c r="Z24" s="32">
        <v>0.3</v>
      </c>
      <c r="AA24" s="32"/>
      <c r="AB24" s="32"/>
      <c r="AC24" s="32"/>
      <c r="AD24" s="32"/>
      <c r="AE24" s="32"/>
      <c r="AF24" s="32"/>
      <c r="AG24" s="32">
        <v>-0.13999999999999996</v>
      </c>
      <c r="AH24" s="32">
        <v>5.64</v>
      </c>
      <c r="AI24" s="32">
        <v>3.06</v>
      </c>
      <c r="AJ24" s="32">
        <v>5.7799999999999994</v>
      </c>
      <c r="AK24" s="32"/>
      <c r="AL24" s="32"/>
      <c r="AM24" s="32"/>
      <c r="AN24" s="32">
        <v>11</v>
      </c>
      <c r="AO24" s="32">
        <v>21</v>
      </c>
      <c r="AP24" s="33">
        <v>17.100000000000001</v>
      </c>
      <c r="AQ24" s="601">
        <v>0.5</v>
      </c>
      <c r="AR24" s="32"/>
      <c r="AW24" s="32">
        <v>1.8549999999999975</v>
      </c>
      <c r="AX24" s="32">
        <v>3.1299999999999963</v>
      </c>
      <c r="AY24" s="32">
        <v>2.3824999999999972</v>
      </c>
      <c r="AZ24" s="32">
        <v>1.2749999999999986</v>
      </c>
      <c r="BE24" s="155"/>
      <c r="BF24" s="32"/>
      <c r="BG24" s="32">
        <f>SUM($Z$4:Z24)</f>
        <v>130.00000000000003</v>
      </c>
      <c r="BH24" s="1165">
        <f t="shared" si="0"/>
        <v>0.63492063492063555</v>
      </c>
      <c r="BI24" s="33">
        <f>SUM($AP$4:AP24)</f>
        <v>291.10000000000002</v>
      </c>
      <c r="BJ24" s="1165">
        <f t="shared" si="3"/>
        <v>0.98845500848896439</v>
      </c>
      <c r="BK24" s="155"/>
      <c r="BL24" s="155"/>
      <c r="BN24" s="155"/>
      <c r="BO24" s="155"/>
      <c r="BP24" s="155"/>
      <c r="BQ24" s="155"/>
      <c r="BR24" s="32"/>
      <c r="BS24" s="32"/>
      <c r="BT24" s="32"/>
      <c r="BU24" s="32"/>
      <c r="BV24" s="155"/>
      <c r="BW24" s="155"/>
      <c r="BX24" s="155"/>
      <c r="BY24" s="155"/>
      <c r="BZ24" s="155"/>
      <c r="CA24" s="155"/>
      <c r="CB24" s="155"/>
      <c r="CC24" s="155"/>
      <c r="CD24" s="32"/>
      <c r="CF24" s="33">
        <v>1</v>
      </c>
      <c r="CG24" s="32">
        <v>0</v>
      </c>
      <c r="CH24" s="1243">
        <v>1013.25</v>
      </c>
      <c r="CI24" s="32">
        <f>AVERAGE(Daily!CO104:CO108)</f>
        <v>4.6719999999999997</v>
      </c>
      <c r="CJ24" s="32">
        <f>AVERAGE(Daily!CP104:CP108)</f>
        <v>4.8250000000000011</v>
      </c>
      <c r="CK24" s="32">
        <f>AVERAGE(Daily!CQ104:CQ108)</f>
        <v>12.450000000000005</v>
      </c>
      <c r="CL24" s="32">
        <f>AVERAGE(Daily!CR104:CR108)</f>
        <v>8.6375000000000028</v>
      </c>
      <c r="CM24" s="32">
        <f>AVERAGE(Daily!CS104:CS108)</f>
        <v>7.6250000000000018</v>
      </c>
      <c r="CN24" s="32">
        <f t="shared" si="4"/>
        <v>204.74999999999986</v>
      </c>
      <c r="CO24" s="32">
        <f>(Daily!CU108)</f>
        <v>294.5</v>
      </c>
      <c r="CP24" s="32">
        <f t="shared" si="1"/>
        <v>6.095833333333335</v>
      </c>
      <c r="CQ24" s="32">
        <f t="shared" si="2"/>
        <v>11.179166666666671</v>
      </c>
    </row>
    <row r="25" spans="2:95" x14ac:dyDescent="0.2">
      <c r="B25" s="32"/>
      <c r="C25" s="32"/>
      <c r="D25" s="2104"/>
      <c r="E25" s="32" t="s">
        <v>200</v>
      </c>
      <c r="F25" s="32">
        <v>8.4400000000000013</v>
      </c>
      <c r="G25" s="32">
        <v>20.76</v>
      </c>
      <c r="H25" s="32">
        <v>14.580000000000002</v>
      </c>
      <c r="I25" s="32">
        <v>12.319999999999999</v>
      </c>
      <c r="J25" s="32"/>
      <c r="K25" s="33">
        <v>36.200000000000003</v>
      </c>
      <c r="L25" s="33">
        <v>79.2</v>
      </c>
      <c r="M25" s="33">
        <v>57.8</v>
      </c>
      <c r="N25" s="33">
        <v>43</v>
      </c>
      <c r="O25" s="33"/>
      <c r="P25" s="33">
        <v>1016.8</v>
      </c>
      <c r="Q25" s="33">
        <v>1021.2</v>
      </c>
      <c r="R25" s="33">
        <v>1019</v>
      </c>
      <c r="S25" s="33">
        <v>4.4000000000000004</v>
      </c>
      <c r="T25" s="32"/>
      <c r="U25" s="32">
        <v>2.7</v>
      </c>
      <c r="V25" s="32">
        <v>10.540000000000001</v>
      </c>
      <c r="W25" s="32">
        <v>14.24</v>
      </c>
      <c r="X25" s="32"/>
      <c r="Y25" s="32"/>
      <c r="Z25" s="32">
        <v>0</v>
      </c>
      <c r="AA25" s="32"/>
      <c r="AB25" s="32"/>
      <c r="AC25" s="32"/>
      <c r="AD25" s="32"/>
      <c r="AE25" s="32"/>
      <c r="AF25" s="32"/>
      <c r="AG25" s="32">
        <v>3.0200000000000005</v>
      </c>
      <c r="AH25" s="32">
        <v>9.1999999999999993</v>
      </c>
      <c r="AI25" s="32">
        <v>5.6800000000000006</v>
      </c>
      <c r="AJ25" s="32">
        <v>6.1800000000000006</v>
      </c>
      <c r="AK25" s="32"/>
      <c r="AL25" s="32"/>
      <c r="AM25" s="32"/>
      <c r="AN25" s="32"/>
      <c r="AO25" s="32">
        <v>22</v>
      </c>
      <c r="AP25" s="33">
        <v>37</v>
      </c>
      <c r="AQ25" s="601">
        <v>0</v>
      </c>
      <c r="AR25" s="32"/>
      <c r="AW25" s="32">
        <v>3.4899999999999949</v>
      </c>
      <c r="AX25" s="32">
        <v>7.8457142857142781</v>
      </c>
      <c r="AY25" s="32">
        <v>5.6478571428571378</v>
      </c>
      <c r="AZ25" s="32">
        <v>4.3557142857142841</v>
      </c>
      <c r="BE25" s="155"/>
      <c r="BF25" s="32"/>
      <c r="BG25" s="32">
        <f>SUM($Z$4:Z25)</f>
        <v>130.00000000000003</v>
      </c>
      <c r="BH25" s="1165">
        <f t="shared" si="0"/>
        <v>0.60606060606060663</v>
      </c>
      <c r="BI25" s="33">
        <f>SUM($AP$4:AP25)</f>
        <v>328.1</v>
      </c>
      <c r="BJ25" s="1165">
        <f t="shared" si="3"/>
        <v>1.0339285714285715</v>
      </c>
      <c r="BK25" s="155"/>
      <c r="BL25" s="155"/>
      <c r="BN25" s="155"/>
      <c r="BO25" s="155"/>
      <c r="BP25" s="155"/>
      <c r="BQ25" s="155"/>
      <c r="BR25" s="32"/>
      <c r="BS25" s="32"/>
      <c r="BT25" s="32"/>
      <c r="BU25" s="32"/>
      <c r="BV25" s="155"/>
      <c r="BW25" s="155"/>
      <c r="BX25" s="155"/>
      <c r="BY25" s="155"/>
      <c r="BZ25" s="155"/>
      <c r="CA25" s="155"/>
      <c r="CB25" s="155"/>
      <c r="CC25" s="155"/>
      <c r="CD25" s="32"/>
      <c r="CF25" s="33">
        <v>1</v>
      </c>
      <c r="CG25" s="32">
        <v>0</v>
      </c>
      <c r="CH25" s="1243">
        <v>1013.25</v>
      </c>
      <c r="CI25" s="32">
        <f>AVERAGE(Daily!CO109:CO113)</f>
        <v>4.6719999999999997</v>
      </c>
      <c r="CJ25" s="32">
        <f>AVERAGE(Daily!CP109:CP113)</f>
        <v>4.9500000000000046</v>
      </c>
      <c r="CK25" s="32">
        <f>AVERAGE(Daily!CQ109:CQ113)</f>
        <v>12.91428571428572</v>
      </c>
      <c r="CL25" s="32">
        <f>AVERAGE(Daily!CR109:CR113)</f>
        <v>8.932142857142864</v>
      </c>
      <c r="CM25" s="32">
        <f>AVERAGE(Daily!CS109:CS113)</f>
        <v>7.9642857142857153</v>
      </c>
      <c r="CN25" s="32">
        <f t="shared" si="4"/>
        <v>214.49999999999983</v>
      </c>
      <c r="CO25" s="32">
        <f>(Daily!CU113)</f>
        <v>317.33333333333331</v>
      </c>
      <c r="CP25" s="32">
        <f t="shared" si="1"/>
        <v>6.2773809523809589</v>
      </c>
      <c r="CQ25" s="32">
        <f t="shared" si="2"/>
        <v>11.586904761904769</v>
      </c>
    </row>
    <row r="26" spans="2:95" x14ac:dyDescent="0.2">
      <c r="B26" s="32"/>
      <c r="C26" s="32"/>
      <c r="D26" s="2104"/>
      <c r="E26" s="32" t="s">
        <v>201</v>
      </c>
      <c r="F26" s="32">
        <v>10.679999999999998</v>
      </c>
      <c r="G26" s="32">
        <v>23.9</v>
      </c>
      <c r="H26" s="32">
        <v>17.059999999999999</v>
      </c>
      <c r="I26" s="32">
        <v>13.219999999999999</v>
      </c>
      <c r="J26" s="32"/>
      <c r="K26" s="33">
        <v>34.6</v>
      </c>
      <c r="L26" s="33">
        <v>77.400000000000006</v>
      </c>
      <c r="M26" s="33">
        <v>54.6</v>
      </c>
      <c r="N26" s="33">
        <v>42.8</v>
      </c>
      <c r="O26" s="33"/>
      <c r="P26" s="33">
        <v>1013.2</v>
      </c>
      <c r="Q26" s="33">
        <v>1018</v>
      </c>
      <c r="R26" s="33">
        <v>1015.6</v>
      </c>
      <c r="S26" s="33">
        <v>4.8</v>
      </c>
      <c r="T26" s="32"/>
      <c r="U26" s="32">
        <v>3.0599999999999996</v>
      </c>
      <c r="V26" s="32">
        <v>10.56</v>
      </c>
      <c r="W26" s="32">
        <v>16.5</v>
      </c>
      <c r="X26" s="32"/>
      <c r="Y26" s="32"/>
      <c r="Z26" s="32">
        <v>0.1</v>
      </c>
      <c r="AA26" s="32"/>
      <c r="AB26" s="32"/>
      <c r="AC26" s="32"/>
      <c r="AD26" s="32"/>
      <c r="AE26" s="32"/>
      <c r="AF26" s="32"/>
      <c r="AG26" s="32">
        <v>4.34</v>
      </c>
      <c r="AH26" s="32">
        <v>10.14</v>
      </c>
      <c r="AI26" s="32">
        <v>7.1599999999999993</v>
      </c>
      <c r="AJ26" s="32">
        <v>5.7999999999999989</v>
      </c>
      <c r="AK26" s="32"/>
      <c r="AL26" s="32"/>
      <c r="AM26" s="32"/>
      <c r="AN26" s="32">
        <v>12</v>
      </c>
      <c r="AO26" s="32">
        <v>23</v>
      </c>
      <c r="AP26" s="33">
        <v>55.4</v>
      </c>
      <c r="AQ26" s="601">
        <v>0.4</v>
      </c>
      <c r="AR26" s="32"/>
      <c r="AW26" s="32">
        <v>5.35</v>
      </c>
      <c r="AX26" s="32">
        <v>10.32</v>
      </c>
      <c r="AY26" s="32">
        <v>7.6049999999999995</v>
      </c>
      <c r="AZ26" s="32">
        <v>4.9700000000000006</v>
      </c>
      <c r="BE26" s="155"/>
      <c r="BF26" s="32"/>
      <c r="BG26" s="32">
        <f>SUM($Z$4:Z26)</f>
        <v>130.10000000000002</v>
      </c>
      <c r="BH26" s="1165">
        <f t="shared" si="0"/>
        <v>0.58015607580825024</v>
      </c>
      <c r="BI26" s="33">
        <f>SUM($AP$4:AP26)</f>
        <v>383.5</v>
      </c>
      <c r="BJ26" s="1165">
        <f t="shared" si="3"/>
        <v>1.1273885350318473</v>
      </c>
      <c r="BK26" s="155"/>
      <c r="BL26" s="155"/>
      <c r="BN26" s="155"/>
      <c r="BO26" s="155"/>
      <c r="BP26" s="155"/>
      <c r="BQ26" s="155"/>
      <c r="BR26" s="32"/>
      <c r="BS26" s="32"/>
      <c r="BT26" s="32"/>
      <c r="BU26" s="32"/>
      <c r="BV26" s="155"/>
      <c r="BW26" s="155"/>
      <c r="BX26" s="155"/>
      <c r="BY26" s="155"/>
      <c r="BZ26" s="155"/>
      <c r="CA26" s="155"/>
      <c r="CB26" s="155"/>
      <c r="CC26" s="155"/>
      <c r="CD26" s="32"/>
      <c r="CF26" s="33">
        <v>1</v>
      </c>
      <c r="CG26" s="32">
        <v>0</v>
      </c>
      <c r="CH26" s="1243">
        <v>1013.25</v>
      </c>
      <c r="CI26" s="32">
        <f>AVERAGE(Daily!CO114:CO118)</f>
        <v>4.6719999999999997</v>
      </c>
      <c r="CJ26" s="32">
        <f>AVERAGE(Daily!CP114:CP118)</f>
        <v>5.33</v>
      </c>
      <c r="CK26" s="32">
        <f>AVERAGE(Daily!CQ114:CQ118)</f>
        <v>13.580000000000002</v>
      </c>
      <c r="CL26" s="32">
        <f>AVERAGE(Daily!CR114:CR118)</f>
        <v>9.4550000000000001</v>
      </c>
      <c r="CM26" s="32">
        <f>AVERAGE(Daily!CS114:CS118)</f>
        <v>8.25</v>
      </c>
      <c r="CN26" s="32">
        <f t="shared" si="4"/>
        <v>224.24999999999983</v>
      </c>
      <c r="CO26" s="32">
        <f>(Daily!CU118)</f>
        <v>340.16666666666663</v>
      </c>
      <c r="CP26" s="32">
        <f t="shared" si="1"/>
        <v>6.7050000000000001</v>
      </c>
      <c r="CQ26" s="32">
        <f t="shared" si="2"/>
        <v>12.205</v>
      </c>
    </row>
    <row r="27" spans="2:95" s="1242" customFormat="1" x14ac:dyDescent="0.2">
      <c r="B27" s="140"/>
      <c r="C27" s="140"/>
      <c r="D27" s="2104"/>
      <c r="E27" s="140" t="s">
        <v>215</v>
      </c>
      <c r="F27" s="140">
        <v>8.3000000000000007</v>
      </c>
      <c r="G27" s="140">
        <v>17.240000000000002</v>
      </c>
      <c r="H27" s="140">
        <v>12.4</v>
      </c>
      <c r="I27" s="140">
        <v>8.94</v>
      </c>
      <c r="J27" s="140"/>
      <c r="K27" s="144">
        <v>50.4</v>
      </c>
      <c r="L27" s="144">
        <v>83.4</v>
      </c>
      <c r="M27" s="144">
        <v>68.2</v>
      </c>
      <c r="N27" s="144">
        <v>33</v>
      </c>
      <c r="O27" s="144"/>
      <c r="P27" s="144">
        <v>1016</v>
      </c>
      <c r="Q27" s="144">
        <v>1020.4</v>
      </c>
      <c r="R27" s="144">
        <v>1018.2</v>
      </c>
      <c r="S27" s="144">
        <v>4.4000000000000004</v>
      </c>
      <c r="T27" s="140"/>
      <c r="U27" s="140">
        <v>5.54</v>
      </c>
      <c r="V27" s="140">
        <v>14.02</v>
      </c>
      <c r="W27" s="140">
        <v>21.139999999999997</v>
      </c>
      <c r="X27" s="140"/>
      <c r="Y27" s="140"/>
      <c r="Z27" s="140">
        <v>0</v>
      </c>
      <c r="AA27" s="140"/>
      <c r="AB27" s="140"/>
      <c r="AC27" s="140"/>
      <c r="AD27" s="140"/>
      <c r="AE27" s="140"/>
      <c r="AF27" s="140"/>
      <c r="AG27" s="140">
        <v>3.78</v>
      </c>
      <c r="AH27" s="140">
        <v>8.86</v>
      </c>
      <c r="AI27" s="140">
        <v>6.4599999999999991</v>
      </c>
      <c r="AJ27" s="140">
        <v>5.08</v>
      </c>
      <c r="AK27" s="140"/>
      <c r="AL27" s="140"/>
      <c r="AM27" s="140"/>
      <c r="AN27" s="140"/>
      <c r="AO27" s="140">
        <v>24</v>
      </c>
      <c r="AP27" s="144">
        <v>36.9</v>
      </c>
      <c r="AQ27" s="603">
        <v>0</v>
      </c>
      <c r="AR27" s="140"/>
      <c r="AS27" s="149"/>
      <c r="AT27" s="149"/>
      <c r="AU27" s="149"/>
      <c r="AV27" s="149"/>
      <c r="AW27" s="140">
        <v>2.4200000000000004</v>
      </c>
      <c r="AX27" s="140">
        <v>2.86</v>
      </c>
      <c r="AY27" s="140">
        <v>2.27</v>
      </c>
      <c r="AZ27" s="140">
        <v>0.43999999999999984</v>
      </c>
      <c r="BA27" s="149"/>
      <c r="BB27" s="149"/>
      <c r="BC27" s="149"/>
      <c r="BD27" s="149"/>
      <c r="BF27" s="140"/>
      <c r="BG27" s="140">
        <f>SUM($Z$4:Z27)</f>
        <v>130.10000000000002</v>
      </c>
      <c r="BH27" s="1166">
        <f t="shared" si="0"/>
        <v>0.55598290598290645</v>
      </c>
      <c r="BI27" s="144">
        <f>SUM($AP$4:AP27)</f>
        <v>420.4</v>
      </c>
      <c r="BJ27" s="1166">
        <f t="shared" si="3"/>
        <v>1.1581267217630853</v>
      </c>
      <c r="BR27" s="140"/>
      <c r="BS27" s="140"/>
      <c r="BT27" s="140"/>
      <c r="BU27" s="140"/>
      <c r="CD27" s="140"/>
      <c r="CF27" s="144">
        <v>1</v>
      </c>
      <c r="CG27" s="140">
        <v>0</v>
      </c>
      <c r="CH27" s="1263">
        <v>1013.25</v>
      </c>
      <c r="CI27" s="140">
        <f>AVERAGE(Daily!CO119:CO123)</f>
        <v>4.6719999999999997</v>
      </c>
      <c r="CJ27" s="140">
        <f>AVERAGE(Daily!CP119:CP123)</f>
        <v>5.88</v>
      </c>
      <c r="CK27" s="140">
        <f>AVERAGE(Daily!CQ119:CQ123)</f>
        <v>14.38</v>
      </c>
      <c r="CL27" s="140">
        <f>AVERAGE(Daily!CR119:CR123)</f>
        <v>10.129999999999999</v>
      </c>
      <c r="CM27" s="140">
        <f>AVERAGE(Daily!CS119:CS123)</f>
        <v>8.5</v>
      </c>
      <c r="CN27" s="140">
        <f t="shared" si="4"/>
        <v>233.99999999999983</v>
      </c>
      <c r="CO27" s="140">
        <f>(Daily!CU123)</f>
        <v>363</v>
      </c>
      <c r="CP27" s="140">
        <f t="shared" si="1"/>
        <v>7.2966666666666651</v>
      </c>
      <c r="CQ27" s="140">
        <f t="shared" si="2"/>
        <v>12.963333333333333</v>
      </c>
    </row>
    <row r="28" spans="2:95" x14ac:dyDescent="0.2">
      <c r="B28" s="32"/>
      <c r="C28" s="32"/>
      <c r="D28" s="2104" t="s">
        <v>5</v>
      </c>
      <c r="E28" s="32" t="s">
        <v>197</v>
      </c>
      <c r="F28" s="32">
        <v>6.8599999999999994</v>
      </c>
      <c r="G28" s="32">
        <v>16.600000000000001</v>
      </c>
      <c r="H28" s="32">
        <v>11.76</v>
      </c>
      <c r="I28" s="32">
        <v>9.74</v>
      </c>
      <c r="J28" s="32"/>
      <c r="K28" s="33">
        <v>36</v>
      </c>
      <c r="L28" s="33">
        <v>72.599999999999994</v>
      </c>
      <c r="M28" s="33">
        <v>54.2</v>
      </c>
      <c r="N28" s="33">
        <v>36.6</v>
      </c>
      <c r="O28" s="33"/>
      <c r="P28" s="33">
        <v>1014.6</v>
      </c>
      <c r="Q28" s="33">
        <v>1018.2</v>
      </c>
      <c r="R28" s="33">
        <v>1016.4</v>
      </c>
      <c r="S28" s="33">
        <v>3.6</v>
      </c>
      <c r="T28" s="32"/>
      <c r="U28" s="32">
        <v>7.0600000000000005</v>
      </c>
      <c r="V28" s="32">
        <v>15.319999999999999</v>
      </c>
      <c r="W28" s="32">
        <v>23.46</v>
      </c>
      <c r="X28" s="32"/>
      <c r="Y28" s="32"/>
      <c r="Z28" s="32">
        <v>0</v>
      </c>
      <c r="AA28" s="32"/>
      <c r="AB28" s="32"/>
      <c r="AC28" s="32"/>
      <c r="AD28" s="32"/>
      <c r="AE28" s="32"/>
      <c r="AF28" s="32"/>
      <c r="AG28" s="32">
        <v>-1.0599999999999998</v>
      </c>
      <c r="AH28" s="32">
        <v>5.64</v>
      </c>
      <c r="AI28" s="32">
        <v>2.3199999999999998</v>
      </c>
      <c r="AJ28" s="32">
        <v>6.7</v>
      </c>
      <c r="AK28" s="32"/>
      <c r="AL28" s="32"/>
      <c r="AM28" s="32"/>
      <c r="AN28" s="32">
        <v>13</v>
      </c>
      <c r="AO28" s="32">
        <v>25</v>
      </c>
      <c r="AP28" s="33">
        <v>54.5</v>
      </c>
      <c r="AQ28" s="601">
        <v>0</v>
      </c>
      <c r="AR28" s="32"/>
      <c r="AW28" s="32">
        <v>0.35599999999999865</v>
      </c>
      <c r="AX28" s="32">
        <v>1.5300000000000011</v>
      </c>
      <c r="AY28" s="32">
        <v>0.97299999999999964</v>
      </c>
      <c r="AZ28" s="32">
        <v>1.1740000000000026</v>
      </c>
      <c r="BE28" s="155"/>
      <c r="BF28" s="32"/>
      <c r="BG28" s="32">
        <f>SUM($Z$4:Z28)</f>
        <v>130.10000000000002</v>
      </c>
      <c r="BH28" s="1165">
        <f t="shared" si="0"/>
        <v>0.53374358974359026</v>
      </c>
      <c r="BI28" s="33">
        <f>SUM($AP$4:AP28)</f>
        <v>474.9</v>
      </c>
      <c r="BJ28" s="1165">
        <f t="shared" si="3"/>
        <v>1.2064164549700893</v>
      </c>
      <c r="BK28" s="155"/>
      <c r="BL28" s="155"/>
      <c r="BN28" s="155"/>
      <c r="BO28" s="155"/>
      <c r="BP28" s="155"/>
      <c r="BQ28" s="155"/>
      <c r="BR28" s="32"/>
      <c r="BS28" s="32"/>
      <c r="BT28" s="32"/>
      <c r="BU28" s="32"/>
      <c r="BV28" s="155"/>
      <c r="BW28" s="155"/>
      <c r="BX28" s="155"/>
      <c r="BY28" s="155"/>
      <c r="BZ28" s="155"/>
      <c r="CA28" s="155"/>
      <c r="CB28" s="155"/>
      <c r="CC28" s="155"/>
      <c r="CD28" s="32"/>
      <c r="CF28" s="33">
        <v>1</v>
      </c>
      <c r="CG28" s="32">
        <v>0</v>
      </c>
      <c r="CH28" s="1243">
        <v>1013.25</v>
      </c>
      <c r="CI28" s="32">
        <f>AVERAGE(Daily!CO124:CO128)</f>
        <v>4.4799999999999995</v>
      </c>
      <c r="CJ28" s="32">
        <f>AVERAGE(Daily!CP124:CP128)</f>
        <v>6.5040000000000022</v>
      </c>
      <c r="CK28" s="32">
        <f>AVERAGE(Daily!CQ124:CQ128)</f>
        <v>15.069999999999999</v>
      </c>
      <c r="CL28" s="32">
        <f>AVERAGE(Daily!CR124:CR128)</f>
        <v>10.787000000000001</v>
      </c>
      <c r="CM28" s="32">
        <f>AVERAGE(Daily!CS124:CS128)</f>
        <v>8.5659999999999989</v>
      </c>
      <c r="CN28" s="32">
        <f t="shared" si="4"/>
        <v>243.74999999999983</v>
      </c>
      <c r="CO28" s="32">
        <f>(Daily!CU128)</f>
        <v>393.64516129032256</v>
      </c>
      <c r="CP28" s="32">
        <f t="shared" si="1"/>
        <v>7.9316666666666684</v>
      </c>
      <c r="CQ28" s="32">
        <f t="shared" si="2"/>
        <v>13.642333333333333</v>
      </c>
    </row>
    <row r="29" spans="2:95" x14ac:dyDescent="0.2">
      <c r="B29" s="32"/>
      <c r="C29" s="32"/>
      <c r="D29" s="2104"/>
      <c r="E29" s="32" t="s">
        <v>198</v>
      </c>
      <c r="F29" s="32">
        <v>11.680000000000001</v>
      </c>
      <c r="G29" s="32">
        <v>21.78</v>
      </c>
      <c r="H29" s="32">
        <v>17.060000000000002</v>
      </c>
      <c r="I29" s="32">
        <v>10.1</v>
      </c>
      <c r="J29" s="32"/>
      <c r="K29" s="33">
        <v>38.4</v>
      </c>
      <c r="L29" s="33">
        <v>81</v>
      </c>
      <c r="M29" s="33">
        <v>57.4</v>
      </c>
      <c r="N29" s="33">
        <v>42.6</v>
      </c>
      <c r="O29" s="33"/>
      <c r="P29" s="33">
        <v>1014.6</v>
      </c>
      <c r="Q29" s="33">
        <v>1019.4</v>
      </c>
      <c r="R29" s="33">
        <v>1017</v>
      </c>
      <c r="S29" s="33">
        <v>4.8</v>
      </c>
      <c r="T29" s="32"/>
      <c r="U29" s="32">
        <v>5.04</v>
      </c>
      <c r="V29" s="32">
        <v>14.26</v>
      </c>
      <c r="W29" s="32">
        <v>20.619999999999997</v>
      </c>
      <c r="X29" s="32"/>
      <c r="Y29" s="32"/>
      <c r="Z29" s="32">
        <v>4.0999999999999996</v>
      </c>
      <c r="AA29" s="32"/>
      <c r="AB29" s="32"/>
      <c r="AC29" s="32"/>
      <c r="AD29" s="32"/>
      <c r="AE29" s="32"/>
      <c r="AF29" s="32"/>
      <c r="AG29" s="32">
        <v>4.1599999999999993</v>
      </c>
      <c r="AH29" s="32">
        <v>11.8</v>
      </c>
      <c r="AI29" s="32">
        <v>8.06</v>
      </c>
      <c r="AJ29" s="32">
        <v>7.6400000000000006</v>
      </c>
      <c r="AK29" s="32"/>
      <c r="AL29" s="32"/>
      <c r="AM29" s="32"/>
      <c r="AN29" s="32"/>
      <c r="AO29" s="32">
        <v>26</v>
      </c>
      <c r="AP29" s="33">
        <v>40.5</v>
      </c>
      <c r="AQ29" s="601">
        <v>4</v>
      </c>
      <c r="AR29" s="32"/>
      <c r="AW29" s="32">
        <v>4.5026666666666646</v>
      </c>
      <c r="AX29" s="32">
        <v>6.0933333333333355</v>
      </c>
      <c r="AY29" s="32">
        <v>5.6279999999999983</v>
      </c>
      <c r="AZ29" s="32">
        <v>1.5906666666666713</v>
      </c>
      <c r="BE29" s="155"/>
      <c r="BF29" s="32"/>
      <c r="BG29" s="32">
        <f>SUM($Z$4:Z29)</f>
        <v>134.20000000000002</v>
      </c>
      <c r="BH29" s="1165">
        <f t="shared" si="0"/>
        <v>0.52938856015779134</v>
      </c>
      <c r="BI29" s="33">
        <f>SUM($AP$4:AP29)</f>
        <v>515.4</v>
      </c>
      <c r="BJ29" s="1165">
        <f t="shared" si="3"/>
        <v>1.2147342811525887</v>
      </c>
      <c r="BK29" s="155"/>
      <c r="BL29" s="155"/>
      <c r="BN29" s="155"/>
      <c r="BO29" s="155"/>
      <c r="BP29" s="155"/>
      <c r="BQ29" s="155"/>
      <c r="BR29" s="32"/>
      <c r="BS29" s="32"/>
      <c r="BT29" s="32"/>
      <c r="BU29" s="32"/>
      <c r="BV29" s="155"/>
      <c r="BW29" s="155"/>
      <c r="BX29" s="155"/>
      <c r="BY29" s="155"/>
      <c r="BZ29" s="155"/>
      <c r="CA29" s="155"/>
      <c r="CB29" s="155"/>
      <c r="CC29" s="155"/>
      <c r="CD29" s="32"/>
      <c r="CF29" s="33">
        <v>1</v>
      </c>
      <c r="CG29" s="32">
        <v>0</v>
      </c>
      <c r="CH29" s="1243">
        <v>1013.25</v>
      </c>
      <c r="CI29" s="32">
        <f>AVERAGE(Daily!CO129:CO133)</f>
        <v>4.4799999999999995</v>
      </c>
      <c r="CJ29" s="32">
        <f>AVERAGE(Daily!CP129:CP133)</f>
        <v>7.1773333333333369</v>
      </c>
      <c r="CK29" s="32">
        <f>AVERAGE(Daily!CQ129:CQ133)</f>
        <v>15.686666666666667</v>
      </c>
      <c r="CL29" s="32">
        <f>AVERAGE(Daily!CR129:CR133)</f>
        <v>11.432</v>
      </c>
      <c r="CM29" s="32">
        <f>AVERAGE(Daily!CS129:CS133)</f>
        <v>8.5093333333333305</v>
      </c>
      <c r="CN29" s="32">
        <f t="shared" si="4"/>
        <v>253.49999999999983</v>
      </c>
      <c r="CO29" s="32">
        <f>(Daily!CU133)</f>
        <v>424.29032258064518</v>
      </c>
      <c r="CP29" s="32">
        <f t="shared" si="1"/>
        <v>8.5955555555555563</v>
      </c>
      <c r="CQ29" s="32">
        <f t="shared" si="2"/>
        <v>14.268444444444444</v>
      </c>
    </row>
    <row r="30" spans="2:95" x14ac:dyDescent="0.2">
      <c r="B30" s="32"/>
      <c r="C30" s="32"/>
      <c r="D30" s="2104"/>
      <c r="E30" s="32" t="s">
        <v>199</v>
      </c>
      <c r="F30" s="32">
        <v>8.6199999999999992</v>
      </c>
      <c r="G30" s="32">
        <v>17.100000000000001</v>
      </c>
      <c r="H30" s="32">
        <v>13.460000000000003</v>
      </c>
      <c r="I30" s="32">
        <v>8.48</v>
      </c>
      <c r="J30" s="32"/>
      <c r="K30" s="33">
        <v>41</v>
      </c>
      <c r="L30" s="33">
        <v>78.400000000000006</v>
      </c>
      <c r="M30" s="33">
        <v>58.2</v>
      </c>
      <c r="N30" s="33">
        <v>37.4</v>
      </c>
      <c r="O30" s="33"/>
      <c r="P30" s="33">
        <v>1019.4</v>
      </c>
      <c r="Q30" s="33">
        <v>1023.2</v>
      </c>
      <c r="R30" s="33">
        <v>1021.3</v>
      </c>
      <c r="S30" s="33">
        <v>3.8</v>
      </c>
      <c r="T30" s="32"/>
      <c r="U30" s="32">
        <v>5.5200000000000005</v>
      </c>
      <c r="V30" s="32">
        <v>13.2</v>
      </c>
      <c r="W30" s="32">
        <v>18.64</v>
      </c>
      <c r="X30" s="32"/>
      <c r="Y30" s="32"/>
      <c r="Z30" s="32">
        <v>0</v>
      </c>
      <c r="AA30" s="32"/>
      <c r="AB30" s="32"/>
      <c r="AC30" s="32"/>
      <c r="AD30" s="32"/>
      <c r="AE30" s="32"/>
      <c r="AF30" s="32"/>
      <c r="AG30" s="32">
        <v>2.42</v>
      </c>
      <c r="AH30" s="32">
        <v>7.8599999999999994</v>
      </c>
      <c r="AI30" s="32">
        <v>5.0999999999999996</v>
      </c>
      <c r="AJ30" s="32">
        <v>5.4399999999999995</v>
      </c>
      <c r="AK30" s="32"/>
      <c r="AL30" s="32"/>
      <c r="AM30" s="32"/>
      <c r="AN30" s="32">
        <v>14</v>
      </c>
      <c r="AO30" s="32">
        <v>27</v>
      </c>
      <c r="AP30" s="33">
        <v>27.5</v>
      </c>
      <c r="AQ30" s="601">
        <v>0</v>
      </c>
      <c r="AR30" s="32"/>
      <c r="AW30" s="32">
        <v>0.76933333333333065</v>
      </c>
      <c r="AX30" s="32">
        <v>0.79666666666666619</v>
      </c>
      <c r="AY30" s="32">
        <v>1.3829999999999987</v>
      </c>
      <c r="AZ30" s="32">
        <v>2.7333333333335475E-2</v>
      </c>
      <c r="BE30" s="155"/>
      <c r="BF30" s="32"/>
      <c r="BG30" s="32">
        <f>SUM($Z$4:Z30)</f>
        <v>134.20000000000002</v>
      </c>
      <c r="BH30" s="1165">
        <f t="shared" si="0"/>
        <v>0.50978157644824351</v>
      </c>
      <c r="BI30" s="33">
        <f>SUM($AP$4:AP30)</f>
        <v>542.9</v>
      </c>
      <c r="BJ30" s="1165">
        <f t="shared" si="3"/>
        <v>1.1933560235410905</v>
      </c>
      <c r="BK30" s="155"/>
      <c r="BL30" s="155"/>
      <c r="BN30" s="155"/>
      <c r="BO30" s="155"/>
      <c r="BP30" s="155"/>
      <c r="BQ30" s="155"/>
      <c r="BR30" s="32"/>
      <c r="BS30" s="32"/>
      <c r="BT30" s="32"/>
      <c r="BU30" s="32"/>
      <c r="BV30" s="155"/>
      <c r="BW30" s="155"/>
      <c r="BX30" s="155"/>
      <c r="BY30" s="155"/>
      <c r="BZ30" s="155"/>
      <c r="CA30" s="155"/>
      <c r="CB30" s="155"/>
      <c r="CC30" s="155"/>
      <c r="CD30" s="32"/>
      <c r="CF30" s="33">
        <v>1</v>
      </c>
      <c r="CG30" s="32">
        <v>0</v>
      </c>
      <c r="CH30" s="1243">
        <v>1013.25</v>
      </c>
      <c r="CI30" s="32">
        <f>AVERAGE(Daily!CO134:CO138)</f>
        <v>4.4799999999999995</v>
      </c>
      <c r="CJ30" s="32">
        <f>AVERAGE(Daily!CP134:CP138)</f>
        <v>7.8506666666666689</v>
      </c>
      <c r="CK30" s="32">
        <f>AVERAGE(Daily!CQ134:CQ138)</f>
        <v>16.303333333333335</v>
      </c>
      <c r="CL30" s="32">
        <f>AVERAGE(Daily!CR134:CR138)</f>
        <v>12.077000000000002</v>
      </c>
      <c r="CM30" s="32">
        <f>AVERAGE(Daily!CS134:CS138)</f>
        <v>8.4526666666666639</v>
      </c>
      <c r="CN30" s="32">
        <f t="shared" si="4"/>
        <v>263.24999999999983</v>
      </c>
      <c r="CO30" s="32">
        <f>(Daily!CU138)</f>
        <v>454.93548387096774</v>
      </c>
      <c r="CP30" s="32">
        <f t="shared" si="1"/>
        <v>9.2594444444444477</v>
      </c>
      <c r="CQ30" s="32">
        <f t="shared" si="2"/>
        <v>14.894555555555556</v>
      </c>
    </row>
    <row r="31" spans="2:95" x14ac:dyDescent="0.2">
      <c r="B31" s="32"/>
      <c r="C31" s="32"/>
      <c r="D31" s="2104"/>
      <c r="E31" s="32" t="s">
        <v>200</v>
      </c>
      <c r="F31" s="32">
        <v>10.379999999999999</v>
      </c>
      <c r="G31" s="32">
        <v>18.96</v>
      </c>
      <c r="H31" s="32">
        <v>14.7</v>
      </c>
      <c r="I31" s="32">
        <v>8.58</v>
      </c>
      <c r="J31" s="32"/>
      <c r="K31" s="33">
        <v>48.4</v>
      </c>
      <c r="L31" s="33">
        <v>83.2</v>
      </c>
      <c r="M31" s="33">
        <v>66</v>
      </c>
      <c r="N31" s="33">
        <v>34.799999999999997</v>
      </c>
      <c r="O31" s="33"/>
      <c r="P31" s="33">
        <v>1016.2</v>
      </c>
      <c r="Q31" s="33">
        <v>1020.4</v>
      </c>
      <c r="R31" s="33">
        <v>1018.3</v>
      </c>
      <c r="S31" s="33">
        <v>4.2</v>
      </c>
      <c r="T31" s="32"/>
      <c r="U31" s="32">
        <v>5.18</v>
      </c>
      <c r="V31" s="32">
        <v>12.2</v>
      </c>
      <c r="W31" s="32">
        <v>16.899999999999999</v>
      </c>
      <c r="X31" s="32"/>
      <c r="Y31" s="32"/>
      <c r="Z31" s="32">
        <v>3</v>
      </c>
      <c r="AA31" s="32"/>
      <c r="AB31" s="32"/>
      <c r="AC31" s="32"/>
      <c r="AD31" s="32"/>
      <c r="AE31" s="32"/>
      <c r="AF31" s="32"/>
      <c r="AG31" s="32">
        <v>5.8</v>
      </c>
      <c r="AH31" s="32">
        <v>10.279999999999998</v>
      </c>
      <c r="AI31" s="32">
        <v>7.9799999999999995</v>
      </c>
      <c r="AJ31" s="32">
        <v>4.4800000000000004</v>
      </c>
      <c r="AK31" s="32"/>
      <c r="AL31" s="32"/>
      <c r="AM31" s="32"/>
      <c r="AN31" s="32"/>
      <c r="AO31" s="32">
        <v>28</v>
      </c>
      <c r="AP31" s="33">
        <v>19.7</v>
      </c>
      <c r="AQ31" s="601">
        <v>1</v>
      </c>
      <c r="AR31" s="32"/>
      <c r="AW31" s="32">
        <v>1.8559999999999974</v>
      </c>
      <c r="AX31" s="32">
        <v>2.0399999999999934</v>
      </c>
      <c r="AY31" s="32">
        <v>1.9779999999999949</v>
      </c>
      <c r="AZ31" s="32">
        <v>0.18399999999999608</v>
      </c>
      <c r="BE31" s="155"/>
      <c r="BF31" s="32"/>
      <c r="BG31" s="32">
        <f>SUM($Z$4:Z31)</f>
        <v>137.20000000000002</v>
      </c>
      <c r="BH31" s="1165">
        <f t="shared" si="0"/>
        <v>0.502564102564103</v>
      </c>
      <c r="BI31" s="33">
        <f>SUM($AP$4:AP31)</f>
        <v>562.6</v>
      </c>
      <c r="BJ31" s="1165">
        <f t="shared" si="3"/>
        <v>1.1586129010828408</v>
      </c>
      <c r="BK31" s="155"/>
      <c r="BL31" s="155"/>
      <c r="BN31" s="155"/>
      <c r="BO31" s="155"/>
      <c r="BP31" s="155"/>
      <c r="BQ31" s="155"/>
      <c r="BR31" s="32"/>
      <c r="BS31" s="32"/>
      <c r="BT31" s="32"/>
      <c r="BU31" s="32"/>
      <c r="BV31" s="155"/>
      <c r="BW31" s="155"/>
      <c r="BX31" s="155"/>
      <c r="BY31" s="155"/>
      <c r="BZ31" s="155"/>
      <c r="CA31" s="155"/>
      <c r="CB31" s="155"/>
      <c r="CC31" s="155"/>
      <c r="CD31" s="32"/>
      <c r="CF31" s="33">
        <v>1</v>
      </c>
      <c r="CG31" s="32">
        <v>0</v>
      </c>
      <c r="CH31" s="1243">
        <v>1013.25</v>
      </c>
      <c r="CI31" s="32">
        <f>AVERAGE(Daily!CO139:CO143)</f>
        <v>4.4799999999999995</v>
      </c>
      <c r="CJ31" s="32">
        <f>AVERAGE(Daily!CP139:CP143)</f>
        <v>8.5240000000000027</v>
      </c>
      <c r="CK31" s="32">
        <f>AVERAGE(Daily!CQ139:CQ143)</f>
        <v>16.920000000000009</v>
      </c>
      <c r="CL31" s="32">
        <f>AVERAGE(Daily!CR139:CR143)</f>
        <v>12.722000000000005</v>
      </c>
      <c r="CM31" s="32">
        <f>AVERAGE(Daily!CS139:CS143)</f>
        <v>8.3960000000000043</v>
      </c>
      <c r="CN31" s="32">
        <f t="shared" si="4"/>
        <v>272.99999999999977</v>
      </c>
      <c r="CO31" s="32">
        <f>(Daily!CU143)</f>
        <v>485.58064516129031</v>
      </c>
      <c r="CP31" s="32">
        <f t="shared" si="1"/>
        <v>9.9233333333333373</v>
      </c>
      <c r="CQ31" s="32">
        <f t="shared" si="2"/>
        <v>15.520666666666672</v>
      </c>
    </row>
    <row r="32" spans="2:95" x14ac:dyDescent="0.2">
      <c r="B32" s="32"/>
      <c r="C32" s="32"/>
      <c r="D32" s="2104"/>
      <c r="E32" s="32" t="s">
        <v>201</v>
      </c>
      <c r="F32" s="32">
        <v>8.7600000000000016</v>
      </c>
      <c r="G32" s="32">
        <v>19.559999999999995</v>
      </c>
      <c r="H32" s="32">
        <v>14.8</v>
      </c>
      <c r="I32" s="32">
        <v>10.8</v>
      </c>
      <c r="J32" s="32"/>
      <c r="K32" s="33">
        <v>35.799999999999997</v>
      </c>
      <c r="L32" s="33">
        <v>77.8</v>
      </c>
      <c r="M32" s="33">
        <v>53.8</v>
      </c>
      <c r="N32" s="33">
        <v>42</v>
      </c>
      <c r="O32" s="33"/>
      <c r="P32" s="33">
        <v>1014.8</v>
      </c>
      <c r="Q32" s="33">
        <v>1024.8</v>
      </c>
      <c r="R32" s="33">
        <v>1019.8</v>
      </c>
      <c r="S32" s="33">
        <v>10</v>
      </c>
      <c r="T32" s="32"/>
      <c r="U32" s="32">
        <v>7.0399999999999991</v>
      </c>
      <c r="V32" s="32">
        <v>17.82</v>
      </c>
      <c r="W32" s="32">
        <v>26.160000000000004</v>
      </c>
      <c r="X32" s="32"/>
      <c r="Y32" s="32"/>
      <c r="Z32" s="32">
        <v>1.2000000000000002</v>
      </c>
      <c r="AA32" s="32"/>
      <c r="AB32" s="32"/>
      <c r="AC32" s="32"/>
      <c r="AD32" s="32"/>
      <c r="AE32" s="32"/>
      <c r="AF32" s="32"/>
      <c r="AG32" s="32">
        <v>2.0799999999999996</v>
      </c>
      <c r="AH32" s="32">
        <v>8.08</v>
      </c>
      <c r="AI32" s="32">
        <v>4.92</v>
      </c>
      <c r="AJ32" s="32">
        <v>6</v>
      </c>
      <c r="AK32" s="32"/>
      <c r="AL32" s="32"/>
      <c r="AM32" s="32"/>
      <c r="AN32" s="32">
        <v>15</v>
      </c>
      <c r="AO32" s="32">
        <v>29</v>
      </c>
      <c r="AP32" s="33">
        <v>52</v>
      </c>
      <c r="AQ32" s="601">
        <v>1.3</v>
      </c>
      <c r="AR32" s="32"/>
      <c r="AW32" s="32">
        <v>-0.43733333333333296</v>
      </c>
      <c r="AX32" s="32">
        <v>2.0233333333333237</v>
      </c>
      <c r="AY32" s="32">
        <v>1.4329999999999963</v>
      </c>
      <c r="AZ32" s="32">
        <v>2.4606666666666563</v>
      </c>
      <c r="BE32" s="155"/>
      <c r="BF32" s="32"/>
      <c r="BG32" s="32">
        <f>SUM($Z$4:Z32)</f>
        <v>138.4</v>
      </c>
      <c r="BH32" s="1165">
        <f t="shared" si="0"/>
        <v>0.48947833775420024</v>
      </c>
      <c r="BI32" s="33">
        <f>SUM($AP$4:AP32)</f>
        <v>614.6</v>
      </c>
      <c r="BJ32" s="1165">
        <f t="shared" si="3"/>
        <v>1.1905642691995251</v>
      </c>
      <c r="BK32" s="155"/>
      <c r="BL32" s="155"/>
      <c r="BN32" s="155"/>
      <c r="BO32" s="155"/>
      <c r="BP32" s="155"/>
      <c r="BQ32" s="155"/>
      <c r="BR32" s="32"/>
      <c r="BS32" s="32"/>
      <c r="BT32" s="32"/>
      <c r="BU32" s="32"/>
      <c r="BV32" s="155"/>
      <c r="BW32" s="155"/>
      <c r="BX32" s="155"/>
      <c r="BY32" s="155"/>
      <c r="BZ32" s="155"/>
      <c r="CA32" s="155"/>
      <c r="CB32" s="155"/>
      <c r="CC32" s="155"/>
      <c r="CD32" s="32"/>
      <c r="CF32" s="33">
        <v>1</v>
      </c>
      <c r="CG32" s="32">
        <v>0</v>
      </c>
      <c r="CH32" s="1243">
        <v>1013.25</v>
      </c>
      <c r="CI32" s="32">
        <f>AVERAGE(Daily!CO144:CO148)</f>
        <v>4.4799999999999995</v>
      </c>
      <c r="CJ32" s="32">
        <f>AVERAGE(Daily!CP144:CP148)</f>
        <v>9.1973333333333329</v>
      </c>
      <c r="CK32" s="32">
        <f>AVERAGE(Daily!CQ144:CQ148)</f>
        <v>17.53666666666668</v>
      </c>
      <c r="CL32" s="32">
        <f>AVERAGE(Daily!CR144:CR148)</f>
        <v>13.367000000000004</v>
      </c>
      <c r="CM32" s="32">
        <f>AVERAGE(Daily!CS144:CS148)</f>
        <v>8.339333333333343</v>
      </c>
      <c r="CN32" s="32">
        <f t="shared" si="4"/>
        <v>282.74999999999977</v>
      </c>
      <c r="CO32" s="32">
        <f>(Daily!CU148)</f>
        <v>516.22580645161293</v>
      </c>
      <c r="CP32" s="32">
        <f t="shared" si="1"/>
        <v>10.587222222222223</v>
      </c>
      <c r="CQ32" s="32">
        <f t="shared" si="2"/>
        <v>16.146777777777785</v>
      </c>
    </row>
    <row r="33" spans="2:95" s="1242" customFormat="1" x14ac:dyDescent="0.2">
      <c r="B33" s="140"/>
      <c r="C33" s="140"/>
      <c r="D33" s="2104"/>
      <c r="E33" s="140" t="s">
        <v>202</v>
      </c>
      <c r="F33" s="140">
        <v>10.416666666666666</v>
      </c>
      <c r="G33" s="140">
        <v>17.283333333333335</v>
      </c>
      <c r="H33" s="140">
        <v>13.75</v>
      </c>
      <c r="I33" s="140">
        <v>6.8666666666666671</v>
      </c>
      <c r="J33" s="140"/>
      <c r="K33" s="144">
        <v>50.166666666666664</v>
      </c>
      <c r="L33" s="144">
        <v>83.333333333333329</v>
      </c>
      <c r="M33" s="144">
        <v>69</v>
      </c>
      <c r="N33" s="144">
        <v>33.166666666666664</v>
      </c>
      <c r="O33" s="144"/>
      <c r="P33" s="144">
        <v>1010.1666666666666</v>
      </c>
      <c r="Q33" s="144">
        <v>1017.1666666666666</v>
      </c>
      <c r="R33" s="144">
        <v>1013.6666666666666</v>
      </c>
      <c r="S33" s="144">
        <v>7</v>
      </c>
      <c r="T33" s="140"/>
      <c r="U33" s="140">
        <v>6.3666666666666671</v>
      </c>
      <c r="V33" s="140">
        <v>15.616666666666665</v>
      </c>
      <c r="W33" s="140">
        <v>21.866666666666671</v>
      </c>
      <c r="X33" s="140"/>
      <c r="Y33" s="140"/>
      <c r="Z33" s="140">
        <v>15.799999999999999</v>
      </c>
      <c r="AA33" s="140"/>
      <c r="AB33" s="140"/>
      <c r="AC33" s="140"/>
      <c r="AD33" s="140"/>
      <c r="AE33" s="140"/>
      <c r="AF33" s="140"/>
      <c r="AG33" s="140">
        <v>5.083333333333333</v>
      </c>
      <c r="AH33" s="140">
        <v>10.899999999999999</v>
      </c>
      <c r="AI33" s="140">
        <v>7.8666666666666671</v>
      </c>
      <c r="AJ33" s="140">
        <v>5.8166666666666664</v>
      </c>
      <c r="AK33" s="140"/>
      <c r="AL33" s="140"/>
      <c r="AM33" s="140"/>
      <c r="AN33" s="140"/>
      <c r="AO33" s="140">
        <v>30</v>
      </c>
      <c r="AP33" s="144">
        <v>23.5</v>
      </c>
      <c r="AQ33" s="603">
        <v>6.7</v>
      </c>
      <c r="AR33" s="140"/>
      <c r="AS33" s="149"/>
      <c r="AT33" s="149"/>
      <c r="AU33" s="149"/>
      <c r="AV33" s="149"/>
      <c r="AW33" s="140">
        <v>0.50111111111111295</v>
      </c>
      <c r="AX33" s="140">
        <v>-0.91111111111112264</v>
      </c>
      <c r="AY33" s="140">
        <v>-0.30500000000000443</v>
      </c>
      <c r="AZ33" s="140">
        <v>-1.4122222222222358</v>
      </c>
      <c r="BA33" s="149"/>
      <c r="BB33" s="149"/>
      <c r="BC33" s="149"/>
      <c r="BD33" s="149"/>
      <c r="BF33" s="140"/>
      <c r="BG33" s="140">
        <f>SUM($Z$4:Z33)</f>
        <v>154.20000000000002</v>
      </c>
      <c r="BH33" s="1166">
        <f t="shared" si="0"/>
        <v>0.52717948717948759</v>
      </c>
      <c r="BI33" s="144">
        <f>SUM($AP$4:AP33)</f>
        <v>638.1</v>
      </c>
      <c r="BJ33" s="1166">
        <f t="shared" si="3"/>
        <v>1.1538878842676312</v>
      </c>
      <c r="BR33" s="140"/>
      <c r="BS33" s="140"/>
      <c r="BT33" s="140"/>
      <c r="BU33" s="140"/>
      <c r="CD33" s="140"/>
      <c r="CF33" s="144">
        <v>1</v>
      </c>
      <c r="CG33" s="140">
        <v>0</v>
      </c>
      <c r="CH33" s="1263">
        <v>1013.25</v>
      </c>
      <c r="CI33" s="140">
        <f>AVERAGE(Daily!CO149:CO154)</f>
        <v>4.4799999999999995</v>
      </c>
      <c r="CJ33" s="140">
        <f>AVERAGE(Daily!CP149:CP154)</f>
        <v>9.9155555555555548</v>
      </c>
      <c r="CK33" s="140">
        <f>AVERAGE(Daily!CQ149:CQ154)</f>
        <v>18.194444444444457</v>
      </c>
      <c r="CL33" s="140">
        <f>AVERAGE(Daily!CR149:CR154)</f>
        <v>14.055000000000005</v>
      </c>
      <c r="CM33" s="140">
        <f>AVERAGE(Daily!CS149:CS154)</f>
        <v>8.2788888888889023</v>
      </c>
      <c r="CN33" s="140">
        <f t="shared" si="4"/>
        <v>292.49999999999977</v>
      </c>
      <c r="CO33" s="140">
        <f>(Daily!CU154)</f>
        <v>553</v>
      </c>
      <c r="CP33" s="140">
        <f t="shared" si="1"/>
        <v>11.295370370370371</v>
      </c>
      <c r="CQ33" s="140">
        <f t="shared" si="2"/>
        <v>16.814629629629639</v>
      </c>
    </row>
    <row r="34" spans="2:95" x14ac:dyDescent="0.2">
      <c r="B34" s="32"/>
      <c r="C34" s="32"/>
      <c r="D34" s="2104" t="s">
        <v>6</v>
      </c>
      <c r="E34" s="32" t="s">
        <v>197</v>
      </c>
      <c r="F34" s="32">
        <v>10.780000000000001</v>
      </c>
      <c r="G34" s="32">
        <v>22.360000000000003</v>
      </c>
      <c r="H34" s="32">
        <v>16.740000000000002</v>
      </c>
      <c r="I34" s="32">
        <v>11.58</v>
      </c>
      <c r="J34" s="32"/>
      <c r="K34" s="33">
        <v>44.4</v>
      </c>
      <c r="L34" s="33">
        <v>84.8</v>
      </c>
      <c r="M34" s="33">
        <v>64.400000000000006</v>
      </c>
      <c r="N34" s="33">
        <v>40.4</v>
      </c>
      <c r="O34" s="33"/>
      <c r="P34" s="33">
        <v>1022.2</v>
      </c>
      <c r="Q34" s="33">
        <v>1028.8000002000001</v>
      </c>
      <c r="R34" s="33">
        <v>1025.5000001000001</v>
      </c>
      <c r="S34" s="33">
        <v>6.6000002000000224</v>
      </c>
      <c r="T34" s="32"/>
      <c r="U34" s="32">
        <v>5.0999999999999996</v>
      </c>
      <c r="V34" s="32">
        <v>13.7</v>
      </c>
      <c r="W34" s="32">
        <v>20.520000000000003</v>
      </c>
      <c r="X34" s="32"/>
      <c r="Y34" s="32"/>
      <c r="Z34" s="32">
        <v>7.1</v>
      </c>
      <c r="AA34" s="32"/>
      <c r="AB34" s="32"/>
      <c r="AC34" s="32"/>
      <c r="AD34" s="32"/>
      <c r="AE34" s="32"/>
      <c r="AF34" s="32"/>
      <c r="AG34" s="32">
        <v>6.9799999999999995</v>
      </c>
      <c r="AH34" s="32">
        <v>12.319999999999999</v>
      </c>
      <c r="AI34" s="32">
        <v>9.52</v>
      </c>
      <c r="AJ34" s="32">
        <v>5.3400000000000007</v>
      </c>
      <c r="AK34" s="32"/>
      <c r="AL34" s="32"/>
      <c r="AM34" s="32"/>
      <c r="AN34" s="32">
        <v>16</v>
      </c>
      <c r="AO34" s="32">
        <v>31</v>
      </c>
      <c r="AP34" s="33">
        <v>45.2</v>
      </c>
      <c r="AQ34" s="601">
        <v>8</v>
      </c>
      <c r="AR34" s="32"/>
      <c r="AW34" s="32">
        <v>0.44900000000000234</v>
      </c>
      <c r="AX34" s="32">
        <v>3.5614285714285687</v>
      </c>
      <c r="AY34" s="32">
        <v>2.1752142857142847</v>
      </c>
      <c r="AZ34" s="32">
        <v>3.1124285714285658</v>
      </c>
      <c r="BE34" s="155"/>
      <c r="BF34" s="32"/>
      <c r="BG34" s="32">
        <f>SUM($Z$4:Z34)</f>
        <v>161.30000000000001</v>
      </c>
      <c r="BH34" s="1165">
        <f t="shared" si="0"/>
        <v>0.53366418527708892</v>
      </c>
      <c r="BI34" s="33">
        <f>SUM($AP$4:AP34)</f>
        <v>683.30000000000007</v>
      </c>
      <c r="BJ34" s="1165">
        <f t="shared" si="3"/>
        <v>1.1683670561413508</v>
      </c>
      <c r="BK34" s="155"/>
      <c r="BL34" s="155"/>
      <c r="BN34" s="155"/>
      <c r="BO34" s="155"/>
      <c r="BP34" s="155"/>
      <c r="BQ34" s="155"/>
      <c r="BR34" s="32"/>
      <c r="BS34" s="32"/>
      <c r="BT34" s="32"/>
      <c r="BU34" s="32"/>
      <c r="BV34" s="155"/>
      <c r="BW34" s="155"/>
      <c r="BX34" s="155"/>
      <c r="BY34" s="155"/>
      <c r="BZ34" s="155"/>
      <c r="CA34" s="155"/>
      <c r="CB34" s="155"/>
      <c r="CC34" s="155"/>
      <c r="CD34" s="32"/>
      <c r="CF34" s="33">
        <v>1</v>
      </c>
      <c r="CG34" s="32">
        <v>0</v>
      </c>
      <c r="CH34" s="1243">
        <v>1013.25</v>
      </c>
      <c r="CI34" s="32">
        <f>AVERAGE(Daily!CO155:CO159)</f>
        <v>4.2880000000000003</v>
      </c>
      <c r="CJ34" s="32">
        <f>AVERAGE(Daily!CP155:CP159)</f>
        <v>10.330999999999998</v>
      </c>
      <c r="CK34" s="32">
        <f>AVERAGE(Daily!CQ155:CQ159)</f>
        <v>18.798571428571432</v>
      </c>
      <c r="CL34" s="32">
        <f>AVERAGE(Daily!CR155:CR159)</f>
        <v>14.564785714285716</v>
      </c>
      <c r="CM34" s="32">
        <f>AVERAGE(Daily!CS155:CS159)</f>
        <v>8.4675714285714339</v>
      </c>
      <c r="CN34" s="32">
        <f t="shared" si="4"/>
        <v>302.24999999999977</v>
      </c>
      <c r="CO34" s="32">
        <f>(Daily!CU159)</f>
        <v>584.83333333333337</v>
      </c>
      <c r="CP34" s="32">
        <f t="shared" si="1"/>
        <v>11.742261904761904</v>
      </c>
      <c r="CQ34" s="32">
        <f t="shared" si="2"/>
        <v>17.387309523809527</v>
      </c>
    </row>
    <row r="35" spans="2:95" x14ac:dyDescent="0.2">
      <c r="B35" s="32"/>
      <c r="C35" s="32"/>
      <c r="D35" s="2104"/>
      <c r="E35" s="32" t="s">
        <v>198</v>
      </c>
      <c r="F35" s="32">
        <v>9.7200000000000006</v>
      </c>
      <c r="G35" s="32">
        <v>17</v>
      </c>
      <c r="H35" s="32">
        <v>13.219999999999999</v>
      </c>
      <c r="I35" s="32">
        <v>7.2800000000000011</v>
      </c>
      <c r="J35" s="32"/>
      <c r="K35" s="33">
        <v>50.6</v>
      </c>
      <c r="L35" s="33">
        <v>84.2</v>
      </c>
      <c r="M35" s="33">
        <v>68.599999999999994</v>
      </c>
      <c r="N35" s="33">
        <v>33.6</v>
      </c>
      <c r="O35" s="33"/>
      <c r="P35" s="33">
        <v>1006.6</v>
      </c>
      <c r="Q35" s="33">
        <v>1010.4</v>
      </c>
      <c r="R35" s="33">
        <v>1008.5</v>
      </c>
      <c r="S35" s="33">
        <v>3.8</v>
      </c>
      <c r="T35" s="32"/>
      <c r="U35" s="32">
        <v>4.5599999999999996</v>
      </c>
      <c r="V35" s="32">
        <v>13.540000000000001</v>
      </c>
      <c r="W35" s="32">
        <v>19.240000000000002</v>
      </c>
      <c r="X35" s="32"/>
      <c r="Y35" s="32"/>
      <c r="Z35" s="32">
        <v>22.4</v>
      </c>
      <c r="AA35" s="32"/>
      <c r="AB35" s="32"/>
      <c r="AC35" s="32"/>
      <c r="AD35" s="32"/>
      <c r="AE35" s="32"/>
      <c r="AF35" s="32"/>
      <c r="AG35" s="32">
        <v>4.6199999999999992</v>
      </c>
      <c r="AH35" s="32">
        <v>9.7800000000000011</v>
      </c>
      <c r="AI35" s="32">
        <v>7.2799999999999994</v>
      </c>
      <c r="AJ35" s="32">
        <v>5.1599999999999993</v>
      </c>
      <c r="AK35" s="32"/>
      <c r="AL35" s="32"/>
      <c r="AM35" s="32"/>
      <c r="AN35" s="32"/>
      <c r="AO35" s="32">
        <v>32</v>
      </c>
      <c r="AP35" s="33">
        <v>24.5</v>
      </c>
      <c r="AQ35" s="601">
        <v>15.5</v>
      </c>
      <c r="AR35" s="32"/>
      <c r="AW35" s="32">
        <v>-0.92933333333332979</v>
      </c>
      <c r="AX35" s="32">
        <v>-2.4628571428571506</v>
      </c>
      <c r="AY35" s="32">
        <v>-1.8360952380952409</v>
      </c>
      <c r="AZ35" s="32">
        <v>-1.5335238095238206</v>
      </c>
      <c r="BE35" s="155"/>
      <c r="BF35" s="32"/>
      <c r="BG35" s="32">
        <f>SUM($Z$4:Z35)</f>
        <v>183.70000000000002</v>
      </c>
      <c r="BH35" s="1165">
        <f t="shared" si="0"/>
        <v>0.58878205128205174</v>
      </c>
      <c r="BI35" s="33">
        <f>SUM($AP$4:AP35)</f>
        <v>707.80000000000007</v>
      </c>
      <c r="BJ35" s="1165">
        <f t="shared" si="3"/>
        <v>1.1477837837837839</v>
      </c>
      <c r="BK35" s="155"/>
      <c r="BL35" s="155"/>
      <c r="BN35" s="155"/>
      <c r="BO35" s="155"/>
      <c r="BP35" s="155"/>
      <c r="BQ35" s="155"/>
      <c r="BR35" s="32"/>
      <c r="BS35" s="32"/>
      <c r="BT35" s="32"/>
      <c r="BU35" s="32"/>
      <c r="BV35" s="155"/>
      <c r="BW35" s="155"/>
      <c r="BX35" s="155"/>
      <c r="BY35" s="155"/>
      <c r="BZ35" s="155"/>
      <c r="CA35" s="155"/>
      <c r="CB35" s="155"/>
      <c r="CC35" s="155"/>
      <c r="CD35" s="32"/>
      <c r="CF35" s="33">
        <v>1</v>
      </c>
      <c r="CG35" s="32">
        <v>0</v>
      </c>
      <c r="CH35" s="1243">
        <v>1013.25</v>
      </c>
      <c r="CI35" s="32">
        <f>AVERAGE(Daily!CO160:CO164)</f>
        <v>4.2880000000000003</v>
      </c>
      <c r="CJ35" s="32">
        <f>AVERAGE(Daily!CP160:CP164)</f>
        <v>10.649333333333329</v>
      </c>
      <c r="CK35" s="32">
        <f>AVERAGE(Daily!CQ160:CQ164)</f>
        <v>19.462857142857153</v>
      </c>
      <c r="CL35" s="32">
        <f>AVERAGE(Daily!CR160:CR164)</f>
        <v>15.056095238095242</v>
      </c>
      <c r="CM35" s="32">
        <f>AVERAGE(Daily!CS160:CS164)</f>
        <v>8.8135238095238204</v>
      </c>
      <c r="CN35" s="32">
        <f t="shared" si="4"/>
        <v>311.99999999999977</v>
      </c>
      <c r="CO35" s="32">
        <f>(Daily!CU164)</f>
        <v>616.66666666666663</v>
      </c>
      <c r="CP35" s="32">
        <f t="shared" si="1"/>
        <v>12.118253968253969</v>
      </c>
      <c r="CQ35" s="32">
        <f t="shared" si="2"/>
        <v>17.993936507936517</v>
      </c>
    </row>
    <row r="36" spans="2:95" x14ac:dyDescent="0.2">
      <c r="B36" s="32"/>
      <c r="C36" s="32"/>
      <c r="D36" s="2104"/>
      <c r="E36" s="32" t="s">
        <v>199</v>
      </c>
      <c r="F36" s="32">
        <v>11.22</v>
      </c>
      <c r="G36" s="32">
        <v>19.580000000000002</v>
      </c>
      <c r="H36" s="32">
        <v>15.320000000000002</v>
      </c>
      <c r="I36" s="32">
        <v>8.36</v>
      </c>
      <c r="J36" s="32"/>
      <c r="K36" s="33">
        <v>49.6</v>
      </c>
      <c r="L36" s="33">
        <v>89</v>
      </c>
      <c r="M36" s="33">
        <v>69.599999999999994</v>
      </c>
      <c r="N36" s="33">
        <v>39.4</v>
      </c>
      <c r="O36" s="33"/>
      <c r="P36" s="33">
        <v>1011.6</v>
      </c>
      <c r="Q36" s="33">
        <v>1017.6</v>
      </c>
      <c r="R36" s="33">
        <v>1014.6</v>
      </c>
      <c r="S36" s="33">
        <v>6</v>
      </c>
      <c r="T36" s="32"/>
      <c r="U36" s="32">
        <v>5.12</v>
      </c>
      <c r="V36" s="32">
        <v>13.3</v>
      </c>
      <c r="W36" s="32">
        <v>17.82</v>
      </c>
      <c r="X36" s="32"/>
      <c r="Y36" s="32"/>
      <c r="Z36" s="32">
        <v>11.2</v>
      </c>
      <c r="AA36" s="32"/>
      <c r="AB36" s="32"/>
      <c r="AC36" s="32"/>
      <c r="AD36" s="32"/>
      <c r="AE36" s="32"/>
      <c r="AF36" s="32"/>
      <c r="AG36" s="32">
        <v>5.92</v>
      </c>
      <c r="AH36" s="32">
        <v>12.74</v>
      </c>
      <c r="AI36" s="32">
        <v>9.5</v>
      </c>
      <c r="AJ36" s="32">
        <v>6.8199999999999985</v>
      </c>
      <c r="AK36" s="32"/>
      <c r="AL36" s="32"/>
      <c r="AM36" s="32"/>
      <c r="AN36" s="32">
        <v>17</v>
      </c>
      <c r="AO36" s="32">
        <v>33</v>
      </c>
      <c r="AP36" s="33">
        <v>26.5</v>
      </c>
      <c r="AQ36" s="601">
        <v>11.2</v>
      </c>
      <c r="AR36" s="32"/>
      <c r="AW36" s="32">
        <v>0.25233333333333796</v>
      </c>
      <c r="AX36" s="32">
        <v>-0.53732142857143861</v>
      </c>
      <c r="AY36" s="32">
        <v>-0.22249404761905039</v>
      </c>
      <c r="AZ36" s="32">
        <v>-0.78965476190477657</v>
      </c>
      <c r="BE36" s="155"/>
      <c r="BF36" s="32"/>
      <c r="BG36" s="32">
        <f>SUM($Z$4:Z36)</f>
        <v>194.9</v>
      </c>
      <c r="BH36" s="1165">
        <f t="shared" ref="BH36:BH67" si="5">BG36/CN36</f>
        <v>0.60574980574980619</v>
      </c>
      <c r="BI36" s="33">
        <f>SUM($AP$4:AP36)</f>
        <v>734.30000000000007</v>
      </c>
      <c r="BJ36" s="1165">
        <f t="shared" si="3"/>
        <v>1.1323053199691597</v>
      </c>
      <c r="BK36" s="155"/>
      <c r="BL36" s="155"/>
      <c r="BN36" s="155"/>
      <c r="BO36" s="155"/>
      <c r="BP36" s="155"/>
      <c r="BQ36" s="155"/>
      <c r="BR36" s="32"/>
      <c r="BS36" s="32"/>
      <c r="BT36" s="32"/>
      <c r="BU36" s="32"/>
      <c r="BV36" s="155"/>
      <c r="BW36" s="155"/>
      <c r="BX36" s="155"/>
      <c r="BY36" s="155"/>
      <c r="BZ36" s="155"/>
      <c r="CA36" s="155"/>
      <c r="CB36" s="155"/>
      <c r="CC36" s="155"/>
      <c r="CD36" s="32"/>
      <c r="CF36" s="33">
        <v>1</v>
      </c>
      <c r="CG36" s="32">
        <v>0</v>
      </c>
      <c r="CH36" s="1243">
        <v>1013.25</v>
      </c>
      <c r="CI36" s="32">
        <f>AVERAGE(Daily!CO165:CO169)</f>
        <v>4.2880000000000003</v>
      </c>
      <c r="CJ36" s="32">
        <f>AVERAGE(Daily!CP165:CP169)</f>
        <v>10.967666666666663</v>
      </c>
      <c r="CK36" s="32">
        <f>AVERAGE(Daily!CQ165:CQ169)</f>
        <v>20.117321428571437</v>
      </c>
      <c r="CL36" s="32">
        <f>AVERAGE(Daily!CR165:CR169)</f>
        <v>15.54249404761905</v>
      </c>
      <c r="CM36" s="32">
        <f>AVERAGE(Daily!CS165:CS169)</f>
        <v>9.1496547619047774</v>
      </c>
      <c r="CN36" s="32">
        <f t="shared" si="4"/>
        <v>321.74999999999977</v>
      </c>
      <c r="CO36" s="32">
        <f>(Daily!CU169)</f>
        <v>648.5</v>
      </c>
      <c r="CP36" s="32">
        <f t="shared" ref="CP36:CP67" si="6">CL36-CM36/3</f>
        <v>12.492609126984124</v>
      </c>
      <c r="CQ36" s="32">
        <f t="shared" ref="CQ36:CQ67" si="7">CL36+CM36/3</f>
        <v>18.592378968253975</v>
      </c>
    </row>
    <row r="37" spans="2:95" x14ac:dyDescent="0.2">
      <c r="B37" s="32"/>
      <c r="C37" s="32"/>
      <c r="D37" s="2104"/>
      <c r="E37" s="32" t="s">
        <v>200</v>
      </c>
      <c r="F37" s="32">
        <v>10.419999999999998</v>
      </c>
      <c r="G37" s="32">
        <v>17.66</v>
      </c>
      <c r="H37" s="32">
        <v>14.24</v>
      </c>
      <c r="I37" s="32">
        <v>7.24</v>
      </c>
      <c r="J37" s="32"/>
      <c r="K37" s="33">
        <v>55.2</v>
      </c>
      <c r="L37" s="33">
        <v>91</v>
      </c>
      <c r="M37" s="33">
        <v>75.400000000000006</v>
      </c>
      <c r="N37" s="33">
        <v>35.799999999999997</v>
      </c>
      <c r="O37" s="33"/>
      <c r="P37" s="33">
        <v>1002.8</v>
      </c>
      <c r="Q37" s="33">
        <v>1011.4</v>
      </c>
      <c r="R37" s="33">
        <v>1007.1</v>
      </c>
      <c r="S37" s="33">
        <v>8.6</v>
      </c>
      <c r="T37" s="32"/>
      <c r="U37" s="32">
        <v>5.56</v>
      </c>
      <c r="V37" s="32">
        <v>14.62</v>
      </c>
      <c r="W37" s="32">
        <v>21.86</v>
      </c>
      <c r="X37" s="32"/>
      <c r="Y37" s="32"/>
      <c r="Z37" s="32">
        <v>26.4</v>
      </c>
      <c r="AA37" s="32"/>
      <c r="AB37" s="32"/>
      <c r="AC37" s="32"/>
      <c r="AD37" s="32"/>
      <c r="AE37" s="32"/>
      <c r="AF37" s="32"/>
      <c r="AG37" s="32">
        <v>6.6800000000000015</v>
      </c>
      <c r="AH37" s="32">
        <v>12.02</v>
      </c>
      <c r="AI37" s="32">
        <v>9.6999999999999993</v>
      </c>
      <c r="AJ37" s="32">
        <v>5.34</v>
      </c>
      <c r="AK37" s="32"/>
      <c r="AL37" s="32"/>
      <c r="AM37" s="32"/>
      <c r="AN37" s="32"/>
      <c r="AO37" s="32">
        <v>34</v>
      </c>
      <c r="AP37" s="33">
        <v>15.3</v>
      </c>
      <c r="AQ37" s="601">
        <v>15.8</v>
      </c>
      <c r="AR37" s="32"/>
      <c r="AW37" s="32">
        <v>-0.86599999999999255</v>
      </c>
      <c r="AX37" s="32">
        <v>-2.9349999999999996</v>
      </c>
      <c r="AY37" s="32">
        <v>-1.7004999999999963</v>
      </c>
      <c r="AZ37" s="32">
        <v>-2.0690000000000071</v>
      </c>
      <c r="BE37" s="155"/>
      <c r="BF37" s="32"/>
      <c r="BG37" s="32">
        <f>SUM($Z$4:Z37)</f>
        <v>221.3</v>
      </c>
      <c r="BH37" s="1165">
        <f t="shared" si="5"/>
        <v>0.66757164404223279</v>
      </c>
      <c r="BI37" s="33">
        <f>SUM($AP$4:AP37)</f>
        <v>749.6</v>
      </c>
      <c r="BJ37" s="1165">
        <f t="shared" si="3"/>
        <v>1.101812836844684</v>
      </c>
      <c r="BK37" s="155"/>
      <c r="BL37" s="155"/>
      <c r="BN37" s="155"/>
      <c r="BO37" s="155"/>
      <c r="BP37" s="155"/>
      <c r="BQ37" s="155"/>
      <c r="BR37" s="32"/>
      <c r="BS37" s="32"/>
      <c r="BT37" s="32"/>
      <c r="BU37" s="32"/>
      <c r="BV37" s="155"/>
      <c r="BW37" s="155"/>
      <c r="BX37" s="155"/>
      <c r="BY37" s="155"/>
      <c r="BZ37" s="155"/>
      <c r="CA37" s="155"/>
      <c r="CB37" s="155"/>
      <c r="CC37" s="155"/>
      <c r="CD37" s="32"/>
      <c r="CF37" s="33">
        <v>1</v>
      </c>
      <c r="CG37" s="32">
        <v>0</v>
      </c>
      <c r="CH37" s="1243">
        <v>1013.25</v>
      </c>
      <c r="CI37" s="32">
        <f>AVERAGE(Daily!CO170:CO174)</f>
        <v>4.2880000000000003</v>
      </c>
      <c r="CJ37" s="32">
        <f>AVERAGE(Daily!CP170:CP174)</f>
        <v>11.285999999999992</v>
      </c>
      <c r="CK37" s="32">
        <f>AVERAGE(Daily!CQ170:CQ174)</f>
        <v>20.595000000000002</v>
      </c>
      <c r="CL37" s="32">
        <f>AVERAGE(Daily!CR170:CR174)</f>
        <v>15.940499999999995</v>
      </c>
      <c r="CM37" s="32">
        <f>AVERAGE(Daily!CS170:CS174)</f>
        <v>9.3090000000000082</v>
      </c>
      <c r="CN37" s="32">
        <f t="shared" ref="CN37:CN68" si="8">$CN$4*AO37</f>
        <v>331.49999999999977</v>
      </c>
      <c r="CO37" s="32">
        <f>(Daily!CU174)</f>
        <v>680.33333333333337</v>
      </c>
      <c r="CP37" s="32">
        <f t="shared" si="6"/>
        <v>12.837499999999991</v>
      </c>
      <c r="CQ37" s="32">
        <f t="shared" si="7"/>
        <v>19.043499999999998</v>
      </c>
    </row>
    <row r="38" spans="2:95" x14ac:dyDescent="0.2">
      <c r="B38" s="32"/>
      <c r="C38" s="32"/>
      <c r="D38" s="2104"/>
      <c r="E38" s="32" t="s">
        <v>201</v>
      </c>
      <c r="F38" s="32">
        <v>11.940000000000001</v>
      </c>
      <c r="G38" s="32">
        <v>20.360000000000003</v>
      </c>
      <c r="H38" s="32">
        <v>16.04</v>
      </c>
      <c r="I38" s="32">
        <v>8.4199999999999982</v>
      </c>
      <c r="J38" s="32"/>
      <c r="K38" s="33">
        <v>50</v>
      </c>
      <c r="L38" s="33">
        <v>88.8</v>
      </c>
      <c r="M38" s="33">
        <v>69.599999999999994</v>
      </c>
      <c r="N38" s="33">
        <v>38.799999999999997</v>
      </c>
      <c r="O38" s="33"/>
      <c r="P38" s="33">
        <v>1013.4</v>
      </c>
      <c r="Q38" s="33">
        <v>1017.6</v>
      </c>
      <c r="R38" s="33">
        <v>1015.5</v>
      </c>
      <c r="S38" s="33">
        <v>4.2</v>
      </c>
      <c r="T38" s="32"/>
      <c r="U38" s="32">
        <v>6.6599999999999993</v>
      </c>
      <c r="V38" s="32">
        <v>15.2</v>
      </c>
      <c r="W38" s="32">
        <v>22.959999999999997</v>
      </c>
      <c r="X38" s="32"/>
      <c r="Y38" s="32"/>
      <c r="Z38" s="32">
        <v>11.899999999999999</v>
      </c>
      <c r="AA38" s="32"/>
      <c r="AB38" s="32"/>
      <c r="AC38" s="32"/>
      <c r="AD38" s="32"/>
      <c r="AE38" s="32"/>
      <c r="AF38" s="32"/>
      <c r="AG38" s="32">
        <v>6.58</v>
      </c>
      <c r="AH38" s="32">
        <v>13.9</v>
      </c>
      <c r="AI38" s="32">
        <v>10.139999999999999</v>
      </c>
      <c r="AJ38" s="32">
        <v>7.3200000000000021</v>
      </c>
      <c r="AK38" s="32"/>
      <c r="AL38" s="32"/>
      <c r="AM38" s="32"/>
      <c r="AN38" s="32">
        <v>18</v>
      </c>
      <c r="AO38" s="32">
        <v>35</v>
      </c>
      <c r="AP38" s="33">
        <v>30</v>
      </c>
      <c r="AQ38" s="601">
        <v>12.4</v>
      </c>
      <c r="AR38" s="32"/>
      <c r="AW38" s="32">
        <v>0.33566666666667577</v>
      </c>
      <c r="AX38" s="32">
        <v>-0.65375000000000083</v>
      </c>
      <c r="AY38" s="32">
        <v>-0.26904166666666213</v>
      </c>
      <c r="AZ38" s="32">
        <v>-0.9894166666666766</v>
      </c>
      <c r="BE38" s="155"/>
      <c r="BF38" s="32"/>
      <c r="BG38" s="32">
        <f>SUM($Z$4:Z38)</f>
        <v>233.20000000000002</v>
      </c>
      <c r="BH38" s="1165">
        <f t="shared" si="5"/>
        <v>0.68336996336996392</v>
      </c>
      <c r="BI38" s="33">
        <f>SUM($AP$4:AP38)</f>
        <v>779.6</v>
      </c>
      <c r="BJ38" s="1165">
        <f t="shared" si="3"/>
        <v>1.0946875731336299</v>
      </c>
      <c r="BK38" s="155"/>
      <c r="BL38" s="155"/>
      <c r="BN38" s="155"/>
      <c r="BO38" s="155"/>
      <c r="BP38" s="155"/>
      <c r="BQ38" s="155"/>
      <c r="BR38" s="32"/>
      <c r="BS38" s="32"/>
      <c r="BT38" s="32"/>
      <c r="BU38" s="32"/>
      <c r="BV38" s="155"/>
      <c r="BW38" s="155"/>
      <c r="BX38" s="155"/>
      <c r="BY38" s="155"/>
      <c r="BZ38" s="155"/>
      <c r="CA38" s="155"/>
      <c r="CB38" s="155"/>
      <c r="CC38" s="155"/>
      <c r="CD38" s="32"/>
      <c r="CF38" s="33">
        <v>1</v>
      </c>
      <c r="CG38" s="32">
        <v>0</v>
      </c>
      <c r="CH38" s="1243">
        <v>1013.25</v>
      </c>
      <c r="CI38" s="32">
        <f>AVERAGE(Daily!CO175:CO179)</f>
        <v>4.2880000000000003</v>
      </c>
      <c r="CJ38" s="32">
        <f>AVERAGE(Daily!CP175:CP179)</f>
        <v>11.604333333333324</v>
      </c>
      <c r="CK38" s="32">
        <f>AVERAGE(Daily!CQ175:CQ179)</f>
        <v>21.013749999999998</v>
      </c>
      <c r="CL38" s="32">
        <f>AVERAGE(Daily!CR175:CR179)</f>
        <v>16.309041666666662</v>
      </c>
      <c r="CM38" s="32">
        <f>AVERAGE(Daily!CS175:CS179)</f>
        <v>9.4094166666666759</v>
      </c>
      <c r="CN38" s="32">
        <f t="shared" si="8"/>
        <v>341.24999999999977</v>
      </c>
      <c r="CO38" s="32">
        <f>(Daily!CU179)</f>
        <v>712.16666666666663</v>
      </c>
      <c r="CP38" s="32">
        <f t="shared" si="6"/>
        <v>13.172569444444436</v>
      </c>
      <c r="CQ38" s="32">
        <f t="shared" si="7"/>
        <v>19.445513888888886</v>
      </c>
    </row>
    <row r="39" spans="2:95" s="1242" customFormat="1" x14ac:dyDescent="0.2">
      <c r="B39" s="140"/>
      <c r="C39" s="140"/>
      <c r="D39" s="2104"/>
      <c r="E39" s="140" t="s">
        <v>215</v>
      </c>
      <c r="F39" s="140">
        <v>13.66</v>
      </c>
      <c r="G39" s="140">
        <v>24.64</v>
      </c>
      <c r="H39" s="140">
        <v>19.579999999999998</v>
      </c>
      <c r="I39" s="140">
        <v>10.979999999999999</v>
      </c>
      <c r="J39" s="140"/>
      <c r="K39" s="144">
        <v>43</v>
      </c>
      <c r="L39" s="144">
        <v>84</v>
      </c>
      <c r="M39" s="144">
        <v>63</v>
      </c>
      <c r="N39" s="144">
        <v>41</v>
      </c>
      <c r="O39" s="144"/>
      <c r="P39" s="144">
        <v>1016.8</v>
      </c>
      <c r="Q39" s="144">
        <v>1021.6</v>
      </c>
      <c r="R39" s="144">
        <v>1019.2</v>
      </c>
      <c r="S39" s="144">
        <v>4.8</v>
      </c>
      <c r="T39" s="140"/>
      <c r="U39" s="140">
        <v>3.6599999999999993</v>
      </c>
      <c r="V39" s="140">
        <v>10.48</v>
      </c>
      <c r="W39" s="140">
        <v>14.3</v>
      </c>
      <c r="X39" s="140"/>
      <c r="Y39" s="140"/>
      <c r="Z39" s="140">
        <v>8.6</v>
      </c>
      <c r="AA39" s="140"/>
      <c r="AB39" s="140"/>
      <c r="AC39" s="140"/>
      <c r="AD39" s="140"/>
      <c r="AE39" s="140"/>
      <c r="AF39" s="140"/>
      <c r="AG39" s="140">
        <v>8.98</v>
      </c>
      <c r="AH39" s="140">
        <v>14.339999999999998</v>
      </c>
      <c r="AI39" s="140">
        <v>11.7</v>
      </c>
      <c r="AJ39" s="140">
        <v>5.36</v>
      </c>
      <c r="AK39" s="140"/>
      <c r="AL39" s="140"/>
      <c r="AM39" s="140"/>
      <c r="AN39" s="140"/>
      <c r="AO39" s="140">
        <v>36</v>
      </c>
      <c r="AP39" s="144">
        <v>41</v>
      </c>
      <c r="AQ39" s="603">
        <v>3.3</v>
      </c>
      <c r="AR39" s="140"/>
      <c r="AS39" s="149"/>
      <c r="AT39" s="149"/>
      <c r="AU39" s="149"/>
      <c r="AV39" s="149"/>
      <c r="AW39" s="140">
        <v>1.7373333333333421</v>
      </c>
      <c r="AX39" s="140">
        <v>3.2074999999999996</v>
      </c>
      <c r="AY39" s="140">
        <v>2.9024166666666704</v>
      </c>
      <c r="AZ39" s="140">
        <v>1.4701666666666575</v>
      </c>
      <c r="BA39" s="149"/>
      <c r="BB39" s="149"/>
      <c r="BC39" s="149"/>
      <c r="BD39" s="149"/>
      <c r="BF39" s="140"/>
      <c r="BG39" s="140">
        <f>SUM($Z$4:Z39)</f>
        <v>241.8</v>
      </c>
      <c r="BH39" s="1166">
        <f t="shared" si="5"/>
        <v>0.68888888888888933</v>
      </c>
      <c r="BI39" s="144">
        <f>SUM($AP$4:AP39)</f>
        <v>820.6</v>
      </c>
      <c r="BJ39" s="1166">
        <f t="shared" si="3"/>
        <v>1.1029569892473119</v>
      </c>
      <c r="BR39" s="140"/>
      <c r="BS39" s="140"/>
      <c r="BT39" s="140"/>
      <c r="BU39" s="140"/>
      <c r="CD39" s="140"/>
      <c r="CF39" s="144">
        <v>1</v>
      </c>
      <c r="CG39" s="140">
        <v>0</v>
      </c>
      <c r="CH39" s="1263">
        <v>1013.25</v>
      </c>
      <c r="CI39" s="140">
        <f>AVERAGE(Daily!CO180:CO184)</f>
        <v>4.2880000000000003</v>
      </c>
      <c r="CJ39" s="140">
        <f>AVERAGE(Daily!CP180:CP184)</f>
        <v>11.922666666666657</v>
      </c>
      <c r="CK39" s="140">
        <f>AVERAGE(Daily!CQ180:CQ184)</f>
        <v>21.432499999999997</v>
      </c>
      <c r="CL39" s="140">
        <f>AVERAGE(Daily!CR180:CR184)</f>
        <v>16.677583333333331</v>
      </c>
      <c r="CM39" s="140">
        <f>AVERAGE(Daily!CS180:CS184)</f>
        <v>9.5098333333333418</v>
      </c>
      <c r="CN39" s="140">
        <f t="shared" si="8"/>
        <v>350.99999999999977</v>
      </c>
      <c r="CO39" s="140">
        <f>(Daily!CU184)</f>
        <v>744</v>
      </c>
      <c r="CP39" s="140">
        <f t="shared" si="6"/>
        <v>13.507638888888884</v>
      </c>
      <c r="CQ39" s="140">
        <f t="shared" si="7"/>
        <v>19.847527777777778</v>
      </c>
    </row>
    <row r="40" spans="2:95" x14ac:dyDescent="0.2">
      <c r="B40" s="32"/>
      <c r="C40" s="32"/>
      <c r="D40" s="2104" t="s">
        <v>7</v>
      </c>
      <c r="E40" s="32" t="s">
        <v>197</v>
      </c>
      <c r="F40" s="32">
        <v>12.700000000000001</v>
      </c>
      <c r="G40" s="32">
        <v>23.32</v>
      </c>
      <c r="H40" s="32">
        <v>18.380000000000003</v>
      </c>
      <c r="I40" s="32">
        <v>10.62</v>
      </c>
      <c r="J40" s="32"/>
      <c r="K40" s="33">
        <v>36.799999999999997</v>
      </c>
      <c r="L40" s="33">
        <v>73.599999999999994</v>
      </c>
      <c r="M40" s="33">
        <v>52.6</v>
      </c>
      <c r="N40" s="33">
        <v>36.799999999999997</v>
      </c>
      <c r="O40" s="33"/>
      <c r="P40" s="33">
        <v>1016</v>
      </c>
      <c r="Q40" s="33">
        <v>1020.4</v>
      </c>
      <c r="R40" s="33">
        <v>1018.2</v>
      </c>
      <c r="S40" s="33">
        <v>4.4000000000000004</v>
      </c>
      <c r="T40" s="32"/>
      <c r="U40" s="32">
        <v>3.0200000000000005</v>
      </c>
      <c r="V40" s="32">
        <v>9.24</v>
      </c>
      <c r="W40" s="32">
        <v>12.66</v>
      </c>
      <c r="X40" s="32"/>
      <c r="Y40" s="32"/>
      <c r="Z40" s="32">
        <v>4.5999999999999996</v>
      </c>
      <c r="AA40" s="32"/>
      <c r="AB40" s="32"/>
      <c r="AC40" s="32"/>
      <c r="AD40" s="32"/>
      <c r="AE40" s="32"/>
      <c r="AF40" s="32"/>
      <c r="AG40" s="32">
        <v>5.54</v>
      </c>
      <c r="AH40" s="32">
        <v>10.680000000000001</v>
      </c>
      <c r="AI40" s="32">
        <v>8.1</v>
      </c>
      <c r="AJ40" s="32">
        <v>5.14</v>
      </c>
      <c r="AK40" s="32"/>
      <c r="AL40" s="32"/>
      <c r="AM40" s="32"/>
      <c r="AN40" s="32">
        <v>19</v>
      </c>
      <c r="AO40" s="32">
        <v>37</v>
      </c>
      <c r="AP40" s="33">
        <v>44</v>
      </c>
      <c r="AQ40" s="601">
        <v>3</v>
      </c>
      <c r="AR40" s="32"/>
      <c r="AW40" s="32">
        <v>0.33928571428571636</v>
      </c>
      <c r="AX40" s="32">
        <v>1.4799999999999982</v>
      </c>
      <c r="AY40" s="32">
        <v>1.2796428571428584</v>
      </c>
      <c r="AZ40" s="32">
        <v>1.140714285714282</v>
      </c>
      <c r="BE40" s="155"/>
      <c r="BF40" s="32"/>
      <c r="BG40" s="32">
        <f>SUM($Z$4:Z40)</f>
        <v>246.4</v>
      </c>
      <c r="BH40" s="1165">
        <f t="shared" si="5"/>
        <v>0.68302148302148358</v>
      </c>
      <c r="BI40" s="33">
        <f>SUM($AP$4:AP40)</f>
        <v>864.6</v>
      </c>
      <c r="BJ40" s="1165">
        <f t="shared" si="3"/>
        <v>1.1172870899162115</v>
      </c>
      <c r="BK40" s="155"/>
      <c r="BL40" s="155"/>
      <c r="BN40" s="155"/>
      <c r="BO40" s="155"/>
      <c r="BP40" s="155"/>
      <c r="BQ40" s="155"/>
      <c r="BR40" s="32"/>
      <c r="BS40" s="32"/>
      <c r="BT40" s="32"/>
      <c r="BU40" s="32"/>
      <c r="BV40" s="155"/>
      <c r="BW40" s="155"/>
      <c r="BX40" s="155"/>
      <c r="BY40" s="155"/>
      <c r="BZ40" s="155"/>
      <c r="CA40" s="155"/>
      <c r="CB40" s="155"/>
      <c r="CC40" s="155"/>
      <c r="CD40" s="32"/>
      <c r="CF40" s="33">
        <v>1</v>
      </c>
      <c r="CG40" s="32">
        <v>0</v>
      </c>
      <c r="CH40" s="1243">
        <v>1013.25</v>
      </c>
      <c r="CI40" s="32">
        <f>AVERAGE(Daily!CO185:CO189)</f>
        <v>4.1599999999999993</v>
      </c>
      <c r="CJ40" s="32">
        <f>AVERAGE(Daily!CP185:CP189)</f>
        <v>12.360714285714284</v>
      </c>
      <c r="CK40" s="32">
        <f>AVERAGE(Daily!CQ185:CQ189)</f>
        <v>21.84</v>
      </c>
      <c r="CL40" s="32">
        <f>AVERAGE(Daily!CR185:CR189)</f>
        <v>17.100357142857142</v>
      </c>
      <c r="CM40" s="32">
        <f>AVERAGE(Daily!CS185:CS189)</f>
        <v>9.4792857142857176</v>
      </c>
      <c r="CN40" s="32">
        <f t="shared" si="8"/>
        <v>360.74999999999972</v>
      </c>
      <c r="CO40" s="32">
        <f>(Daily!CU189)</f>
        <v>773.83870967741939</v>
      </c>
      <c r="CP40" s="32">
        <f t="shared" si="6"/>
        <v>13.940595238095236</v>
      </c>
      <c r="CQ40" s="32">
        <f t="shared" si="7"/>
        <v>20.26011904761905</v>
      </c>
    </row>
    <row r="41" spans="2:95" x14ac:dyDescent="0.2">
      <c r="B41" s="32"/>
      <c r="C41" s="32"/>
      <c r="D41" s="2104"/>
      <c r="E41" s="32" t="s">
        <v>198</v>
      </c>
      <c r="F41" s="32">
        <v>13.6</v>
      </c>
      <c r="G41" s="32">
        <v>20.040000000000003</v>
      </c>
      <c r="H41" s="32">
        <v>16.580000000000002</v>
      </c>
      <c r="I41" s="32">
        <v>6.44</v>
      </c>
      <c r="J41" s="32"/>
      <c r="K41" s="33">
        <v>52.8</v>
      </c>
      <c r="L41" s="33">
        <v>87.4</v>
      </c>
      <c r="M41" s="33">
        <v>70.8</v>
      </c>
      <c r="N41" s="33">
        <v>34.6</v>
      </c>
      <c r="O41" s="33"/>
      <c r="P41" s="33">
        <v>1006.8</v>
      </c>
      <c r="Q41" s="33">
        <v>1010.8</v>
      </c>
      <c r="R41" s="33">
        <v>1008.8</v>
      </c>
      <c r="S41" s="33">
        <v>4</v>
      </c>
      <c r="T41" s="32"/>
      <c r="U41" s="32">
        <v>6.8</v>
      </c>
      <c r="V41" s="32">
        <v>16.14</v>
      </c>
      <c r="W41" s="32">
        <v>22.06</v>
      </c>
      <c r="X41" s="32"/>
      <c r="Y41" s="32"/>
      <c r="Z41" s="32">
        <v>9.5</v>
      </c>
      <c r="AA41" s="32"/>
      <c r="AB41" s="32"/>
      <c r="AC41" s="32"/>
      <c r="AD41" s="32"/>
      <c r="AE41" s="32"/>
      <c r="AF41" s="32"/>
      <c r="AG41" s="32">
        <v>9.0400000000000009</v>
      </c>
      <c r="AH41" s="32">
        <v>13.339999999999998</v>
      </c>
      <c r="AI41" s="32">
        <v>10.96</v>
      </c>
      <c r="AJ41" s="32">
        <v>4.3</v>
      </c>
      <c r="AK41" s="32"/>
      <c r="AL41" s="32"/>
      <c r="AM41" s="32"/>
      <c r="AN41" s="32"/>
      <c r="AO41" s="32">
        <v>38</v>
      </c>
      <c r="AP41" s="33">
        <v>22</v>
      </c>
      <c r="AQ41" s="601">
        <v>6</v>
      </c>
      <c r="AR41" s="32"/>
      <c r="AW41" s="32">
        <v>0.72142857142857575</v>
      </c>
      <c r="AX41" s="32">
        <v>-2.1999999999999984</v>
      </c>
      <c r="AY41" s="32">
        <v>-0.97928571428571198</v>
      </c>
      <c r="AZ41" s="32">
        <v>-2.9214285714285744</v>
      </c>
      <c r="BE41" s="155"/>
      <c r="BF41" s="32"/>
      <c r="BG41" s="32">
        <f>SUM($Z$4:Z41)</f>
        <v>255.9</v>
      </c>
      <c r="BH41" s="1165">
        <f t="shared" si="5"/>
        <v>0.69068825910931231</v>
      </c>
      <c r="BI41" s="33">
        <f>SUM($AP$4:AP41)</f>
        <v>886.6</v>
      </c>
      <c r="BJ41" s="1165">
        <f t="shared" si="3"/>
        <v>1.1031789355382517</v>
      </c>
      <c r="BK41" s="155"/>
      <c r="BL41" s="155"/>
      <c r="BN41" s="155"/>
      <c r="BO41" s="155"/>
      <c r="BP41" s="155"/>
      <c r="BQ41" s="155"/>
      <c r="BR41" s="32"/>
      <c r="BS41" s="32"/>
      <c r="BT41" s="32"/>
      <c r="BU41" s="32"/>
      <c r="BV41" s="155"/>
      <c r="BW41" s="155"/>
      <c r="BX41" s="155"/>
      <c r="BY41" s="155"/>
      <c r="BZ41" s="155"/>
      <c r="CA41" s="155"/>
      <c r="CB41" s="155"/>
      <c r="CC41" s="155"/>
      <c r="CD41" s="32"/>
      <c r="CF41" s="33">
        <v>1</v>
      </c>
      <c r="CG41" s="32">
        <v>0</v>
      </c>
      <c r="CH41" s="1243">
        <v>1013.25</v>
      </c>
      <c r="CI41" s="32">
        <f>AVERAGE(Daily!CO190:CO194)</f>
        <v>4.1599999999999993</v>
      </c>
      <c r="CJ41" s="32">
        <f>AVERAGE(Daily!CP190:CP194)</f>
        <v>12.878571428571423</v>
      </c>
      <c r="CK41" s="32">
        <f>AVERAGE(Daily!CQ190:CQ194)</f>
        <v>22.24</v>
      </c>
      <c r="CL41" s="32">
        <f>AVERAGE(Daily!CR190:CR194)</f>
        <v>17.559285714285711</v>
      </c>
      <c r="CM41" s="32">
        <f>AVERAGE(Daily!CS190:CS194)</f>
        <v>9.3614285714285757</v>
      </c>
      <c r="CN41" s="32">
        <f t="shared" si="8"/>
        <v>370.49999999999972</v>
      </c>
      <c r="CO41" s="32">
        <f>(Daily!CU194)</f>
        <v>803.67741935483866</v>
      </c>
      <c r="CP41" s="32">
        <f t="shared" si="6"/>
        <v>14.438809523809519</v>
      </c>
      <c r="CQ41" s="32">
        <f t="shared" si="7"/>
        <v>20.679761904761904</v>
      </c>
    </row>
    <row r="42" spans="2:95" x14ac:dyDescent="0.2">
      <c r="B42" s="32"/>
      <c r="C42" s="32"/>
      <c r="D42" s="2104"/>
      <c r="E42" s="32" t="s">
        <v>199</v>
      </c>
      <c r="F42" s="32">
        <v>12.440000000000001</v>
      </c>
      <c r="G42" s="32">
        <v>21.28</v>
      </c>
      <c r="H42" s="32">
        <v>17.100000000000001</v>
      </c>
      <c r="I42" s="32">
        <v>8.84</v>
      </c>
      <c r="J42" s="32"/>
      <c r="K42" s="33">
        <v>43.2</v>
      </c>
      <c r="L42" s="33">
        <v>80.400000000000006</v>
      </c>
      <c r="M42" s="33">
        <v>61.6</v>
      </c>
      <c r="N42" s="33">
        <v>37.200000000000003</v>
      </c>
      <c r="O42" s="33"/>
      <c r="P42" s="33">
        <v>1016.4</v>
      </c>
      <c r="Q42" s="33">
        <v>1019.6</v>
      </c>
      <c r="R42" s="33">
        <v>1018</v>
      </c>
      <c r="S42" s="33">
        <v>3.2</v>
      </c>
      <c r="T42" s="32"/>
      <c r="U42" s="32">
        <v>4.0599999999999996</v>
      </c>
      <c r="V42" s="32">
        <v>10.66</v>
      </c>
      <c r="W42" s="32">
        <v>15.6</v>
      </c>
      <c r="X42" s="32"/>
      <c r="Y42" s="32"/>
      <c r="Z42" s="32">
        <v>0</v>
      </c>
      <c r="AA42" s="32"/>
      <c r="AB42" s="32"/>
      <c r="AC42" s="32"/>
      <c r="AD42" s="32"/>
      <c r="AE42" s="32"/>
      <c r="AF42" s="32"/>
      <c r="AG42" s="32">
        <v>6.5000000000000018</v>
      </c>
      <c r="AH42" s="32">
        <v>11.76</v>
      </c>
      <c r="AI42" s="32">
        <v>9.16</v>
      </c>
      <c r="AJ42" s="32">
        <v>5.26</v>
      </c>
      <c r="AK42" s="32"/>
      <c r="AL42" s="32"/>
      <c r="AM42" s="32"/>
      <c r="AN42" s="32">
        <v>20</v>
      </c>
      <c r="AO42" s="32">
        <v>39</v>
      </c>
      <c r="AP42" s="33">
        <v>23.2</v>
      </c>
      <c r="AQ42" s="601">
        <v>0</v>
      </c>
      <c r="AR42" s="32"/>
      <c r="AW42" s="32">
        <v>-0.94571428571428062</v>
      </c>
      <c r="AX42" s="32">
        <v>-1.2160000000000004</v>
      </c>
      <c r="AY42" s="32">
        <v>-0.84085714285714031</v>
      </c>
      <c r="AZ42" s="32">
        <v>-0.27028571428571979</v>
      </c>
      <c r="BE42" s="155"/>
      <c r="BF42" s="32"/>
      <c r="BG42" s="32">
        <f>SUM($Z$4:Z42)</f>
        <v>255.9</v>
      </c>
      <c r="BH42" s="1165">
        <f t="shared" si="5"/>
        <v>0.67297830374753509</v>
      </c>
      <c r="BI42" s="33">
        <f>SUM($AP$4:AP42)</f>
        <v>909.80000000000007</v>
      </c>
      <c r="BJ42" s="1165">
        <f t="shared" si="3"/>
        <v>1.0915205696814894</v>
      </c>
      <c r="BK42" s="155"/>
      <c r="BL42" s="155"/>
      <c r="BN42" s="155"/>
      <c r="BO42" s="155"/>
      <c r="BP42" s="155"/>
      <c r="BQ42" s="155"/>
      <c r="BR42" s="32"/>
      <c r="BS42" s="32"/>
      <c r="BT42" s="32"/>
      <c r="BU42" s="32"/>
      <c r="BV42" s="155"/>
      <c r="BW42" s="155"/>
      <c r="BX42" s="155"/>
      <c r="BY42" s="155"/>
      <c r="BZ42" s="155"/>
      <c r="CA42" s="155"/>
      <c r="CB42" s="155"/>
      <c r="CC42" s="155"/>
      <c r="CD42" s="32"/>
      <c r="CF42" s="33">
        <v>1</v>
      </c>
      <c r="CG42" s="32">
        <v>0</v>
      </c>
      <c r="CH42" s="1243">
        <v>1013.25</v>
      </c>
      <c r="CI42" s="32">
        <f>AVERAGE(Daily!CO195:CO199)</f>
        <v>4.1599999999999993</v>
      </c>
      <c r="CJ42" s="32">
        <f>AVERAGE(Daily!CP195:CP199)</f>
        <v>13.385714285714281</v>
      </c>
      <c r="CK42" s="32">
        <f>AVERAGE(Daily!CQ195:CQ199)</f>
        <v>22.495999999999999</v>
      </c>
      <c r="CL42" s="32">
        <f>AVERAGE(Daily!CR195:CR199)</f>
        <v>17.940857142857141</v>
      </c>
      <c r="CM42" s="32">
        <f>AVERAGE(Daily!CS195:CS199)</f>
        <v>9.1102857142857196</v>
      </c>
      <c r="CN42" s="32">
        <f t="shared" si="8"/>
        <v>380.24999999999972</v>
      </c>
      <c r="CO42" s="32">
        <f>(Daily!CU199)</f>
        <v>833.51612903225805</v>
      </c>
      <c r="CP42" s="32">
        <f t="shared" si="6"/>
        <v>14.904095238095234</v>
      </c>
      <c r="CQ42" s="32">
        <f t="shared" si="7"/>
        <v>20.977619047619047</v>
      </c>
    </row>
    <row r="43" spans="2:95" x14ac:dyDescent="0.2">
      <c r="B43" s="32"/>
      <c r="C43" s="32"/>
      <c r="D43" s="2104"/>
      <c r="E43" s="32" t="s">
        <v>200</v>
      </c>
      <c r="F43" s="32">
        <v>12.74</v>
      </c>
      <c r="G43" s="32">
        <v>19.059999999999995</v>
      </c>
      <c r="H43" s="32">
        <v>15.459999999999999</v>
      </c>
      <c r="I43" s="32">
        <v>6.3199999999999985</v>
      </c>
      <c r="J43" s="32"/>
      <c r="K43" s="33">
        <v>63</v>
      </c>
      <c r="L43" s="33">
        <v>90.8</v>
      </c>
      <c r="M43" s="33">
        <v>80</v>
      </c>
      <c r="N43" s="33">
        <v>27.8</v>
      </c>
      <c r="O43" s="33"/>
      <c r="P43" s="33">
        <v>998.2</v>
      </c>
      <c r="Q43" s="33">
        <v>1005.2</v>
      </c>
      <c r="R43" s="33">
        <v>1001.7</v>
      </c>
      <c r="S43" s="33">
        <v>7</v>
      </c>
      <c r="T43" s="32"/>
      <c r="U43" s="32">
        <v>5.3599999999999994</v>
      </c>
      <c r="V43" s="32">
        <v>12.88</v>
      </c>
      <c r="W43" s="32">
        <v>18.64</v>
      </c>
      <c r="X43" s="32"/>
      <c r="Y43" s="32"/>
      <c r="Z43" s="32">
        <v>32.6</v>
      </c>
      <c r="AA43" s="32"/>
      <c r="AB43" s="32"/>
      <c r="AC43" s="32"/>
      <c r="AD43" s="32"/>
      <c r="AE43" s="32"/>
      <c r="AF43" s="32"/>
      <c r="AG43" s="32">
        <v>9.64</v>
      </c>
      <c r="AH43" s="32">
        <v>14.14</v>
      </c>
      <c r="AI43" s="32">
        <v>11.940000000000001</v>
      </c>
      <c r="AJ43" s="32">
        <v>4.5</v>
      </c>
      <c r="AK43" s="32"/>
      <c r="AL43" s="32"/>
      <c r="AM43" s="32"/>
      <c r="AN43" s="32"/>
      <c r="AO43" s="32">
        <v>40</v>
      </c>
      <c r="AP43" s="33">
        <v>8.3000000000000007</v>
      </c>
      <c r="AQ43" s="601">
        <v>16.5</v>
      </c>
      <c r="AR43" s="32"/>
      <c r="AW43" s="32">
        <v>-0.96000000000000019</v>
      </c>
      <c r="AX43" s="32">
        <v>-3.56</v>
      </c>
      <c r="AY43" s="32">
        <v>-2.7</v>
      </c>
      <c r="AZ43" s="32">
        <v>-2.6000000000000005</v>
      </c>
      <c r="BE43" s="155"/>
      <c r="BF43" s="32"/>
      <c r="BG43" s="32">
        <f>SUM($Z$4:Z43)</f>
        <v>288.5</v>
      </c>
      <c r="BH43" s="1165">
        <f t="shared" si="5"/>
        <v>0.73974358974359034</v>
      </c>
      <c r="BI43" s="33">
        <f>SUM($AP$4:AP43)</f>
        <v>918.1</v>
      </c>
      <c r="BJ43" s="1165">
        <f t="shared" si="3"/>
        <v>1.0634098042146167</v>
      </c>
      <c r="BK43" s="155"/>
      <c r="BL43" s="155"/>
      <c r="BN43" s="155"/>
      <c r="BO43" s="155"/>
      <c r="BP43" s="155"/>
      <c r="BQ43" s="155"/>
      <c r="BR43" s="32"/>
      <c r="BS43" s="32"/>
      <c r="BT43" s="32"/>
      <c r="BU43" s="32"/>
      <c r="BV43" s="155"/>
      <c r="BW43" s="155"/>
      <c r="BX43" s="155"/>
      <c r="BY43" s="155"/>
      <c r="BZ43" s="155"/>
      <c r="CA43" s="155"/>
      <c r="CB43" s="155"/>
      <c r="CC43" s="155"/>
      <c r="CD43" s="32"/>
      <c r="CF43" s="33">
        <v>1</v>
      </c>
      <c r="CG43" s="32">
        <v>0</v>
      </c>
      <c r="CH43" s="1243">
        <v>1013.25</v>
      </c>
      <c r="CI43" s="32">
        <f>AVERAGE(Daily!CO200:CO204)</f>
        <v>4.1599999999999993</v>
      </c>
      <c r="CJ43" s="32">
        <f>AVERAGE(Daily!CP200:CP204)</f>
        <v>13.7</v>
      </c>
      <c r="CK43" s="32">
        <f>AVERAGE(Daily!CQ200:CQ204)</f>
        <v>22.619999999999997</v>
      </c>
      <c r="CL43" s="32">
        <f>AVERAGE(Daily!CR200:CR204)</f>
        <v>18.16</v>
      </c>
      <c r="CM43" s="32">
        <f>AVERAGE(Daily!CS200:CS204)</f>
        <v>8.9199999999999982</v>
      </c>
      <c r="CN43" s="32">
        <f t="shared" si="8"/>
        <v>389.99999999999972</v>
      </c>
      <c r="CO43" s="32">
        <f>(Daily!CU204)</f>
        <v>863.35483870967744</v>
      </c>
      <c r="CP43" s="32">
        <f t="shared" si="6"/>
        <v>15.186666666666667</v>
      </c>
      <c r="CQ43" s="32">
        <f t="shared" si="7"/>
        <v>21.133333333333333</v>
      </c>
    </row>
    <row r="44" spans="2:95" x14ac:dyDescent="0.2">
      <c r="B44" s="32"/>
      <c r="C44" s="32"/>
      <c r="D44" s="2104"/>
      <c r="E44" s="32" t="s">
        <v>201</v>
      </c>
      <c r="F44" s="32">
        <v>11.1</v>
      </c>
      <c r="G44" s="32">
        <v>20.740000000000002</v>
      </c>
      <c r="H44" s="32">
        <v>15.9</v>
      </c>
      <c r="I44" s="32">
        <v>9.64</v>
      </c>
      <c r="J44" s="32"/>
      <c r="K44" s="33">
        <v>45.4</v>
      </c>
      <c r="L44" s="33">
        <v>85.2</v>
      </c>
      <c r="M44" s="33">
        <v>65.8</v>
      </c>
      <c r="N44" s="33">
        <v>39.799999999999997</v>
      </c>
      <c r="O44" s="33"/>
      <c r="P44" s="33">
        <v>1010.6</v>
      </c>
      <c r="Q44" s="33">
        <v>1014.4</v>
      </c>
      <c r="R44" s="33">
        <v>1012.5</v>
      </c>
      <c r="S44" s="33">
        <v>3.8</v>
      </c>
      <c r="T44" s="32"/>
      <c r="U44" s="32">
        <v>3.3200000000000003</v>
      </c>
      <c r="V44" s="32">
        <v>9.5599999999999987</v>
      </c>
      <c r="W44" s="32">
        <v>12.520000000000001</v>
      </c>
      <c r="X44" s="32"/>
      <c r="Y44" s="32"/>
      <c r="Z44" s="32">
        <v>6</v>
      </c>
      <c r="AA44" s="32"/>
      <c r="AB44" s="32"/>
      <c r="AC44" s="32"/>
      <c r="AD44" s="32"/>
      <c r="AE44" s="32"/>
      <c r="AF44" s="32"/>
      <c r="AG44" s="32">
        <v>5.7</v>
      </c>
      <c r="AH44" s="32">
        <v>11.719999999999999</v>
      </c>
      <c r="AI44" s="32">
        <v>8.8600000000000012</v>
      </c>
      <c r="AJ44" s="32">
        <v>6.02</v>
      </c>
      <c r="AK44" s="32"/>
      <c r="AL44" s="32"/>
      <c r="AM44" s="32"/>
      <c r="AN44" s="32">
        <v>21</v>
      </c>
      <c r="AO44" s="32">
        <v>41</v>
      </c>
      <c r="AP44" s="33">
        <v>33.200000000000003</v>
      </c>
      <c r="AQ44" s="601">
        <v>5</v>
      </c>
      <c r="AR44" s="32"/>
      <c r="AW44" s="32">
        <v>-2.8199999999999994</v>
      </c>
      <c r="AX44" s="32">
        <v>-1.9300000000000019</v>
      </c>
      <c r="AY44" s="32">
        <v>-2.3950000000000018</v>
      </c>
      <c r="AZ44" s="32">
        <v>0.88999999999999757</v>
      </c>
      <c r="BE44" s="155"/>
      <c r="BF44" s="32"/>
      <c r="BG44" s="32">
        <f>SUM($Z$4:Z44)</f>
        <v>294.5</v>
      </c>
      <c r="BH44" s="1165">
        <f t="shared" si="5"/>
        <v>0.73671044402751773</v>
      </c>
      <c r="BI44" s="33">
        <f>SUM($AP$4:AP44)</f>
        <v>951.30000000000007</v>
      </c>
      <c r="BJ44" s="1165">
        <f t="shared" si="3"/>
        <v>1.0650547148687204</v>
      </c>
      <c r="BK44" s="155"/>
      <c r="BL44" s="155"/>
      <c r="BN44" s="155"/>
      <c r="BO44" s="155"/>
      <c r="BP44" s="155"/>
      <c r="BQ44" s="155"/>
      <c r="BR44" s="32"/>
      <c r="BS44" s="32"/>
      <c r="BT44" s="32"/>
      <c r="BU44" s="32"/>
      <c r="BV44" s="155"/>
      <c r="BW44" s="155"/>
      <c r="BX44" s="155"/>
      <c r="BY44" s="155"/>
      <c r="BZ44" s="155"/>
      <c r="CA44" s="155"/>
      <c r="CB44" s="155"/>
      <c r="CC44" s="155"/>
      <c r="CD44" s="32"/>
      <c r="CF44" s="33">
        <v>1</v>
      </c>
      <c r="CG44" s="32">
        <v>0</v>
      </c>
      <c r="CH44" s="1243">
        <v>1013.25</v>
      </c>
      <c r="CI44" s="32">
        <f>AVERAGE(Daily!CO205:CO209)</f>
        <v>4.1599999999999993</v>
      </c>
      <c r="CJ44" s="32">
        <f>AVERAGE(Daily!CP205:CP209)</f>
        <v>13.920000000000002</v>
      </c>
      <c r="CK44" s="32">
        <f>AVERAGE(Daily!CQ205:CQ209)</f>
        <v>22.67</v>
      </c>
      <c r="CL44" s="32">
        <f>AVERAGE(Daily!CR205:CR209)</f>
        <v>18.295000000000002</v>
      </c>
      <c r="CM44" s="32">
        <f>AVERAGE(Daily!CS205:CS209)</f>
        <v>8.7500000000000036</v>
      </c>
      <c r="CN44" s="32">
        <f t="shared" si="8"/>
        <v>399.74999999999972</v>
      </c>
      <c r="CO44" s="32">
        <f>(Daily!CU209)</f>
        <v>893.19354838709683</v>
      </c>
      <c r="CP44" s="32">
        <f t="shared" si="6"/>
        <v>15.378333333333334</v>
      </c>
      <c r="CQ44" s="32">
        <f t="shared" si="7"/>
        <v>21.21166666666667</v>
      </c>
    </row>
    <row r="45" spans="2:95" s="1242" customFormat="1" x14ac:dyDescent="0.2">
      <c r="B45" s="140"/>
      <c r="C45" s="140"/>
      <c r="D45" s="2104"/>
      <c r="E45" s="140" t="s">
        <v>202</v>
      </c>
      <c r="F45" s="140">
        <v>12.549999999999999</v>
      </c>
      <c r="G45" s="140">
        <v>21.766666666666666</v>
      </c>
      <c r="H45" s="140">
        <v>17.400000000000002</v>
      </c>
      <c r="I45" s="140">
        <v>9.2166666666666668</v>
      </c>
      <c r="J45" s="140"/>
      <c r="K45" s="144">
        <v>50.333333333333336</v>
      </c>
      <c r="L45" s="144">
        <v>85.833333333333329</v>
      </c>
      <c r="M45" s="144">
        <v>66.5</v>
      </c>
      <c r="N45" s="144">
        <v>35.5</v>
      </c>
      <c r="O45" s="144"/>
      <c r="P45" s="144">
        <v>1017.6666666666666</v>
      </c>
      <c r="Q45" s="144">
        <v>1022</v>
      </c>
      <c r="R45" s="144">
        <v>1019.8333333333334</v>
      </c>
      <c r="S45" s="144">
        <v>4.333333333333333</v>
      </c>
      <c r="T45" s="140"/>
      <c r="U45" s="140">
        <v>3.0166666666666671</v>
      </c>
      <c r="V45" s="140">
        <v>8.35</v>
      </c>
      <c r="W45" s="140">
        <v>11.65</v>
      </c>
      <c r="X45" s="140"/>
      <c r="Y45" s="140"/>
      <c r="Z45" s="140">
        <v>0</v>
      </c>
      <c r="AA45" s="140"/>
      <c r="AB45" s="140"/>
      <c r="AC45" s="140"/>
      <c r="AD45" s="140"/>
      <c r="AE45" s="140"/>
      <c r="AF45" s="140"/>
      <c r="AG45" s="140">
        <v>8.5333333333333332</v>
      </c>
      <c r="AH45" s="140">
        <v>12.65</v>
      </c>
      <c r="AI45" s="140">
        <v>10.766666666666666</v>
      </c>
      <c r="AJ45" s="140">
        <v>4.1166666666666671</v>
      </c>
      <c r="AK45" s="140"/>
      <c r="AL45" s="140"/>
      <c r="AM45" s="140"/>
      <c r="AN45" s="140"/>
      <c r="AO45" s="140">
        <v>42</v>
      </c>
      <c r="AP45" s="144">
        <v>35.700000000000003</v>
      </c>
      <c r="AQ45" s="603">
        <v>0</v>
      </c>
      <c r="AR45" s="140"/>
      <c r="AS45" s="149"/>
      <c r="AT45" s="149"/>
      <c r="AU45" s="149"/>
      <c r="AV45" s="149"/>
      <c r="AW45" s="140">
        <v>-1.3649999999999995</v>
      </c>
      <c r="AX45" s="140">
        <v>-0.90333333333333476</v>
      </c>
      <c r="AY45" s="140">
        <v>-0.89250000000000185</v>
      </c>
      <c r="AZ45" s="140">
        <v>0.46166666666666439</v>
      </c>
      <c r="BA45" s="149"/>
      <c r="BB45" s="149"/>
      <c r="BC45" s="149"/>
      <c r="BD45" s="149"/>
      <c r="BF45" s="140"/>
      <c r="BG45" s="140">
        <f>SUM($Z$4:Z45)</f>
        <v>294.5</v>
      </c>
      <c r="BH45" s="1166">
        <f t="shared" si="5"/>
        <v>0.71916971916971972</v>
      </c>
      <c r="BI45" s="144">
        <f>SUM($AP$4:AP45)</f>
        <v>987.00000000000011</v>
      </c>
      <c r="BJ45" s="1166">
        <f t="shared" si="3"/>
        <v>1.0624327233584501</v>
      </c>
      <c r="BR45" s="140"/>
      <c r="BS45" s="140"/>
      <c r="BT45" s="140"/>
      <c r="BU45" s="140"/>
      <c r="CD45" s="140"/>
      <c r="CF45" s="144">
        <v>1</v>
      </c>
      <c r="CG45" s="140">
        <v>0</v>
      </c>
      <c r="CH45" s="1263">
        <v>1013.25</v>
      </c>
      <c r="CI45" s="140">
        <f>AVERAGE(Daily!CO210:CO215)</f>
        <v>4.1599999999999993</v>
      </c>
      <c r="CJ45" s="140">
        <f>AVERAGE(Daily!CP210:CP215)</f>
        <v>13.914999999999999</v>
      </c>
      <c r="CK45" s="140">
        <f>AVERAGE(Daily!CQ210:CQ215)</f>
        <v>22.67</v>
      </c>
      <c r="CL45" s="140">
        <f>AVERAGE(Daily!CR210:CR215)</f>
        <v>18.292500000000004</v>
      </c>
      <c r="CM45" s="140">
        <f>AVERAGE(Daily!CS210:CS215)</f>
        <v>8.7550000000000008</v>
      </c>
      <c r="CN45" s="140">
        <f t="shared" si="8"/>
        <v>409.49999999999972</v>
      </c>
      <c r="CO45" s="140">
        <f>(Daily!CU215)</f>
        <v>929</v>
      </c>
      <c r="CP45" s="140">
        <f t="shared" si="6"/>
        <v>15.374166666666671</v>
      </c>
      <c r="CQ45" s="140">
        <f t="shared" si="7"/>
        <v>21.210833333333337</v>
      </c>
    </row>
    <row r="46" spans="2:95" x14ac:dyDescent="0.2">
      <c r="B46" s="32"/>
      <c r="C46" s="32"/>
      <c r="D46" s="2104" t="s">
        <v>8</v>
      </c>
      <c r="E46" s="32" t="s">
        <v>197</v>
      </c>
      <c r="F46" s="32">
        <v>15.76</v>
      </c>
      <c r="G46" s="32">
        <v>26.1</v>
      </c>
      <c r="H46" s="32">
        <v>20.759999999999998</v>
      </c>
      <c r="I46" s="32">
        <v>10.34</v>
      </c>
      <c r="J46" s="32"/>
      <c r="K46" s="33">
        <v>41.4</v>
      </c>
      <c r="L46" s="33">
        <v>81.599999999999994</v>
      </c>
      <c r="M46" s="33">
        <v>62</v>
      </c>
      <c r="N46" s="33">
        <v>40.200000000000003</v>
      </c>
      <c r="O46" s="33"/>
      <c r="P46" s="33">
        <v>1011</v>
      </c>
      <c r="Q46" s="33">
        <v>1014.2</v>
      </c>
      <c r="R46" s="33">
        <v>1012.6</v>
      </c>
      <c r="S46" s="33">
        <v>3.2</v>
      </c>
      <c r="T46" s="32"/>
      <c r="U46" s="32">
        <v>3.7600000000000002</v>
      </c>
      <c r="V46" s="32">
        <v>11.280000000000001</v>
      </c>
      <c r="W46" s="32">
        <v>15.36</v>
      </c>
      <c r="X46" s="32"/>
      <c r="Y46" s="32"/>
      <c r="Z46" s="32">
        <v>11.9</v>
      </c>
      <c r="AA46" s="32"/>
      <c r="AB46" s="32"/>
      <c r="AC46" s="32"/>
      <c r="AD46" s="32"/>
      <c r="AE46" s="32"/>
      <c r="AF46" s="32"/>
      <c r="AG46" s="32">
        <v>8.6199999999999992</v>
      </c>
      <c r="AH46" s="32">
        <v>15.680000000000001</v>
      </c>
      <c r="AI46" s="32">
        <v>12.540000000000001</v>
      </c>
      <c r="AJ46" s="32">
        <v>7.0600000000000005</v>
      </c>
      <c r="AK46" s="32"/>
      <c r="AL46" s="32"/>
      <c r="AM46" s="32"/>
      <c r="AN46" s="32">
        <v>22</v>
      </c>
      <c r="AO46" s="32">
        <v>43</v>
      </c>
      <c r="AP46" s="33">
        <v>30.5</v>
      </c>
      <c r="AQ46" s="601">
        <v>6.5</v>
      </c>
      <c r="AR46" s="32"/>
      <c r="AW46" s="32">
        <v>2.02</v>
      </c>
      <c r="AX46" s="32">
        <v>3.4519999999999995</v>
      </c>
      <c r="AY46" s="32">
        <v>2.5659999999999998</v>
      </c>
      <c r="AZ46" s="32">
        <v>1.4319999999999999</v>
      </c>
      <c r="BE46" s="155"/>
      <c r="BF46" s="32"/>
      <c r="BG46" s="32">
        <f>SUM($Z$4:Z46)</f>
        <v>306.39999999999998</v>
      </c>
      <c r="BH46" s="1165">
        <f t="shared" si="5"/>
        <v>0.73082886106141964</v>
      </c>
      <c r="BI46" s="33">
        <f>SUM($AP$4:AP46)</f>
        <v>1017.5000000000001</v>
      </c>
      <c r="BJ46" s="1165">
        <f t="shared" si="3"/>
        <v>1.0617153051263928</v>
      </c>
      <c r="BK46" s="155"/>
      <c r="BL46" s="155"/>
      <c r="BN46" s="155"/>
      <c r="BO46" s="155"/>
      <c r="BP46" s="155"/>
      <c r="BQ46" s="155"/>
      <c r="BR46" s="32"/>
      <c r="BS46" s="32"/>
      <c r="BT46" s="32"/>
      <c r="BU46" s="32"/>
      <c r="BV46" s="155"/>
      <c r="BW46" s="155"/>
      <c r="BX46" s="155"/>
      <c r="BY46" s="155"/>
      <c r="BZ46" s="155"/>
      <c r="CA46" s="155"/>
      <c r="CB46" s="155"/>
      <c r="CC46" s="155"/>
      <c r="CD46" s="32"/>
      <c r="CF46" s="33">
        <v>1</v>
      </c>
      <c r="CG46" s="32">
        <v>0</v>
      </c>
      <c r="CH46" s="1243">
        <v>1013.25</v>
      </c>
      <c r="CI46" s="32">
        <f>AVERAGE(Daily!CO216:CO220)</f>
        <v>3.903999999999999</v>
      </c>
      <c r="CJ46" s="32">
        <f>AVERAGE(Daily!CP216:CP220)</f>
        <v>13.74</v>
      </c>
      <c r="CK46" s="32">
        <f>AVERAGE(Daily!CQ216:CQ220)</f>
        <v>22.648000000000003</v>
      </c>
      <c r="CL46" s="32">
        <f>AVERAGE(Daily!CR216:CR220)</f>
        <v>18.193999999999999</v>
      </c>
      <c r="CM46" s="32">
        <f>AVERAGE(Daily!CS216:CS220)</f>
        <v>8.9079999999999995</v>
      </c>
      <c r="CN46" s="32">
        <f t="shared" si="8"/>
        <v>419.24999999999972</v>
      </c>
      <c r="CO46" s="32">
        <f>(Daily!CU220)</f>
        <v>958.35483870967744</v>
      </c>
      <c r="CP46" s="32">
        <f t="shared" si="6"/>
        <v>15.224666666666666</v>
      </c>
      <c r="CQ46" s="32">
        <f t="shared" si="7"/>
        <v>21.163333333333334</v>
      </c>
    </row>
    <row r="47" spans="2:95" x14ac:dyDescent="0.2">
      <c r="B47" s="32"/>
      <c r="C47" s="32"/>
      <c r="D47" s="2104"/>
      <c r="E47" s="32" t="s">
        <v>198</v>
      </c>
      <c r="F47" s="32">
        <v>12.059999999999999</v>
      </c>
      <c r="G47" s="32">
        <v>21.02</v>
      </c>
      <c r="H47" s="32">
        <v>16.46</v>
      </c>
      <c r="I47" s="32">
        <v>8.9599999999999991</v>
      </c>
      <c r="J47" s="32"/>
      <c r="K47" s="33">
        <v>44</v>
      </c>
      <c r="L47" s="33">
        <v>80.400000000000006</v>
      </c>
      <c r="M47" s="33">
        <v>64.2</v>
      </c>
      <c r="N47" s="33">
        <v>36.4</v>
      </c>
      <c r="O47" s="33"/>
      <c r="P47" s="33">
        <v>1006.4</v>
      </c>
      <c r="Q47" s="33">
        <v>1016</v>
      </c>
      <c r="R47" s="33">
        <v>1011.2</v>
      </c>
      <c r="S47" s="33">
        <v>9.6</v>
      </c>
      <c r="T47" s="32"/>
      <c r="U47" s="32">
        <v>5.5000000000000009</v>
      </c>
      <c r="V47" s="32">
        <v>15.260000000000002</v>
      </c>
      <c r="W47" s="32">
        <v>23.020000000000003</v>
      </c>
      <c r="X47" s="32"/>
      <c r="Y47" s="32"/>
      <c r="Z47" s="32">
        <v>5.3</v>
      </c>
      <c r="AA47" s="32"/>
      <c r="AB47" s="32"/>
      <c r="AC47" s="32"/>
      <c r="AD47" s="32"/>
      <c r="AE47" s="32"/>
      <c r="AF47" s="32"/>
      <c r="AG47" s="32">
        <v>6.8</v>
      </c>
      <c r="AH47" s="32">
        <v>11.9</v>
      </c>
      <c r="AI47" s="32">
        <v>9.2800000000000011</v>
      </c>
      <c r="AJ47" s="32">
        <v>5.0999999999999996</v>
      </c>
      <c r="AK47" s="32"/>
      <c r="AL47" s="32"/>
      <c r="AM47" s="32"/>
      <c r="AN47" s="32"/>
      <c r="AO47" s="32">
        <v>44</v>
      </c>
      <c r="AP47" s="33">
        <v>29</v>
      </c>
      <c r="AQ47" s="601">
        <v>3.2</v>
      </c>
      <c r="AR47" s="32"/>
      <c r="AW47" s="32">
        <v>-1.4900000000000002</v>
      </c>
      <c r="AX47" s="32">
        <v>-1.5423076923076919</v>
      </c>
      <c r="AY47" s="32">
        <v>-1.5961538461538456</v>
      </c>
      <c r="AZ47" s="32">
        <v>-5.230769230769141E-2</v>
      </c>
      <c r="BE47" s="155"/>
      <c r="BF47" s="32"/>
      <c r="BG47" s="32">
        <f>SUM($Z$4:Z47)</f>
        <v>311.7</v>
      </c>
      <c r="BH47" s="1165">
        <f t="shared" si="5"/>
        <v>0.72657342657342716</v>
      </c>
      <c r="BI47" s="33">
        <f>SUM($AP$4:AP47)</f>
        <v>1046.5</v>
      </c>
      <c r="BJ47" s="1165">
        <f t="shared" si="3"/>
        <v>1.0595218655083445</v>
      </c>
      <c r="BK47" s="155"/>
      <c r="BL47" s="155"/>
      <c r="BN47" s="155"/>
      <c r="BO47" s="155"/>
      <c r="BP47" s="155"/>
      <c r="BQ47" s="155"/>
      <c r="BR47" s="32"/>
      <c r="BS47" s="32"/>
      <c r="BT47" s="32"/>
      <c r="BU47" s="32"/>
      <c r="BV47" s="155"/>
      <c r="BW47" s="155"/>
      <c r="BX47" s="155"/>
      <c r="BY47" s="155"/>
      <c r="BZ47" s="155"/>
      <c r="CA47" s="155"/>
      <c r="CB47" s="155"/>
      <c r="CC47" s="155"/>
      <c r="CD47" s="32"/>
      <c r="CF47" s="33">
        <v>1</v>
      </c>
      <c r="CG47" s="32">
        <v>0</v>
      </c>
      <c r="CH47" s="1243">
        <v>1013.25</v>
      </c>
      <c r="CI47" s="32">
        <f>AVERAGE(Daily!CO221:CO225)</f>
        <v>3.903999999999999</v>
      </c>
      <c r="CJ47" s="32">
        <f>AVERAGE(Daily!CP221:CP225)</f>
        <v>13.55</v>
      </c>
      <c r="CK47" s="32">
        <f>AVERAGE(Daily!CQ221:CQ225)</f>
        <v>22.562307692307694</v>
      </c>
      <c r="CL47" s="32">
        <f>AVERAGE(Daily!CR221:CR225)</f>
        <v>18.056153846153844</v>
      </c>
      <c r="CM47" s="32">
        <f>AVERAGE(Daily!CS221:CS225)</f>
        <v>9.0123076923076919</v>
      </c>
      <c r="CN47" s="32">
        <f t="shared" si="8"/>
        <v>428.99999999999966</v>
      </c>
      <c r="CO47" s="32">
        <f>(Daily!CU225)</f>
        <v>987.70967741935488</v>
      </c>
      <c r="CP47" s="32">
        <f t="shared" si="6"/>
        <v>15.052051282051281</v>
      </c>
      <c r="CQ47" s="32">
        <f t="shared" si="7"/>
        <v>21.060256410256407</v>
      </c>
    </row>
    <row r="48" spans="2:95" x14ac:dyDescent="0.2">
      <c r="B48" s="32"/>
      <c r="C48" s="32"/>
      <c r="D48" s="2104"/>
      <c r="E48" s="32" t="s">
        <v>199</v>
      </c>
      <c r="F48" s="32">
        <v>14.88</v>
      </c>
      <c r="G48" s="32">
        <v>21.839999999999996</v>
      </c>
      <c r="H48" s="32">
        <v>18.100000000000001</v>
      </c>
      <c r="I48" s="32">
        <v>6.9599999999999991</v>
      </c>
      <c r="J48" s="32"/>
      <c r="K48" s="33">
        <v>53.2</v>
      </c>
      <c r="L48" s="33">
        <v>86.2</v>
      </c>
      <c r="M48" s="33">
        <v>70.2</v>
      </c>
      <c r="N48" s="33">
        <v>33</v>
      </c>
      <c r="O48" s="33"/>
      <c r="P48" s="33">
        <v>1007.8</v>
      </c>
      <c r="Q48" s="33">
        <v>1013</v>
      </c>
      <c r="R48" s="33">
        <v>1010.4</v>
      </c>
      <c r="S48" s="33">
        <v>5.2</v>
      </c>
      <c r="T48" s="32"/>
      <c r="U48" s="32">
        <v>5.16</v>
      </c>
      <c r="V48" s="32">
        <v>11.600000000000001</v>
      </c>
      <c r="W48" s="32">
        <v>15.680000000000001</v>
      </c>
      <c r="X48" s="32"/>
      <c r="Y48" s="32"/>
      <c r="Z48" s="32">
        <v>6.6</v>
      </c>
      <c r="AA48" s="32"/>
      <c r="AB48" s="32"/>
      <c r="AC48" s="32"/>
      <c r="AD48" s="32"/>
      <c r="AE48" s="32"/>
      <c r="AF48" s="32"/>
      <c r="AG48" s="32">
        <v>9.9599999999999991</v>
      </c>
      <c r="AH48" s="32">
        <v>15.180000000000001</v>
      </c>
      <c r="AI48" s="32">
        <v>12.260000000000002</v>
      </c>
      <c r="AJ48" s="32">
        <v>5.22</v>
      </c>
      <c r="AK48" s="32"/>
      <c r="AL48" s="32"/>
      <c r="AM48" s="32"/>
      <c r="AN48" s="32">
        <v>23</v>
      </c>
      <c r="AO48" s="32">
        <v>45</v>
      </c>
      <c r="AP48" s="33">
        <v>17.5</v>
      </c>
      <c r="AQ48" s="601">
        <v>5</v>
      </c>
      <c r="AR48" s="32"/>
      <c r="AW48" s="32">
        <v>1.461111111111111</v>
      </c>
      <c r="AX48" s="32">
        <v>-0.56153846153846132</v>
      </c>
      <c r="AY48" s="32">
        <v>0.1897863247863249</v>
      </c>
      <c r="AZ48" s="32">
        <v>-2.0226495726495726</v>
      </c>
      <c r="BE48" s="155"/>
      <c r="BF48" s="32"/>
      <c r="BG48" s="32">
        <f>SUM($Z$4:Z48)</f>
        <v>318.3</v>
      </c>
      <c r="BH48" s="1165">
        <f t="shared" si="5"/>
        <v>0.72547008547008607</v>
      </c>
      <c r="BI48" s="33">
        <f>SUM($AP$4:AP48)</f>
        <v>1064</v>
      </c>
      <c r="BJ48" s="1165">
        <f t="shared" si="3"/>
        <v>1.046147990738685</v>
      </c>
      <c r="BK48" s="155"/>
      <c r="BL48" s="155"/>
      <c r="BN48" s="155"/>
      <c r="BO48" s="155"/>
      <c r="BP48" s="155"/>
      <c r="BQ48" s="155"/>
      <c r="BR48" s="32"/>
      <c r="BS48" s="32"/>
      <c r="BT48" s="32"/>
      <c r="BU48" s="32"/>
      <c r="BV48" s="155"/>
      <c r="BW48" s="155"/>
      <c r="BX48" s="155"/>
      <c r="BY48" s="155"/>
      <c r="BZ48" s="155"/>
      <c r="CA48" s="155"/>
      <c r="CB48" s="155"/>
      <c r="CC48" s="155"/>
      <c r="CD48" s="32"/>
      <c r="CF48" s="33">
        <v>1</v>
      </c>
      <c r="CG48" s="32">
        <v>0</v>
      </c>
      <c r="CH48" s="1243">
        <v>1013.25</v>
      </c>
      <c r="CI48" s="32">
        <f>AVERAGE(Daily!CO226:CO230)</f>
        <v>3.903999999999999</v>
      </c>
      <c r="CJ48" s="32">
        <f>AVERAGE(Daily!CP226:CP230)</f>
        <v>13.418888888888887</v>
      </c>
      <c r="CK48" s="32">
        <f>AVERAGE(Daily!CQ226:CQ230)</f>
        <v>22.401538461538461</v>
      </c>
      <c r="CL48" s="32">
        <f>AVERAGE(Daily!CR226:CR230)</f>
        <v>17.910213675213676</v>
      </c>
      <c r="CM48" s="32">
        <f>AVERAGE(Daily!CS226:CS230)</f>
        <v>8.9826495726495725</v>
      </c>
      <c r="CN48" s="32">
        <f t="shared" si="8"/>
        <v>438.74999999999966</v>
      </c>
      <c r="CO48" s="32">
        <f>(Daily!CU230)</f>
        <v>1017.0645161290322</v>
      </c>
      <c r="CP48" s="32">
        <f t="shared" si="6"/>
        <v>14.915997150997152</v>
      </c>
      <c r="CQ48" s="32">
        <f t="shared" si="7"/>
        <v>20.904430199430202</v>
      </c>
    </row>
    <row r="49" spans="2:95" x14ac:dyDescent="0.2">
      <c r="B49" s="32"/>
      <c r="C49" s="32"/>
      <c r="D49" s="2104"/>
      <c r="E49" s="32" t="s">
        <v>200</v>
      </c>
      <c r="F49" s="32">
        <v>12.180000000000001</v>
      </c>
      <c r="G49" s="32">
        <v>20.100000000000001</v>
      </c>
      <c r="H49" s="32">
        <v>15.9</v>
      </c>
      <c r="I49" s="32">
        <v>7.919999999999999</v>
      </c>
      <c r="J49" s="32"/>
      <c r="K49" s="33">
        <v>56.6</v>
      </c>
      <c r="L49" s="33">
        <v>90</v>
      </c>
      <c r="M49" s="33">
        <v>75</v>
      </c>
      <c r="N49" s="33">
        <v>33.4</v>
      </c>
      <c r="O49" s="33"/>
      <c r="P49" s="33">
        <v>1014.8</v>
      </c>
      <c r="Q49" s="33">
        <v>1018.6</v>
      </c>
      <c r="R49" s="33">
        <v>1016.7</v>
      </c>
      <c r="S49" s="33">
        <v>3.8</v>
      </c>
      <c r="T49" s="32"/>
      <c r="U49" s="32">
        <v>4.2000000000000011</v>
      </c>
      <c r="V49" s="32">
        <v>11.919999999999998</v>
      </c>
      <c r="W49" s="32">
        <v>16.739999999999998</v>
      </c>
      <c r="X49" s="32"/>
      <c r="Y49" s="32"/>
      <c r="Z49" s="32">
        <v>20</v>
      </c>
      <c r="AA49" s="32"/>
      <c r="AB49" s="32"/>
      <c r="AC49" s="32"/>
      <c r="AD49" s="32"/>
      <c r="AE49" s="32"/>
      <c r="AF49" s="32"/>
      <c r="AG49" s="32">
        <v>9.2200000000000024</v>
      </c>
      <c r="AH49" s="32">
        <v>13.4</v>
      </c>
      <c r="AI49" s="32">
        <v>11.24</v>
      </c>
      <c r="AJ49" s="32">
        <v>4.18</v>
      </c>
      <c r="AK49" s="32"/>
      <c r="AL49" s="32"/>
      <c r="AM49" s="32"/>
      <c r="AN49" s="32"/>
      <c r="AO49" s="32">
        <v>46</v>
      </c>
      <c r="AP49" s="33">
        <v>19.5</v>
      </c>
      <c r="AQ49" s="601">
        <v>6</v>
      </c>
      <c r="AR49" s="32"/>
      <c r="AW49" s="32">
        <v>-0.99777777777777921</v>
      </c>
      <c r="AX49" s="32">
        <v>-2.142153846153847</v>
      </c>
      <c r="AY49" s="32">
        <v>-1.8099658119658131</v>
      </c>
      <c r="AZ49" s="32">
        <v>-1.144376068376068</v>
      </c>
      <c r="BE49" s="155"/>
      <c r="BF49" s="32"/>
      <c r="BG49" s="32">
        <f>SUM($Z$4:Z49)</f>
        <v>338.3</v>
      </c>
      <c r="BH49" s="1165">
        <f t="shared" si="5"/>
        <v>0.75429208472686793</v>
      </c>
      <c r="BI49" s="33">
        <f>SUM($AP$4:AP49)</f>
        <v>1083.5</v>
      </c>
      <c r="BJ49" s="1165">
        <f t="shared" si="3"/>
        <v>1.0354357409291284</v>
      </c>
      <c r="BK49" s="155"/>
      <c r="BL49" s="155"/>
      <c r="BN49" s="155"/>
      <c r="BO49" s="155"/>
      <c r="BP49" s="155"/>
      <c r="BQ49" s="155"/>
      <c r="BR49" s="32"/>
      <c r="BS49" s="32"/>
      <c r="BT49" s="32"/>
      <c r="BU49" s="32"/>
      <c r="BV49" s="155"/>
      <c r="BW49" s="155"/>
      <c r="BX49" s="155"/>
      <c r="BY49" s="155"/>
      <c r="BZ49" s="155"/>
      <c r="CA49" s="155"/>
      <c r="CB49" s="155"/>
      <c r="CC49" s="155"/>
      <c r="CD49" s="32"/>
      <c r="CF49" s="33">
        <v>1</v>
      </c>
      <c r="CG49" s="32">
        <v>0</v>
      </c>
      <c r="CH49" s="1243">
        <v>1013.25</v>
      </c>
      <c r="CI49" s="32">
        <f>AVERAGE(Daily!CO231:CO235)</f>
        <v>3.903999999999999</v>
      </c>
      <c r="CJ49" s="32">
        <f>AVERAGE(Daily!CP231:CP235)</f>
        <v>13.177777777777777</v>
      </c>
      <c r="CK49" s="32">
        <f>AVERAGE(Daily!CQ231:CQ235)</f>
        <v>22.242153846153847</v>
      </c>
      <c r="CL49" s="32">
        <f>AVERAGE(Daily!CR231:CR235)</f>
        <v>17.709965811965809</v>
      </c>
      <c r="CM49" s="32">
        <f>AVERAGE(Daily!CS231:CS235)</f>
        <v>9.0643760683760686</v>
      </c>
      <c r="CN49" s="32">
        <f t="shared" si="8"/>
        <v>448.49999999999966</v>
      </c>
      <c r="CO49" s="32">
        <f>(Daily!CU235)</f>
        <v>1046.4193548387098</v>
      </c>
      <c r="CP49" s="32">
        <f t="shared" si="6"/>
        <v>14.688507122507119</v>
      </c>
      <c r="CQ49" s="32">
        <f t="shared" si="7"/>
        <v>20.731424501424499</v>
      </c>
    </row>
    <row r="50" spans="2:95" x14ac:dyDescent="0.2">
      <c r="B50" s="32"/>
      <c r="C50" s="32"/>
      <c r="D50" s="2104"/>
      <c r="E50" s="32" t="s">
        <v>201</v>
      </c>
      <c r="F50" s="32">
        <v>13.14</v>
      </c>
      <c r="G50" s="32">
        <v>20.439999999999998</v>
      </c>
      <c r="H50" s="32">
        <v>16.68</v>
      </c>
      <c r="I50" s="32">
        <v>7.3</v>
      </c>
      <c r="J50" s="32"/>
      <c r="K50" s="33">
        <v>52.4</v>
      </c>
      <c r="L50" s="33">
        <v>91.2</v>
      </c>
      <c r="M50" s="33">
        <v>74.8</v>
      </c>
      <c r="N50" s="33">
        <v>38.799999999999997</v>
      </c>
      <c r="O50" s="33"/>
      <c r="P50" s="33">
        <v>1011.8</v>
      </c>
      <c r="Q50" s="33">
        <v>1016.6</v>
      </c>
      <c r="R50" s="33">
        <v>1014.2</v>
      </c>
      <c r="S50" s="33">
        <v>4.8</v>
      </c>
      <c r="T50" s="32"/>
      <c r="U50" s="32">
        <v>3.7800000000000002</v>
      </c>
      <c r="V50" s="32">
        <v>11.620000000000001</v>
      </c>
      <c r="W50" s="32">
        <v>17.139999999999997</v>
      </c>
      <c r="X50" s="32"/>
      <c r="Y50" s="32"/>
      <c r="Z50" s="32">
        <v>19.600000000000001</v>
      </c>
      <c r="AA50" s="32"/>
      <c r="AB50" s="32"/>
      <c r="AC50" s="32"/>
      <c r="AD50" s="32"/>
      <c r="AE50" s="32"/>
      <c r="AF50" s="32"/>
      <c r="AG50" s="32">
        <v>9.0400000000000009</v>
      </c>
      <c r="AH50" s="32">
        <v>14.219999999999999</v>
      </c>
      <c r="AI50" s="32">
        <v>11.8</v>
      </c>
      <c r="AJ50" s="32">
        <v>5.18</v>
      </c>
      <c r="AK50" s="32"/>
      <c r="AL50" s="32"/>
      <c r="AM50" s="32"/>
      <c r="AN50" s="32">
        <v>24</v>
      </c>
      <c r="AO50" s="32">
        <v>47</v>
      </c>
      <c r="AP50" s="33">
        <v>23</v>
      </c>
      <c r="AQ50" s="601">
        <v>9</v>
      </c>
      <c r="AR50" s="32"/>
      <c r="AW50" s="32">
        <v>0.25212820512820466</v>
      </c>
      <c r="AX50" s="32">
        <v>-1.4581250000000003</v>
      </c>
      <c r="AY50" s="32">
        <v>-0.71299839743589788</v>
      </c>
      <c r="AZ50" s="32">
        <v>-1.710253205128204</v>
      </c>
      <c r="BE50" s="155"/>
      <c r="BF50" s="32"/>
      <c r="BG50" s="32">
        <f>SUM($Z$4:Z50)</f>
        <v>357.90000000000003</v>
      </c>
      <c r="BH50" s="1165">
        <f t="shared" si="5"/>
        <v>0.78101472995090082</v>
      </c>
      <c r="BI50" s="33">
        <f>SUM($AP$4:AP50)</f>
        <v>1106.5</v>
      </c>
      <c r="BJ50" s="1165">
        <f t="shared" si="3"/>
        <v>1.0285615760592521</v>
      </c>
      <c r="BK50" s="155"/>
      <c r="BL50" s="155"/>
      <c r="BN50" s="155"/>
      <c r="BO50" s="155"/>
      <c r="BP50" s="155"/>
      <c r="BQ50" s="155"/>
      <c r="BR50" s="32"/>
      <c r="BS50" s="32"/>
      <c r="BT50" s="32"/>
      <c r="BU50" s="32"/>
      <c r="BV50" s="155"/>
      <c r="BW50" s="155"/>
      <c r="BX50" s="155"/>
      <c r="BY50" s="155"/>
      <c r="BZ50" s="155"/>
      <c r="CA50" s="155"/>
      <c r="CB50" s="155"/>
      <c r="CC50" s="155"/>
      <c r="CD50" s="32"/>
      <c r="CF50" s="33">
        <v>1</v>
      </c>
      <c r="CG50" s="32">
        <v>0</v>
      </c>
      <c r="CH50" s="1243">
        <v>1013.25</v>
      </c>
      <c r="CI50" s="32">
        <f>AVERAGE(Daily!CO236:CO240)</f>
        <v>3.903999999999999</v>
      </c>
      <c r="CJ50" s="32">
        <f>AVERAGE(Daily!CP236:CP240)</f>
        <v>12.887871794871794</v>
      </c>
      <c r="CK50" s="32">
        <f>AVERAGE(Daily!CQ236:CQ240)</f>
        <v>21.898125</v>
      </c>
      <c r="CL50" s="32">
        <f>AVERAGE(Daily!CR236:CR240)</f>
        <v>17.392998397435896</v>
      </c>
      <c r="CM50" s="32">
        <f>AVERAGE(Daily!CS236:CS240)</f>
        <v>9.0102532051282047</v>
      </c>
      <c r="CN50" s="32">
        <f t="shared" si="8"/>
        <v>458.24999999999966</v>
      </c>
      <c r="CO50" s="32">
        <f>(Daily!CU240)</f>
        <v>1075.7741935483871</v>
      </c>
      <c r="CP50" s="32">
        <f t="shared" si="6"/>
        <v>14.389580662393161</v>
      </c>
      <c r="CQ50" s="32">
        <f t="shared" si="7"/>
        <v>20.396416132478631</v>
      </c>
    </row>
    <row r="51" spans="2:95" s="1242" customFormat="1" x14ac:dyDescent="0.2">
      <c r="B51" s="140"/>
      <c r="C51" s="140"/>
      <c r="D51" s="2104"/>
      <c r="E51" s="140" t="s">
        <v>202</v>
      </c>
      <c r="F51" s="140">
        <v>11.700000000000001</v>
      </c>
      <c r="G51" s="140">
        <v>17.516666666666669</v>
      </c>
      <c r="H51" s="140">
        <v>14.5</v>
      </c>
      <c r="I51" s="140">
        <v>5.8166666666666664</v>
      </c>
      <c r="J51" s="140"/>
      <c r="K51" s="144">
        <v>57.333333333333336</v>
      </c>
      <c r="L51" s="144">
        <v>87.166666666666671</v>
      </c>
      <c r="M51" s="144">
        <v>74.166666666666671</v>
      </c>
      <c r="N51" s="144">
        <v>29.833333333333332</v>
      </c>
      <c r="O51" s="144"/>
      <c r="P51" s="144">
        <v>1011.6666666666666</v>
      </c>
      <c r="Q51" s="144">
        <v>1015.5</v>
      </c>
      <c r="R51" s="144">
        <v>1013.5833333333334</v>
      </c>
      <c r="S51" s="144">
        <v>3.8333333333333335</v>
      </c>
      <c r="T51" s="140"/>
      <c r="U51" s="140">
        <v>3.4000000000000004</v>
      </c>
      <c r="V51" s="140">
        <v>9.3333333333333339</v>
      </c>
      <c r="W51" s="140">
        <v>13.299999999999999</v>
      </c>
      <c r="X51" s="140"/>
      <c r="Y51" s="140"/>
      <c r="Z51" s="140">
        <v>9.6</v>
      </c>
      <c r="AA51" s="140"/>
      <c r="AB51" s="140"/>
      <c r="AC51" s="140"/>
      <c r="AD51" s="140"/>
      <c r="AE51" s="140"/>
      <c r="AF51" s="140"/>
      <c r="AG51" s="140">
        <v>7.4000000000000012</v>
      </c>
      <c r="AH51" s="140">
        <v>11.866666666666667</v>
      </c>
      <c r="AI51" s="140">
        <v>9.7166666666666668</v>
      </c>
      <c r="AJ51" s="140">
        <v>4.4666666666666668</v>
      </c>
      <c r="AK51" s="140"/>
      <c r="AL51" s="140"/>
      <c r="AM51" s="140"/>
      <c r="AN51" s="140"/>
      <c r="AO51" s="140">
        <v>48</v>
      </c>
      <c r="AP51" s="144">
        <v>17.100000000000001</v>
      </c>
      <c r="AQ51" s="603">
        <v>8.8000000000000007</v>
      </c>
      <c r="AR51" s="140"/>
      <c r="AS51" s="149"/>
      <c r="AT51" s="149"/>
      <c r="AU51" s="149"/>
      <c r="AV51" s="149"/>
      <c r="AW51" s="140">
        <v>-0.7832692307692305</v>
      </c>
      <c r="AX51" s="140">
        <v>-3.8280208333333339</v>
      </c>
      <c r="AY51" s="140">
        <v>-2.4139783653846161</v>
      </c>
      <c r="AZ51" s="140">
        <v>-3.0447516025641033</v>
      </c>
      <c r="BA51" s="149"/>
      <c r="BB51" s="149"/>
      <c r="BC51" s="149"/>
      <c r="BD51" s="149"/>
      <c r="BF51" s="140"/>
      <c r="BG51" s="140">
        <f>SUM($Z$4:Z51)</f>
        <v>367.50000000000006</v>
      </c>
      <c r="BH51" s="1166">
        <f t="shared" si="5"/>
        <v>0.78525641025641091</v>
      </c>
      <c r="BI51" s="144">
        <f>SUM($AP$4:AP51)</f>
        <v>1123.5999999999999</v>
      </c>
      <c r="BJ51" s="1166">
        <f t="shared" si="3"/>
        <v>1.0113411341134113</v>
      </c>
      <c r="BR51" s="140"/>
      <c r="BS51" s="140"/>
      <c r="BT51" s="140"/>
      <c r="BU51" s="140"/>
      <c r="CD51" s="140"/>
      <c r="CF51" s="144">
        <v>1</v>
      </c>
      <c r="CG51" s="140">
        <v>0</v>
      </c>
      <c r="CH51" s="1263">
        <v>1013.25</v>
      </c>
      <c r="CI51" s="140">
        <f>AVERAGE(Daily!CO241:CO246)</f>
        <v>3.9039999999999995</v>
      </c>
      <c r="CJ51" s="140">
        <f>AVERAGE(Daily!CP241:CP246)</f>
        <v>12.483269230769229</v>
      </c>
      <c r="CK51" s="140">
        <f>AVERAGE(Daily!CQ241:CQ246)</f>
        <v>21.344687500000003</v>
      </c>
      <c r="CL51" s="140">
        <f>AVERAGE(Daily!CR241:CR246)</f>
        <v>16.913978365384619</v>
      </c>
      <c r="CM51" s="140">
        <f>AVERAGE(Daily!CS241:CS246)</f>
        <v>8.8614182692307697</v>
      </c>
      <c r="CN51" s="140">
        <f t="shared" si="8"/>
        <v>467.99999999999966</v>
      </c>
      <c r="CO51" s="140">
        <f>(Daily!CU246)</f>
        <v>1111</v>
      </c>
      <c r="CP51" s="140">
        <f t="shared" si="6"/>
        <v>13.960172275641028</v>
      </c>
      <c r="CQ51" s="140">
        <f t="shared" si="7"/>
        <v>19.867784455128209</v>
      </c>
    </row>
    <row r="52" spans="2:95" x14ac:dyDescent="0.2">
      <c r="B52" s="32"/>
      <c r="C52" s="32"/>
      <c r="D52" s="2104" t="s">
        <v>49</v>
      </c>
      <c r="E52" s="32" t="s">
        <v>197</v>
      </c>
      <c r="F52" s="32">
        <v>12.919999999999998</v>
      </c>
      <c r="G52" s="32">
        <v>21.420000000000005</v>
      </c>
      <c r="H52" s="32">
        <v>17.02</v>
      </c>
      <c r="I52" s="32">
        <v>8.5</v>
      </c>
      <c r="J52" s="32"/>
      <c r="K52" s="33">
        <v>54.6</v>
      </c>
      <c r="L52" s="33">
        <v>89.4</v>
      </c>
      <c r="M52" s="33">
        <v>73.2</v>
      </c>
      <c r="N52" s="33">
        <v>34.799999999999997</v>
      </c>
      <c r="O52" s="33"/>
      <c r="P52" s="33">
        <v>1008.4</v>
      </c>
      <c r="Q52" s="33">
        <v>1012</v>
      </c>
      <c r="R52" s="33">
        <v>1010.2</v>
      </c>
      <c r="S52" s="33">
        <v>3.6</v>
      </c>
      <c r="T52" s="32"/>
      <c r="U52" s="32">
        <v>5.32</v>
      </c>
      <c r="V52" s="32">
        <v>13.379999999999999</v>
      </c>
      <c r="W52" s="32">
        <v>18.560000000000002</v>
      </c>
      <c r="X52" s="32"/>
      <c r="Y52" s="32"/>
      <c r="Z52" s="32">
        <v>4.0999999999999996</v>
      </c>
      <c r="AA52" s="32"/>
      <c r="AB52" s="32"/>
      <c r="AC52" s="32"/>
      <c r="AD52" s="32"/>
      <c r="AE52" s="32"/>
      <c r="AF52" s="32"/>
      <c r="AG52" s="32">
        <v>9.52</v>
      </c>
      <c r="AH52" s="32">
        <v>14.38</v>
      </c>
      <c r="AI52" s="32">
        <v>12</v>
      </c>
      <c r="AJ52" s="32">
        <v>4.8599999999999994</v>
      </c>
      <c r="AK52" s="32"/>
      <c r="AL52" s="32"/>
      <c r="AM52" s="32"/>
      <c r="AN52" s="32">
        <v>25</v>
      </c>
      <c r="AO52" s="32">
        <v>49</v>
      </c>
      <c r="AP52" s="33">
        <v>29.5</v>
      </c>
      <c r="AQ52" s="601">
        <v>4</v>
      </c>
      <c r="AR52" s="32"/>
      <c r="AW52" s="32">
        <v>0.85346153846153816</v>
      </c>
      <c r="AX52" s="32">
        <v>0.62875000000000014</v>
      </c>
      <c r="AY52" s="32">
        <v>0.59110576923077007</v>
      </c>
      <c r="AZ52" s="32">
        <v>-0.22471153846153874</v>
      </c>
      <c r="BE52" s="155"/>
      <c r="BF52" s="32"/>
      <c r="BG52" s="32">
        <f>SUM($Z$4:Z52)</f>
        <v>371.60000000000008</v>
      </c>
      <c r="BH52" s="1165">
        <f t="shared" si="5"/>
        <v>0.77781266352695</v>
      </c>
      <c r="BI52" s="33">
        <f>SUM($AP$4:AP52)</f>
        <v>1153.0999999999999</v>
      </c>
      <c r="BJ52" s="1165">
        <f t="shared" si="3"/>
        <v>1.0168430335097001</v>
      </c>
      <c r="BK52" s="155"/>
      <c r="BL52" s="155"/>
      <c r="BN52" s="155"/>
      <c r="BO52" s="155"/>
      <c r="BP52" s="155"/>
      <c r="BQ52" s="155"/>
      <c r="BR52" s="32"/>
      <c r="BS52" s="32"/>
      <c r="BT52" s="32"/>
      <c r="BU52" s="32"/>
      <c r="BV52" s="155"/>
      <c r="BW52" s="155"/>
      <c r="BX52" s="155"/>
      <c r="BY52" s="155"/>
      <c r="BZ52" s="155"/>
      <c r="CA52" s="155"/>
      <c r="CB52" s="155"/>
      <c r="CC52" s="155"/>
      <c r="CD52" s="32"/>
      <c r="CF52" s="33">
        <v>1</v>
      </c>
      <c r="CG52" s="32">
        <v>0</v>
      </c>
      <c r="CH52" s="1243">
        <v>1013.25</v>
      </c>
      <c r="CI52" s="32">
        <f>AVERAGE(Daily!CO247:CO251)</f>
        <v>3.7759999999999998</v>
      </c>
      <c r="CJ52" s="32">
        <f>AVERAGE(Daily!CP247:CP251)</f>
        <v>12.066538461538462</v>
      </c>
      <c r="CK52" s="32">
        <f>AVERAGE(Daily!CQ247:CQ251)</f>
        <v>20.791249999999998</v>
      </c>
      <c r="CL52" s="32">
        <f>AVERAGE(Daily!CR247:CR251)</f>
        <v>16.428894230769231</v>
      </c>
      <c r="CM52" s="32">
        <f>AVERAGE(Daily!CS247:CS251)</f>
        <v>8.7247115384615377</v>
      </c>
      <c r="CN52" s="32">
        <f t="shared" si="8"/>
        <v>477.74999999999966</v>
      </c>
      <c r="CO52" s="32">
        <f>(Daily!CU251)</f>
        <v>1134</v>
      </c>
      <c r="CP52" s="32">
        <f t="shared" si="6"/>
        <v>13.520657051282052</v>
      </c>
      <c r="CQ52" s="32">
        <f t="shared" si="7"/>
        <v>19.337131410256411</v>
      </c>
    </row>
    <row r="53" spans="2:95" x14ac:dyDescent="0.2">
      <c r="B53" s="32"/>
      <c r="C53" s="32"/>
      <c r="D53" s="2104"/>
      <c r="E53" s="32" t="s">
        <v>198</v>
      </c>
      <c r="F53" s="32">
        <v>13.86</v>
      </c>
      <c r="G53" s="32">
        <v>19.740000000000002</v>
      </c>
      <c r="H53" s="32">
        <v>16.64</v>
      </c>
      <c r="I53" s="32">
        <v>5.8800000000000008</v>
      </c>
      <c r="J53" s="32"/>
      <c r="K53" s="33">
        <v>70</v>
      </c>
      <c r="L53" s="33">
        <v>91.2</v>
      </c>
      <c r="M53" s="33">
        <v>81.599999999999994</v>
      </c>
      <c r="N53" s="33">
        <v>21.2</v>
      </c>
      <c r="O53" s="33"/>
      <c r="P53" s="33">
        <v>1006</v>
      </c>
      <c r="Q53" s="33">
        <v>1010.8</v>
      </c>
      <c r="R53" s="33">
        <v>1008.4</v>
      </c>
      <c r="S53" s="33">
        <v>4.8</v>
      </c>
      <c r="T53" s="32"/>
      <c r="U53" s="32">
        <v>6.8199999999999985</v>
      </c>
      <c r="V53" s="32">
        <v>15.48</v>
      </c>
      <c r="W53" s="32">
        <v>23.559999999999995</v>
      </c>
      <c r="X53" s="32"/>
      <c r="Y53" s="32"/>
      <c r="Z53" s="32">
        <v>26.6</v>
      </c>
      <c r="AA53" s="32"/>
      <c r="AB53" s="32"/>
      <c r="AC53" s="32"/>
      <c r="AD53" s="32"/>
      <c r="AE53" s="32"/>
      <c r="AF53" s="32"/>
      <c r="AG53" s="32">
        <v>11.22</v>
      </c>
      <c r="AH53" s="32">
        <v>15.580000000000002</v>
      </c>
      <c r="AI53" s="32">
        <v>13.36</v>
      </c>
      <c r="AJ53" s="32">
        <v>4.3599999999999994</v>
      </c>
      <c r="AK53" s="32"/>
      <c r="AL53" s="32"/>
      <c r="AM53" s="32"/>
      <c r="AN53" s="32"/>
      <c r="AO53" s="32">
        <v>50</v>
      </c>
      <c r="AP53" s="33">
        <v>6</v>
      </c>
      <c r="AQ53" s="601">
        <v>8</v>
      </c>
      <c r="AR53" s="32"/>
      <c r="AW53" s="32">
        <v>2.1723076923076907</v>
      </c>
      <c r="AX53" s="32">
        <v>-0.2730769230769205</v>
      </c>
      <c r="AY53" s="32">
        <v>0.7896153846153855</v>
      </c>
      <c r="AZ53" s="32">
        <v>-2.4453846153846106</v>
      </c>
      <c r="BE53" s="155"/>
      <c r="BF53" s="32"/>
      <c r="BG53" s="32">
        <f>SUM($Z$4:Z53)</f>
        <v>398.2000000000001</v>
      </c>
      <c r="BH53" s="1165">
        <f t="shared" si="5"/>
        <v>0.8168205128205136</v>
      </c>
      <c r="BI53" s="33">
        <f>SUM($AP$4:AP53)</f>
        <v>1159.0999999999999</v>
      </c>
      <c r="BJ53" s="1165">
        <f t="shared" si="3"/>
        <v>1.0018150388936904</v>
      </c>
      <c r="BK53" s="155"/>
      <c r="BL53" s="155"/>
      <c r="BN53" s="155"/>
      <c r="BO53" s="155"/>
      <c r="BP53" s="155"/>
      <c r="BQ53" s="155"/>
      <c r="BR53" s="32"/>
      <c r="BS53" s="32"/>
      <c r="BT53" s="32"/>
      <c r="BU53" s="32"/>
      <c r="BV53" s="155"/>
      <c r="BW53" s="155"/>
      <c r="BX53" s="155"/>
      <c r="BY53" s="155"/>
      <c r="BZ53" s="155"/>
      <c r="CA53" s="155"/>
      <c r="CB53" s="155"/>
      <c r="CC53" s="155"/>
      <c r="CD53" s="32"/>
      <c r="CF53" s="33">
        <v>1</v>
      </c>
      <c r="CG53" s="32">
        <v>0</v>
      </c>
      <c r="CH53" s="1243">
        <v>1013.25</v>
      </c>
      <c r="CI53" s="32">
        <f>AVERAGE(Daily!CO252:CO256)</f>
        <v>3.7759999999999998</v>
      </c>
      <c r="CJ53" s="32">
        <f>AVERAGE(Daily!CP252:CP256)</f>
        <v>11.687692307692307</v>
      </c>
      <c r="CK53" s="32">
        <f>AVERAGE(Daily!CQ252:CQ256)</f>
        <v>20.01307692307692</v>
      </c>
      <c r="CL53" s="32">
        <f>AVERAGE(Daily!CR252:CR256)</f>
        <v>15.850384615384613</v>
      </c>
      <c r="CM53" s="32">
        <f>AVERAGE(Daily!CS252:CS256)</f>
        <v>8.3253846153846105</v>
      </c>
      <c r="CN53" s="32">
        <f t="shared" si="8"/>
        <v>487.49999999999966</v>
      </c>
      <c r="CO53" s="32">
        <f>(Daily!CU256)</f>
        <v>1157</v>
      </c>
      <c r="CP53" s="32">
        <f t="shared" si="6"/>
        <v>13.07525641025641</v>
      </c>
      <c r="CQ53" s="32">
        <f t="shared" si="7"/>
        <v>18.625512820512817</v>
      </c>
    </row>
    <row r="54" spans="2:95" x14ac:dyDescent="0.2">
      <c r="B54" s="32"/>
      <c r="C54" s="32"/>
      <c r="D54" s="2104"/>
      <c r="E54" s="32" t="s">
        <v>199</v>
      </c>
      <c r="F54" s="32">
        <v>11.9</v>
      </c>
      <c r="G54" s="32">
        <v>19.600000000000001</v>
      </c>
      <c r="H54" s="32">
        <v>15.64</v>
      </c>
      <c r="I54" s="32">
        <v>7.7</v>
      </c>
      <c r="J54" s="32"/>
      <c r="K54" s="33">
        <v>46.8</v>
      </c>
      <c r="L54" s="33">
        <v>87.6</v>
      </c>
      <c r="M54" s="33">
        <v>68.8</v>
      </c>
      <c r="N54" s="33">
        <v>40.799999999999997</v>
      </c>
      <c r="O54" s="33"/>
      <c r="P54" s="33">
        <v>1009.6</v>
      </c>
      <c r="Q54" s="33">
        <v>1014.6</v>
      </c>
      <c r="R54" s="33">
        <v>1012.1</v>
      </c>
      <c r="S54" s="33">
        <v>5</v>
      </c>
      <c r="T54" s="32"/>
      <c r="U54" s="32">
        <v>6.6400000000000006</v>
      </c>
      <c r="V54" s="32">
        <v>16.78</v>
      </c>
      <c r="W54" s="32">
        <v>25</v>
      </c>
      <c r="X54" s="32"/>
      <c r="Y54" s="32"/>
      <c r="Z54" s="32">
        <v>4.2</v>
      </c>
      <c r="AA54" s="32"/>
      <c r="AB54" s="32"/>
      <c r="AC54" s="32"/>
      <c r="AD54" s="32"/>
      <c r="AE54" s="32"/>
      <c r="AF54" s="32"/>
      <c r="AG54" s="32">
        <v>6.4599999999999991</v>
      </c>
      <c r="AH54" s="32">
        <v>12.779999999999998</v>
      </c>
      <c r="AI54" s="32">
        <v>9.6199999999999992</v>
      </c>
      <c r="AJ54" s="32">
        <v>6.32</v>
      </c>
      <c r="AK54" s="32"/>
      <c r="AL54" s="32"/>
      <c r="AM54" s="32"/>
      <c r="AN54" s="32">
        <v>26</v>
      </c>
      <c r="AO54" s="32">
        <v>51</v>
      </c>
      <c r="AP54" s="33">
        <v>36</v>
      </c>
      <c r="AQ54" s="601">
        <v>2.8</v>
      </c>
      <c r="AR54" s="32"/>
      <c r="AW54" s="32">
        <v>0.59115384615384359</v>
      </c>
      <c r="AX54" s="32">
        <v>0.54846153846154733</v>
      </c>
      <c r="AY54" s="32">
        <v>0.45980769230769492</v>
      </c>
      <c r="AZ54" s="32">
        <v>-4.2692307692296441E-2</v>
      </c>
      <c r="BE54" s="155"/>
      <c r="BF54" s="32"/>
      <c r="BG54" s="32">
        <f>SUM($Z$4:Z54)</f>
        <v>402.40000000000009</v>
      </c>
      <c r="BH54" s="1165">
        <f t="shared" si="5"/>
        <v>0.80925087983911592</v>
      </c>
      <c r="BI54" s="33">
        <f>SUM($AP$4:AP54)</f>
        <v>1195.0999999999999</v>
      </c>
      <c r="BJ54" s="1165">
        <f t="shared" si="3"/>
        <v>1.0127966101694914</v>
      </c>
      <c r="BK54" s="155"/>
      <c r="BL54" s="155"/>
      <c r="BN54" s="155"/>
      <c r="BO54" s="155"/>
      <c r="BP54" s="155"/>
      <c r="BQ54" s="155"/>
      <c r="BR54" s="32"/>
      <c r="BS54" s="32"/>
      <c r="BT54" s="32"/>
      <c r="BU54" s="32"/>
      <c r="BV54" s="155"/>
      <c r="BW54" s="155"/>
      <c r="BX54" s="155"/>
      <c r="BY54" s="155"/>
      <c r="BZ54" s="155"/>
      <c r="CA54" s="155"/>
      <c r="CB54" s="155"/>
      <c r="CC54" s="155"/>
      <c r="CD54" s="32"/>
      <c r="CF54" s="33">
        <v>1</v>
      </c>
      <c r="CG54" s="32">
        <v>0</v>
      </c>
      <c r="CH54" s="1243">
        <v>1013.25</v>
      </c>
      <c r="CI54" s="32">
        <f>AVERAGE(Daily!CO257:CO261)</f>
        <v>3.7759999999999998</v>
      </c>
      <c r="CJ54" s="32">
        <f>AVERAGE(Daily!CP257:CP261)</f>
        <v>11.308846153846156</v>
      </c>
      <c r="CK54" s="32">
        <f>AVERAGE(Daily!CQ257:CQ261)</f>
        <v>19.051538461538453</v>
      </c>
      <c r="CL54" s="32">
        <f>AVERAGE(Daily!CR257:CR261)</f>
        <v>15.180192307692304</v>
      </c>
      <c r="CM54" s="32">
        <f>AVERAGE(Daily!CS257:CS261)</f>
        <v>7.7426923076922964</v>
      </c>
      <c r="CN54" s="32">
        <f t="shared" si="8"/>
        <v>497.24999999999966</v>
      </c>
      <c r="CO54" s="32">
        <f>(Daily!CU261)</f>
        <v>1180</v>
      </c>
      <c r="CP54" s="32">
        <f t="shared" si="6"/>
        <v>12.599294871794871</v>
      </c>
      <c r="CQ54" s="32">
        <f t="shared" si="7"/>
        <v>17.761089743589736</v>
      </c>
    </row>
    <row r="55" spans="2:95" x14ac:dyDescent="0.2">
      <c r="B55" s="32"/>
      <c r="C55" s="32"/>
      <c r="D55" s="2104"/>
      <c r="E55" s="32" t="s">
        <v>200</v>
      </c>
      <c r="F55" s="32">
        <v>11</v>
      </c>
      <c r="G55" s="32">
        <v>18.72</v>
      </c>
      <c r="H55" s="32">
        <v>14.8</v>
      </c>
      <c r="I55" s="32">
        <v>7.7200000000000006</v>
      </c>
      <c r="J55" s="32"/>
      <c r="K55" s="33">
        <v>57.4</v>
      </c>
      <c r="L55" s="33">
        <v>90</v>
      </c>
      <c r="M55" s="33">
        <v>76.2</v>
      </c>
      <c r="N55" s="33">
        <v>32.6</v>
      </c>
      <c r="O55" s="33"/>
      <c r="P55" s="33">
        <v>1008</v>
      </c>
      <c r="Q55" s="33">
        <v>1014.2</v>
      </c>
      <c r="R55" s="33">
        <v>1011.1</v>
      </c>
      <c r="S55" s="33">
        <v>6.2</v>
      </c>
      <c r="T55" s="32"/>
      <c r="U55" s="32">
        <v>5.42</v>
      </c>
      <c r="V55" s="32">
        <v>12.559999999999999</v>
      </c>
      <c r="W55" s="32">
        <v>17.419999999999998</v>
      </c>
      <c r="X55" s="32"/>
      <c r="Y55" s="32"/>
      <c r="Z55" s="32">
        <v>3.1</v>
      </c>
      <c r="AA55" s="32"/>
      <c r="AB55" s="32"/>
      <c r="AC55" s="32"/>
      <c r="AD55" s="32"/>
      <c r="AE55" s="32"/>
      <c r="AF55" s="32"/>
      <c r="AG55" s="32">
        <v>8.48</v>
      </c>
      <c r="AH55" s="32">
        <v>12.540000000000001</v>
      </c>
      <c r="AI55" s="32">
        <v>10.459999999999999</v>
      </c>
      <c r="AJ55" s="32">
        <v>4.0600000000000005</v>
      </c>
      <c r="AK55" s="32"/>
      <c r="AL55" s="32"/>
      <c r="AM55" s="32"/>
      <c r="AN55" s="32"/>
      <c r="AO55" s="32">
        <v>52</v>
      </c>
      <c r="AP55" s="33">
        <v>20.5</v>
      </c>
      <c r="AQ55" s="601">
        <v>4.4000000000000004</v>
      </c>
      <c r="AR55" s="32"/>
      <c r="AW55" s="32">
        <v>6.7138461538460342E-2</v>
      </c>
      <c r="AX55" s="32">
        <v>0.58641538461539044</v>
      </c>
      <c r="AY55" s="32">
        <v>0.26677692307692558</v>
      </c>
      <c r="AZ55" s="32">
        <v>0.5192769230769303</v>
      </c>
      <c r="BE55" s="155"/>
      <c r="BF55" s="32"/>
      <c r="BG55" s="32">
        <f>SUM($Z$4:Z55)</f>
        <v>405.50000000000011</v>
      </c>
      <c r="BH55" s="1165">
        <f t="shared" si="5"/>
        <v>0.79980276134122363</v>
      </c>
      <c r="BI55" s="33">
        <f>SUM($AP$4:AP55)</f>
        <v>1215.5999999999999</v>
      </c>
      <c r="BJ55" s="1165">
        <f t="shared" si="3"/>
        <v>1.0104738154613466</v>
      </c>
      <c r="BK55" s="155"/>
      <c r="BL55" s="155"/>
      <c r="BN55" s="155"/>
      <c r="BO55" s="155"/>
      <c r="BP55" s="155"/>
      <c r="BQ55" s="155"/>
      <c r="BR55" s="32"/>
      <c r="BS55" s="32"/>
      <c r="BT55" s="32"/>
      <c r="BU55" s="32"/>
      <c r="BV55" s="155"/>
      <c r="BW55" s="155"/>
      <c r="BX55" s="155"/>
      <c r="BY55" s="155"/>
      <c r="BZ55" s="155"/>
      <c r="CA55" s="155"/>
      <c r="CB55" s="155"/>
      <c r="CC55" s="155"/>
      <c r="CD55" s="32"/>
      <c r="CF55" s="33">
        <v>1</v>
      </c>
      <c r="CG55" s="32">
        <v>0</v>
      </c>
      <c r="CH55" s="1243">
        <v>1013.25</v>
      </c>
      <c r="CI55" s="32">
        <f>AVERAGE(Daily!CO262:CO266)</f>
        <v>3.7759999999999998</v>
      </c>
      <c r="CJ55" s="32">
        <f>AVERAGE(Daily!CP262:CP266)</f>
        <v>10.932861538461541</v>
      </c>
      <c r="CK55" s="32">
        <f>AVERAGE(Daily!CQ262:CQ266)</f>
        <v>18.13358461538461</v>
      </c>
      <c r="CL55" s="32">
        <f>AVERAGE(Daily!CR262:CR266)</f>
        <v>14.533223076923074</v>
      </c>
      <c r="CM55" s="32">
        <f>AVERAGE(Daily!CS262:CS266)</f>
        <v>7.2007230769230706</v>
      </c>
      <c r="CN55" s="32">
        <f t="shared" si="8"/>
        <v>506.99999999999966</v>
      </c>
      <c r="CO55" s="32">
        <f>(Daily!CU266)</f>
        <v>1203</v>
      </c>
      <c r="CP55" s="32">
        <f t="shared" si="6"/>
        <v>12.132982051282051</v>
      </c>
      <c r="CQ55" s="32">
        <f t="shared" si="7"/>
        <v>16.933464102564098</v>
      </c>
    </row>
    <row r="56" spans="2:95" x14ac:dyDescent="0.2">
      <c r="B56" s="32"/>
      <c r="C56" s="32"/>
      <c r="D56" s="2104"/>
      <c r="E56" s="32" t="s">
        <v>201</v>
      </c>
      <c r="F56" s="32">
        <v>11.04</v>
      </c>
      <c r="G56" s="32">
        <v>19.040000000000003</v>
      </c>
      <c r="H56" s="32">
        <v>15.1</v>
      </c>
      <c r="I56" s="32">
        <v>8</v>
      </c>
      <c r="J56" s="32"/>
      <c r="K56" s="33">
        <v>52.8</v>
      </c>
      <c r="L56" s="33">
        <v>91.4</v>
      </c>
      <c r="M56" s="33">
        <v>74.8</v>
      </c>
      <c r="N56" s="33">
        <v>38.6</v>
      </c>
      <c r="O56" s="33"/>
      <c r="P56" s="33">
        <v>1016</v>
      </c>
      <c r="Q56" s="33">
        <v>1018.4</v>
      </c>
      <c r="R56" s="33">
        <v>1017.2</v>
      </c>
      <c r="S56" s="33">
        <v>2.4</v>
      </c>
      <c r="T56" s="32"/>
      <c r="U56" s="32">
        <v>4.24</v>
      </c>
      <c r="V56" s="32">
        <v>12.979999999999999</v>
      </c>
      <c r="W56" s="32">
        <v>17.740000000000002</v>
      </c>
      <c r="X56" s="32"/>
      <c r="Y56" s="32"/>
      <c r="Z56" s="32">
        <v>0.8</v>
      </c>
      <c r="AA56" s="32"/>
      <c r="AB56" s="32"/>
      <c r="AC56" s="32"/>
      <c r="AD56" s="32"/>
      <c r="AE56" s="32"/>
      <c r="AF56" s="32"/>
      <c r="AG56" s="32">
        <v>7.3</v>
      </c>
      <c r="AH56" s="32">
        <v>13.24</v>
      </c>
      <c r="AI56" s="32">
        <v>10.379999999999999</v>
      </c>
      <c r="AJ56" s="32">
        <v>5.94</v>
      </c>
      <c r="AK56" s="32"/>
      <c r="AL56" s="32"/>
      <c r="AM56" s="32"/>
      <c r="AN56" s="32">
        <v>27</v>
      </c>
      <c r="AO56" s="32">
        <v>53</v>
      </c>
      <c r="AP56" s="33">
        <v>30.5</v>
      </c>
      <c r="AQ56" s="601">
        <v>3</v>
      </c>
      <c r="AR56" s="32"/>
      <c r="AW56" s="32">
        <v>0.46499999999999952</v>
      </c>
      <c r="AX56" s="32">
        <v>1.5483333333333369</v>
      </c>
      <c r="AY56" s="32">
        <v>1.0666666666666675</v>
      </c>
      <c r="AZ56" s="32">
        <v>1.083333333333337</v>
      </c>
      <c r="BE56" s="155"/>
      <c r="BF56" s="32"/>
      <c r="BG56" s="32">
        <f>SUM($Z$4:Z56)</f>
        <v>406.30000000000013</v>
      </c>
      <c r="BH56" s="1165">
        <f t="shared" si="5"/>
        <v>0.78626028059990405</v>
      </c>
      <c r="BI56" s="33">
        <f>SUM($AP$4:AP56)</f>
        <v>1246.0999999999999</v>
      </c>
      <c r="BJ56" s="1165">
        <f t="shared" si="3"/>
        <v>1.0163947797716149</v>
      </c>
      <c r="BK56" s="155"/>
      <c r="BL56" s="155"/>
      <c r="BN56" s="155"/>
      <c r="BO56" s="155"/>
      <c r="BP56" s="155"/>
      <c r="BQ56" s="155"/>
      <c r="BR56" s="32"/>
      <c r="BS56" s="32"/>
      <c r="BT56" s="32"/>
      <c r="BU56" s="32"/>
      <c r="BV56" s="155"/>
      <c r="BW56" s="155"/>
      <c r="BX56" s="155"/>
      <c r="BY56" s="155"/>
      <c r="BZ56" s="155"/>
      <c r="CA56" s="155"/>
      <c r="CB56" s="155"/>
      <c r="CC56" s="155"/>
      <c r="CD56" s="32"/>
      <c r="CF56" s="33">
        <v>1</v>
      </c>
      <c r="CG56" s="32">
        <v>0</v>
      </c>
      <c r="CH56" s="1243">
        <v>1013.25</v>
      </c>
      <c r="CI56" s="32">
        <f>AVERAGE(Daily!CO267:CO271)</f>
        <v>3.7759999999999998</v>
      </c>
      <c r="CJ56" s="32">
        <f>AVERAGE(Daily!CP267:CP271)</f>
        <v>10.574999999999999</v>
      </c>
      <c r="CK56" s="32">
        <f>AVERAGE(Daily!CQ267:CQ271)</f>
        <v>17.491666666666664</v>
      </c>
      <c r="CL56" s="32">
        <f>AVERAGE(Daily!CR267:CR271)</f>
        <v>14.033333333333331</v>
      </c>
      <c r="CM56" s="32">
        <f>AVERAGE(Daily!CS267:CS271)</f>
        <v>6.9166666666666625</v>
      </c>
      <c r="CN56" s="32">
        <f t="shared" si="8"/>
        <v>516.74999999999966</v>
      </c>
      <c r="CO56" s="32">
        <f>(Daily!CU271)</f>
        <v>1226</v>
      </c>
      <c r="CP56" s="32">
        <f t="shared" si="6"/>
        <v>11.727777777777778</v>
      </c>
      <c r="CQ56" s="32">
        <f t="shared" si="7"/>
        <v>16.338888888888885</v>
      </c>
    </row>
    <row r="57" spans="2:95" s="1242" customFormat="1" x14ac:dyDescent="0.2">
      <c r="B57" s="140"/>
      <c r="C57" s="140"/>
      <c r="D57" s="2104"/>
      <c r="E57" s="140" t="s">
        <v>215</v>
      </c>
      <c r="F57" s="140">
        <v>13.580000000000002</v>
      </c>
      <c r="G57" s="140">
        <v>24.140000000000004</v>
      </c>
      <c r="H57" s="140">
        <v>18.2</v>
      </c>
      <c r="I57" s="140">
        <v>10.559999999999999</v>
      </c>
      <c r="J57" s="140"/>
      <c r="K57" s="144">
        <v>53.8</v>
      </c>
      <c r="L57" s="144">
        <v>95.4</v>
      </c>
      <c r="M57" s="144">
        <v>77.599999999999994</v>
      </c>
      <c r="N57" s="144">
        <v>41.6</v>
      </c>
      <c r="O57" s="144"/>
      <c r="P57" s="144">
        <v>1022.2</v>
      </c>
      <c r="Q57" s="144">
        <v>1026.8</v>
      </c>
      <c r="R57" s="144">
        <v>1024.5</v>
      </c>
      <c r="S57" s="144">
        <v>4.5999999999999996</v>
      </c>
      <c r="T57" s="140"/>
      <c r="U57" s="140">
        <v>2.4200000000000004</v>
      </c>
      <c r="V57" s="140">
        <v>9.8000000000000007</v>
      </c>
      <c r="W57" s="140">
        <v>13.34</v>
      </c>
      <c r="X57" s="140"/>
      <c r="Y57" s="140"/>
      <c r="Z57" s="140">
        <v>3.3</v>
      </c>
      <c r="AA57" s="140"/>
      <c r="AB57" s="140"/>
      <c r="AC57" s="140"/>
      <c r="AD57" s="140"/>
      <c r="AE57" s="140"/>
      <c r="AF57" s="140"/>
      <c r="AG57" s="140">
        <v>11.82</v>
      </c>
      <c r="AH57" s="140">
        <v>17.04</v>
      </c>
      <c r="AI57" s="140">
        <v>13.680000000000001</v>
      </c>
      <c r="AJ57" s="140">
        <v>5.22</v>
      </c>
      <c r="AK57" s="140"/>
      <c r="AL57" s="140"/>
      <c r="AM57" s="140"/>
      <c r="AN57" s="140"/>
      <c r="AO57" s="140">
        <v>54</v>
      </c>
      <c r="AP57" s="144">
        <v>37.81</v>
      </c>
      <c r="AQ57" s="603">
        <v>2</v>
      </c>
      <c r="AR57" s="140"/>
      <c r="AS57" s="149"/>
      <c r="AT57" s="149"/>
      <c r="AU57" s="149"/>
      <c r="AV57" s="149"/>
      <c r="AW57" s="140">
        <v>3.3599999999999981</v>
      </c>
      <c r="AX57" s="140">
        <v>7.2466666666666724</v>
      </c>
      <c r="AY57" s="140">
        <v>4.6433333333333353</v>
      </c>
      <c r="AZ57" s="140">
        <v>3.8866666666666747</v>
      </c>
      <c r="BA57" s="149"/>
      <c r="BB57" s="149"/>
      <c r="BC57" s="149"/>
      <c r="BD57" s="149"/>
      <c r="BF57" s="140"/>
      <c r="BG57" s="140">
        <f>SUM($Z$4:Z57)</f>
        <v>409.60000000000014</v>
      </c>
      <c r="BH57" s="1166">
        <f t="shared" si="5"/>
        <v>0.77796771130104536</v>
      </c>
      <c r="BI57" s="144">
        <f>SUM($AP$4:AP57)</f>
        <v>1283.9099999999999</v>
      </c>
      <c r="BJ57" s="1166">
        <f t="shared" si="3"/>
        <v>1.0279503602882305</v>
      </c>
      <c r="BR57" s="140"/>
      <c r="BS57" s="140"/>
      <c r="BT57" s="140"/>
      <c r="BU57" s="140"/>
      <c r="CD57" s="140"/>
      <c r="CF57" s="144">
        <v>1</v>
      </c>
      <c r="CG57" s="140">
        <v>0</v>
      </c>
      <c r="CH57" s="1263">
        <v>1013.25</v>
      </c>
      <c r="CI57" s="140">
        <f>AVERAGE(Daily!CO272:CO276)</f>
        <v>3.7759999999999998</v>
      </c>
      <c r="CJ57" s="140">
        <f>AVERAGE(Daily!CP272:CP276)</f>
        <v>10.220000000000002</v>
      </c>
      <c r="CK57" s="140">
        <f>AVERAGE(Daily!CQ272:CQ276)</f>
        <v>16.893333333333327</v>
      </c>
      <c r="CL57" s="140">
        <f>AVERAGE(Daily!CR272:CR276)</f>
        <v>13.556666666666667</v>
      </c>
      <c r="CM57" s="140">
        <f>AVERAGE(Daily!CS272:CS276)</f>
        <v>6.6733333333333267</v>
      </c>
      <c r="CN57" s="140">
        <f t="shared" si="8"/>
        <v>526.49999999999966</v>
      </c>
      <c r="CO57" s="140">
        <f>(Daily!CU276)</f>
        <v>1249</v>
      </c>
      <c r="CP57" s="140">
        <f t="shared" si="6"/>
        <v>11.332222222222224</v>
      </c>
      <c r="CQ57" s="140">
        <f t="shared" si="7"/>
        <v>15.781111111111109</v>
      </c>
    </row>
    <row r="58" spans="2:95" x14ac:dyDescent="0.2">
      <c r="B58" s="32"/>
      <c r="C58" s="32"/>
      <c r="D58" s="2104" t="s">
        <v>9</v>
      </c>
      <c r="E58" s="32" t="s">
        <v>197</v>
      </c>
      <c r="F58" s="32">
        <v>14.379999999999999</v>
      </c>
      <c r="G58" s="32">
        <v>23.360000000000003</v>
      </c>
      <c r="H58" s="32">
        <v>18.619999999999997</v>
      </c>
      <c r="I58" s="32">
        <v>8.98</v>
      </c>
      <c r="J58" s="32"/>
      <c r="K58" s="33">
        <v>48.2</v>
      </c>
      <c r="L58" s="33">
        <v>87</v>
      </c>
      <c r="M58" s="33">
        <v>68.599999999999994</v>
      </c>
      <c r="N58" s="33">
        <v>38.799999999999997</v>
      </c>
      <c r="O58" s="33"/>
      <c r="P58" s="33">
        <v>1018</v>
      </c>
      <c r="Q58" s="33">
        <v>1022.8</v>
      </c>
      <c r="R58" s="33">
        <v>1020.4</v>
      </c>
      <c r="S58" s="33">
        <v>4.8</v>
      </c>
      <c r="T58" s="32"/>
      <c r="U58" s="32">
        <v>5.04</v>
      </c>
      <c r="V58" s="32">
        <v>13.62</v>
      </c>
      <c r="W58" s="32">
        <v>19.66</v>
      </c>
      <c r="X58" s="32"/>
      <c r="Y58" s="32"/>
      <c r="Z58" s="32">
        <v>0.1</v>
      </c>
      <c r="AA58" s="32"/>
      <c r="AB58" s="32"/>
      <c r="AC58" s="32"/>
      <c r="AD58" s="32"/>
      <c r="AE58" s="32"/>
      <c r="AF58" s="32"/>
      <c r="AG58" s="32">
        <v>10.48</v>
      </c>
      <c r="AH58" s="32">
        <v>15.059999999999999</v>
      </c>
      <c r="AI58" s="32">
        <v>12.22</v>
      </c>
      <c r="AJ58" s="32">
        <v>4.58</v>
      </c>
      <c r="AK58" s="32"/>
      <c r="AL58" s="32"/>
      <c r="AM58" s="32"/>
      <c r="AN58" s="32">
        <v>28</v>
      </c>
      <c r="AO58" s="32">
        <v>55</v>
      </c>
      <c r="AP58" s="33">
        <v>31.200000000000003</v>
      </c>
      <c r="AQ58" s="601">
        <v>0.2</v>
      </c>
      <c r="AR58" s="32"/>
      <c r="AW58" s="32">
        <v>4.5149999999999979</v>
      </c>
      <c r="AX58" s="32">
        <v>7.0650000000000066</v>
      </c>
      <c r="AY58" s="32">
        <v>5.5400000000000018</v>
      </c>
      <c r="AZ58" s="32">
        <v>2.55000000000001</v>
      </c>
      <c r="BE58" s="155"/>
      <c r="BF58" s="32"/>
      <c r="BG58" s="32">
        <f>SUM($Z$4:Z58)</f>
        <v>409.70000000000016</v>
      </c>
      <c r="BH58" s="1165">
        <f t="shared" si="5"/>
        <v>0.76400932400932475</v>
      </c>
      <c r="BI58" s="33">
        <f>SUM($AP$4:AP58)</f>
        <v>1315.11</v>
      </c>
      <c r="BJ58" s="1165">
        <f t="shared" si="3"/>
        <v>1.0387120690973017</v>
      </c>
      <c r="BK58" s="155"/>
      <c r="BL58" s="155"/>
      <c r="BN58" s="155"/>
      <c r="BO58" s="155"/>
      <c r="BP58" s="155"/>
      <c r="BQ58" s="155"/>
      <c r="BR58" s="32"/>
      <c r="BS58" s="32"/>
      <c r="BT58" s="32"/>
      <c r="BU58" s="32"/>
      <c r="BV58" s="155"/>
      <c r="BW58" s="155"/>
      <c r="BX58" s="155"/>
      <c r="BY58" s="155"/>
      <c r="BZ58" s="155"/>
      <c r="CA58" s="155"/>
      <c r="CB58" s="155"/>
      <c r="CC58" s="155"/>
      <c r="CD58" s="32"/>
      <c r="CF58" s="33">
        <v>1</v>
      </c>
      <c r="CG58" s="32">
        <v>0</v>
      </c>
      <c r="CH58" s="1243">
        <v>1013.25</v>
      </c>
      <c r="CI58" s="32">
        <f>AVERAGE(Daily!CO277:CO281)</f>
        <v>3.9679999999999991</v>
      </c>
      <c r="CJ58" s="32">
        <f>AVERAGE(Daily!CP277:CP281)</f>
        <v>9.8650000000000038</v>
      </c>
      <c r="CK58" s="32">
        <f>AVERAGE(Daily!CQ277:CQ281)</f>
        <v>16.294999999999995</v>
      </c>
      <c r="CL58" s="32">
        <f>AVERAGE(Daily!CR277:CR281)</f>
        <v>13.079999999999998</v>
      </c>
      <c r="CM58" s="32">
        <f>AVERAGE(Daily!CS277:CS281)</f>
        <v>6.4299999999999899</v>
      </c>
      <c r="CN58" s="32">
        <f t="shared" si="8"/>
        <v>536.24999999999966</v>
      </c>
      <c r="CO58" s="32">
        <f>(Daily!CU281)</f>
        <v>1266.0967741935483</v>
      </c>
      <c r="CP58" s="32">
        <f t="shared" si="6"/>
        <v>10.936666666666667</v>
      </c>
      <c r="CQ58" s="32">
        <f t="shared" si="7"/>
        <v>15.223333333333329</v>
      </c>
    </row>
    <row r="59" spans="2:95" x14ac:dyDescent="0.2">
      <c r="B59" s="32"/>
      <c r="C59" s="32"/>
      <c r="D59" s="2104"/>
      <c r="E59" s="32" t="s">
        <v>198</v>
      </c>
      <c r="F59" s="32">
        <v>11.919999999999998</v>
      </c>
      <c r="G59" s="32">
        <v>17.3</v>
      </c>
      <c r="H59" s="32">
        <v>14.24</v>
      </c>
      <c r="I59" s="32">
        <v>5.38</v>
      </c>
      <c r="J59" s="32"/>
      <c r="K59" s="33">
        <v>59.8</v>
      </c>
      <c r="L59" s="33">
        <v>86.2</v>
      </c>
      <c r="M59" s="33">
        <v>73.599999999999994</v>
      </c>
      <c r="N59" s="33">
        <v>26.4</v>
      </c>
      <c r="O59" s="33"/>
      <c r="P59" s="33">
        <v>1014</v>
      </c>
      <c r="Q59" s="33">
        <v>1019</v>
      </c>
      <c r="R59" s="33">
        <v>1016.5</v>
      </c>
      <c r="S59" s="33">
        <v>5</v>
      </c>
      <c r="T59" s="32"/>
      <c r="U59" s="32">
        <v>7.6</v>
      </c>
      <c r="V59" s="32">
        <v>16.2</v>
      </c>
      <c r="W59" s="32">
        <v>25.1</v>
      </c>
      <c r="X59" s="32"/>
      <c r="Y59" s="32"/>
      <c r="Z59" s="32">
        <v>5.7</v>
      </c>
      <c r="AA59" s="32"/>
      <c r="AB59" s="32"/>
      <c r="AC59" s="32"/>
      <c r="AD59" s="32"/>
      <c r="AE59" s="32"/>
      <c r="AF59" s="32"/>
      <c r="AG59" s="32">
        <v>7.1</v>
      </c>
      <c r="AH59" s="32">
        <v>13.020000000000001</v>
      </c>
      <c r="AI59" s="32">
        <v>9.4599999999999991</v>
      </c>
      <c r="AJ59" s="32">
        <v>5.92</v>
      </c>
      <c r="AK59" s="32"/>
      <c r="AL59" s="32"/>
      <c r="AM59" s="32"/>
      <c r="AN59" s="32"/>
      <c r="AO59" s="32">
        <v>56</v>
      </c>
      <c r="AP59" s="33">
        <v>15.1</v>
      </c>
      <c r="AQ59" s="601">
        <v>7.9</v>
      </c>
      <c r="AR59" s="32"/>
      <c r="AW59" s="32">
        <v>2.4099999999999957</v>
      </c>
      <c r="AX59" s="32">
        <v>1.6033333333333453</v>
      </c>
      <c r="AY59" s="32">
        <v>1.6366666666666703</v>
      </c>
      <c r="AZ59" s="32">
        <v>-0.80666666666665088</v>
      </c>
      <c r="BE59" s="155"/>
      <c r="BF59" s="32"/>
      <c r="BG59" s="32">
        <f>SUM($Z$4:Z59)</f>
        <v>415.40000000000015</v>
      </c>
      <c r="BH59" s="1165">
        <f t="shared" si="5"/>
        <v>0.76080586080586166</v>
      </c>
      <c r="BI59" s="33">
        <f>SUM($AP$4:AP59)</f>
        <v>1330.2099999999998</v>
      </c>
      <c r="BJ59" s="1165">
        <f t="shared" si="3"/>
        <v>1.036640187033359</v>
      </c>
      <c r="BK59" s="155"/>
      <c r="BL59" s="155"/>
      <c r="BN59" s="155"/>
      <c r="BO59" s="155"/>
      <c r="BP59" s="155"/>
      <c r="BQ59" s="155"/>
      <c r="BR59" s="32"/>
      <c r="BS59" s="32"/>
      <c r="BT59" s="32"/>
      <c r="BU59" s="32"/>
      <c r="BV59" s="155"/>
      <c r="BW59" s="155"/>
      <c r="BX59" s="155"/>
      <c r="BY59" s="155"/>
      <c r="BZ59" s="155"/>
      <c r="CA59" s="155"/>
      <c r="CB59" s="155"/>
      <c r="CC59" s="155"/>
      <c r="CD59" s="32"/>
      <c r="CF59" s="33">
        <v>1</v>
      </c>
      <c r="CG59" s="32">
        <v>0</v>
      </c>
      <c r="CH59" s="1243">
        <v>1013.25</v>
      </c>
      <c r="CI59" s="32">
        <f>AVERAGE(Daily!CO282:CO286)</f>
        <v>3.9679999999999991</v>
      </c>
      <c r="CJ59" s="32">
        <f>AVERAGE(Daily!CP282:CP286)</f>
        <v>9.5100000000000051</v>
      </c>
      <c r="CK59" s="32">
        <f>AVERAGE(Daily!CQ282:CQ286)</f>
        <v>15.696666666666655</v>
      </c>
      <c r="CL59" s="32">
        <f>AVERAGE(Daily!CR282:CR286)</f>
        <v>12.60333333333333</v>
      </c>
      <c r="CM59" s="32">
        <f>AVERAGE(Daily!CS282:CS286)</f>
        <v>6.1866666666666505</v>
      </c>
      <c r="CN59" s="32">
        <f t="shared" si="8"/>
        <v>545.99999999999955</v>
      </c>
      <c r="CO59" s="32">
        <f>(Daily!CU286)</f>
        <v>1283.1935483870968</v>
      </c>
      <c r="CP59" s="32">
        <f t="shared" si="6"/>
        <v>10.541111111111114</v>
      </c>
      <c r="CQ59" s="32">
        <f t="shared" si="7"/>
        <v>14.665555555555546</v>
      </c>
    </row>
    <row r="60" spans="2:95" x14ac:dyDescent="0.2">
      <c r="B60" s="32"/>
      <c r="C60" s="32"/>
      <c r="D60" s="2104"/>
      <c r="E60" s="32" t="s">
        <v>199</v>
      </c>
      <c r="F60" s="32">
        <v>10.84</v>
      </c>
      <c r="G60" s="32">
        <v>16.84</v>
      </c>
      <c r="H60" s="32">
        <v>13.860000000000003</v>
      </c>
      <c r="I60" s="32">
        <v>6</v>
      </c>
      <c r="J60" s="32"/>
      <c r="K60" s="33">
        <v>62</v>
      </c>
      <c r="L60" s="33">
        <v>87.8</v>
      </c>
      <c r="M60" s="33">
        <v>75.599999999999994</v>
      </c>
      <c r="N60" s="33">
        <v>25.8</v>
      </c>
      <c r="O60" s="33"/>
      <c r="P60" s="33">
        <v>1022.4</v>
      </c>
      <c r="Q60" s="33">
        <v>1027.5999999999999</v>
      </c>
      <c r="R60" s="33">
        <v>1025</v>
      </c>
      <c r="S60" s="33">
        <v>5.2</v>
      </c>
      <c r="T60" s="32"/>
      <c r="U60" s="32">
        <v>4.2</v>
      </c>
      <c r="V60" s="32">
        <v>10.54</v>
      </c>
      <c r="W60" s="32">
        <v>15.179999999999998</v>
      </c>
      <c r="X60" s="32"/>
      <c r="Y60" s="32"/>
      <c r="Z60" s="32">
        <v>0</v>
      </c>
      <c r="AA60" s="32"/>
      <c r="AB60" s="32"/>
      <c r="AC60" s="32"/>
      <c r="AD60" s="32"/>
      <c r="AE60" s="32"/>
      <c r="AF60" s="32"/>
      <c r="AG60" s="32">
        <v>7.2799999999999994</v>
      </c>
      <c r="AH60" s="32">
        <v>11.620000000000001</v>
      </c>
      <c r="AI60" s="32">
        <v>9.4599999999999991</v>
      </c>
      <c r="AJ60" s="32">
        <v>4.3400000000000007</v>
      </c>
      <c r="AK60" s="32"/>
      <c r="AL60" s="32"/>
      <c r="AM60" s="32"/>
      <c r="AN60" s="32">
        <v>29</v>
      </c>
      <c r="AO60" s="32">
        <v>57</v>
      </c>
      <c r="AP60" s="33">
        <v>21.6</v>
      </c>
      <c r="AQ60" s="601">
        <v>0</v>
      </c>
      <c r="AR60" s="32"/>
      <c r="AW60" s="32">
        <v>1.6849999999999934</v>
      </c>
      <c r="AX60" s="32">
        <v>1.7416666666666814</v>
      </c>
      <c r="AY60" s="32">
        <v>1.7333333333333374</v>
      </c>
      <c r="AZ60" s="32">
        <v>5.6666666666687779E-2</v>
      </c>
      <c r="BE60" s="155"/>
      <c r="BF60" s="32"/>
      <c r="BG60" s="32">
        <f>SUM($Z$4:Z60)</f>
        <v>415.40000000000015</v>
      </c>
      <c r="BH60" s="1165">
        <f t="shared" si="5"/>
        <v>0.74745838956365362</v>
      </c>
      <c r="BI60" s="33">
        <f>SUM($AP$4:AP60)</f>
        <v>1351.8099999999997</v>
      </c>
      <c r="BJ60" s="1165">
        <f t="shared" si="3"/>
        <v>1.0396216725793246</v>
      </c>
      <c r="BK60" s="155"/>
      <c r="BL60" s="155"/>
      <c r="BN60" s="155"/>
      <c r="BO60" s="155"/>
      <c r="BP60" s="155"/>
      <c r="BQ60" s="155"/>
      <c r="BR60" s="32"/>
      <c r="BS60" s="32"/>
      <c r="BT60" s="32"/>
      <c r="BU60" s="32"/>
      <c r="BV60" s="155"/>
      <c r="BW60" s="155"/>
      <c r="BX60" s="155"/>
      <c r="BY60" s="155"/>
      <c r="BZ60" s="155"/>
      <c r="CA60" s="155"/>
      <c r="CB60" s="155"/>
      <c r="CC60" s="155"/>
      <c r="CD60" s="32"/>
      <c r="CF60" s="33">
        <v>1</v>
      </c>
      <c r="CG60" s="32">
        <v>0</v>
      </c>
      <c r="CH60" s="1243">
        <v>1013.25</v>
      </c>
      <c r="CI60" s="32">
        <f>AVERAGE(Daily!CO287:CO291)</f>
        <v>3.9679999999999991</v>
      </c>
      <c r="CJ60" s="32">
        <f>AVERAGE(Daily!CP287:CP291)</f>
        <v>9.1550000000000065</v>
      </c>
      <c r="CK60" s="32">
        <f>AVERAGE(Daily!CQ287:CQ291)</f>
        <v>15.098333333333319</v>
      </c>
      <c r="CL60" s="32">
        <f>AVERAGE(Daily!CR287:CR291)</f>
        <v>12.126666666666662</v>
      </c>
      <c r="CM60" s="32">
        <f>AVERAGE(Daily!CS287:CS291)</f>
        <v>5.943333333333312</v>
      </c>
      <c r="CN60" s="32">
        <f t="shared" si="8"/>
        <v>555.74999999999955</v>
      </c>
      <c r="CO60" s="32">
        <f>(Daily!CU291)</f>
        <v>1300.2903225806451</v>
      </c>
      <c r="CP60" s="32">
        <f t="shared" si="6"/>
        <v>10.145555555555557</v>
      </c>
      <c r="CQ60" s="32">
        <f t="shared" si="7"/>
        <v>14.107777777777766</v>
      </c>
    </row>
    <row r="61" spans="2:95" x14ac:dyDescent="0.2">
      <c r="B61" s="32"/>
      <c r="C61" s="32"/>
      <c r="D61" s="2104"/>
      <c r="E61" s="32" t="s">
        <v>200</v>
      </c>
      <c r="F61" s="32">
        <v>5.48</v>
      </c>
      <c r="G61" s="32">
        <v>13.960000000000003</v>
      </c>
      <c r="H61" s="32">
        <v>9.58</v>
      </c>
      <c r="I61" s="32">
        <v>8.48</v>
      </c>
      <c r="J61" s="32"/>
      <c r="K61" s="33">
        <v>54.8</v>
      </c>
      <c r="L61" s="33">
        <v>89.2</v>
      </c>
      <c r="M61" s="33">
        <v>73.400000000000006</v>
      </c>
      <c r="N61" s="33">
        <v>34.4</v>
      </c>
      <c r="O61" s="33"/>
      <c r="P61" s="33">
        <v>1014.6</v>
      </c>
      <c r="Q61" s="33">
        <v>1022</v>
      </c>
      <c r="R61" s="33">
        <v>1018.3</v>
      </c>
      <c r="S61" s="33">
        <v>7.4</v>
      </c>
      <c r="T61" s="32"/>
      <c r="U61" s="32">
        <v>4.9000000000000004</v>
      </c>
      <c r="V61" s="32">
        <v>12.32</v>
      </c>
      <c r="W61" s="32">
        <v>18.939999999999998</v>
      </c>
      <c r="X61" s="32"/>
      <c r="Y61" s="32"/>
      <c r="Z61" s="32">
        <v>3.3</v>
      </c>
      <c r="AA61" s="32"/>
      <c r="AB61" s="32"/>
      <c r="AC61" s="32"/>
      <c r="AD61" s="32"/>
      <c r="AE61" s="32"/>
      <c r="AF61" s="32"/>
      <c r="AG61" s="32">
        <v>1.78</v>
      </c>
      <c r="AH61" s="32">
        <v>8.42</v>
      </c>
      <c r="AI61" s="32">
        <v>4.8199999999999994</v>
      </c>
      <c r="AJ61" s="32">
        <v>6.6399999999999988</v>
      </c>
      <c r="AK61" s="32"/>
      <c r="AL61" s="32"/>
      <c r="AM61" s="32"/>
      <c r="AN61" s="32"/>
      <c r="AO61" s="32">
        <v>58</v>
      </c>
      <c r="AP61" s="33">
        <v>31.5</v>
      </c>
      <c r="AQ61" s="601">
        <v>1.5</v>
      </c>
      <c r="AR61" s="32"/>
      <c r="AW61" s="32">
        <v>-3.2810000000000037</v>
      </c>
      <c r="AX61" s="32">
        <v>-0.51487692307691657</v>
      </c>
      <c r="AY61" s="32">
        <v>-2.0379384615384595</v>
      </c>
      <c r="AZ61" s="32">
        <v>2.7661230769230873</v>
      </c>
      <c r="BE61" s="155"/>
      <c r="BF61" s="32"/>
      <c r="BG61" s="32">
        <f>SUM($Z$4:Z61)</f>
        <v>418.70000000000016</v>
      </c>
      <c r="BH61" s="1165">
        <f t="shared" si="5"/>
        <v>0.7404067197170654</v>
      </c>
      <c r="BI61" s="33">
        <f>SUM($AP$4:AP61)</f>
        <v>1383.3099999999997</v>
      </c>
      <c r="BJ61" s="1165">
        <f t="shared" si="3"/>
        <v>1.0500406474203576</v>
      </c>
      <c r="BK61" s="155"/>
      <c r="BL61" s="155"/>
      <c r="BN61" s="155"/>
      <c r="BO61" s="155"/>
      <c r="BP61" s="155"/>
      <c r="BQ61" s="155"/>
      <c r="BR61" s="32"/>
      <c r="BS61" s="32"/>
      <c r="BT61" s="32"/>
      <c r="BU61" s="32"/>
      <c r="BV61" s="155"/>
      <c r="BW61" s="155"/>
      <c r="BX61" s="155"/>
      <c r="BY61" s="155"/>
      <c r="BZ61" s="155"/>
      <c r="CA61" s="155"/>
      <c r="CB61" s="155"/>
      <c r="CC61" s="155"/>
      <c r="CD61" s="32"/>
      <c r="CF61" s="33">
        <v>1</v>
      </c>
      <c r="CG61" s="32">
        <v>0</v>
      </c>
      <c r="CH61" s="1243">
        <v>1013.25</v>
      </c>
      <c r="CI61" s="32">
        <f>AVERAGE(Daily!CO292:CO296)</f>
        <v>3.9679999999999991</v>
      </c>
      <c r="CJ61" s="32">
        <f>AVERAGE(Daily!CP292:CP296)</f>
        <v>8.7610000000000046</v>
      </c>
      <c r="CK61" s="32">
        <f>AVERAGE(Daily!CQ292:CQ296)</f>
        <v>14.474876923076916</v>
      </c>
      <c r="CL61" s="32">
        <f>AVERAGE(Daily!CR292:CR296)</f>
        <v>11.617938461538461</v>
      </c>
      <c r="CM61" s="32">
        <f>AVERAGE(Daily!CS292:CS296)</f>
        <v>5.7138769230769126</v>
      </c>
      <c r="CN61" s="32">
        <f t="shared" si="8"/>
        <v>565.49999999999955</v>
      </c>
      <c r="CO61" s="32">
        <f>(Daily!CU296)</f>
        <v>1317.3870967741937</v>
      </c>
      <c r="CP61" s="32">
        <f t="shared" si="6"/>
        <v>9.7133128205128241</v>
      </c>
      <c r="CQ61" s="32">
        <f t="shared" si="7"/>
        <v>13.522564102564099</v>
      </c>
    </row>
    <row r="62" spans="2:95" x14ac:dyDescent="0.2">
      <c r="B62" s="32"/>
      <c r="C62" s="32"/>
      <c r="D62" s="2104"/>
      <c r="E62" s="32" t="s">
        <v>201</v>
      </c>
      <c r="F62" s="32">
        <v>8.9199999999999982</v>
      </c>
      <c r="G62" s="32">
        <v>15.979999999999999</v>
      </c>
      <c r="H62" s="32">
        <v>12.52</v>
      </c>
      <c r="I62" s="32">
        <v>7.06</v>
      </c>
      <c r="J62" s="32"/>
      <c r="K62" s="33">
        <v>52.2</v>
      </c>
      <c r="L62" s="33">
        <v>85.2</v>
      </c>
      <c r="M62" s="33">
        <v>71</v>
      </c>
      <c r="N62" s="33">
        <v>33</v>
      </c>
      <c r="O62" s="33"/>
      <c r="P62" s="33">
        <v>1004</v>
      </c>
      <c r="Q62" s="33">
        <v>1012</v>
      </c>
      <c r="R62" s="33">
        <v>1008</v>
      </c>
      <c r="S62" s="33">
        <v>8</v>
      </c>
      <c r="T62" s="32"/>
      <c r="U62" s="32">
        <v>5.42</v>
      </c>
      <c r="V62" s="32">
        <v>13.180000000000001</v>
      </c>
      <c r="W62" s="32">
        <v>19.380000000000003</v>
      </c>
      <c r="X62" s="32"/>
      <c r="Y62" s="32"/>
      <c r="Z62" s="32">
        <v>2.5</v>
      </c>
      <c r="AA62" s="32"/>
      <c r="AB62" s="32"/>
      <c r="AC62" s="32"/>
      <c r="AD62" s="32"/>
      <c r="AE62" s="32"/>
      <c r="AF62" s="32"/>
      <c r="AG62" s="32">
        <v>5.1199999999999992</v>
      </c>
      <c r="AH62" s="32">
        <v>10.08</v>
      </c>
      <c r="AI62" s="32">
        <v>7.26</v>
      </c>
      <c r="AJ62" s="32">
        <v>4.96</v>
      </c>
      <c r="AK62" s="32"/>
      <c r="AL62" s="32"/>
      <c r="AM62" s="32"/>
      <c r="AN62" s="32">
        <v>30</v>
      </c>
      <c r="AO62" s="32">
        <v>59</v>
      </c>
      <c r="AP62" s="33">
        <v>31.5</v>
      </c>
      <c r="AQ62" s="601">
        <v>2</v>
      </c>
      <c r="AR62" s="32"/>
      <c r="AW62" s="32">
        <v>0.79999999999999694</v>
      </c>
      <c r="AX62" s="32">
        <v>2.2876923076923044</v>
      </c>
      <c r="AY62" s="32">
        <v>1.6138461538461506</v>
      </c>
      <c r="AZ62" s="32">
        <v>1.4876923076923076</v>
      </c>
      <c r="BE62" s="155"/>
      <c r="BF62" s="32"/>
      <c r="BG62" s="32">
        <f>SUM($Z$4:Z62)</f>
        <v>421.20000000000016</v>
      </c>
      <c r="BH62" s="1165">
        <f t="shared" si="5"/>
        <v>0.73220338983050937</v>
      </c>
      <c r="BI62" s="33">
        <f>SUM($AP$4:AP62)</f>
        <v>1414.8099999999997</v>
      </c>
      <c r="BJ62" s="1165">
        <f t="shared" si="3"/>
        <v>1.0601926563368704</v>
      </c>
      <c r="BK62" s="155"/>
      <c r="BL62" s="155"/>
      <c r="BN62" s="155"/>
      <c r="BO62" s="155"/>
      <c r="BP62" s="155"/>
      <c r="BQ62" s="155"/>
      <c r="BR62" s="32"/>
      <c r="BS62" s="32"/>
      <c r="BT62" s="32"/>
      <c r="BU62" s="32"/>
      <c r="BV62" s="155"/>
      <c r="BW62" s="155"/>
      <c r="BX62" s="155"/>
      <c r="BY62" s="155"/>
      <c r="BZ62" s="155"/>
      <c r="CA62" s="155"/>
      <c r="CB62" s="155"/>
      <c r="CC62" s="155"/>
      <c r="CD62" s="32"/>
      <c r="CF62" s="33">
        <v>1</v>
      </c>
      <c r="CG62" s="32">
        <v>0</v>
      </c>
      <c r="CH62" s="1243">
        <v>1013.25</v>
      </c>
      <c r="CI62" s="32">
        <f>AVERAGE(Daily!CO297:CO301)</f>
        <v>3.9679999999999991</v>
      </c>
      <c r="CJ62" s="32">
        <f>AVERAGE(Daily!CP297:CP301)</f>
        <v>8.1200000000000028</v>
      </c>
      <c r="CK62" s="32">
        <f>AVERAGE(Daily!CQ297:CQ301)</f>
        <v>13.692307692307693</v>
      </c>
      <c r="CL62" s="32">
        <f>AVERAGE(Daily!CR297:CR301)</f>
        <v>10.906153846153851</v>
      </c>
      <c r="CM62" s="32">
        <f>AVERAGE(Daily!CS297:CS301)</f>
        <v>5.5723076923076915</v>
      </c>
      <c r="CN62" s="32">
        <f t="shared" si="8"/>
        <v>575.24999999999955</v>
      </c>
      <c r="CO62" s="32">
        <f>(Daily!CU301)</f>
        <v>1334.483870967742</v>
      </c>
      <c r="CP62" s="32">
        <f t="shared" si="6"/>
        <v>9.0487179487179539</v>
      </c>
      <c r="CQ62" s="32">
        <f t="shared" si="7"/>
        <v>12.763589743589748</v>
      </c>
    </row>
    <row r="63" spans="2:95" s="1242" customFormat="1" x14ac:dyDescent="0.2">
      <c r="B63" s="140"/>
      <c r="C63" s="140"/>
      <c r="D63" s="2104"/>
      <c r="E63" s="140" t="s">
        <v>202</v>
      </c>
      <c r="F63" s="140">
        <v>11.366666666666667</v>
      </c>
      <c r="G63" s="140">
        <v>14.783333333333333</v>
      </c>
      <c r="H63" s="140">
        <v>13.100000000000001</v>
      </c>
      <c r="I63" s="140">
        <v>3.4166666666666674</v>
      </c>
      <c r="J63" s="140"/>
      <c r="K63" s="144">
        <v>72.333333333333329</v>
      </c>
      <c r="L63" s="144">
        <v>92.166666666666671</v>
      </c>
      <c r="M63" s="144">
        <v>84.5</v>
      </c>
      <c r="N63" s="144">
        <v>19.833333333333332</v>
      </c>
      <c r="O63" s="144"/>
      <c r="P63" s="144">
        <v>1010.3333333333334</v>
      </c>
      <c r="Q63" s="144">
        <v>1017.5</v>
      </c>
      <c r="R63" s="144">
        <v>1013.9166666666666</v>
      </c>
      <c r="S63" s="144">
        <v>7.166666666666667</v>
      </c>
      <c r="T63" s="140"/>
      <c r="U63" s="140">
        <v>4.5333333333333332</v>
      </c>
      <c r="V63" s="140">
        <v>11.783333333333333</v>
      </c>
      <c r="W63" s="140">
        <v>16.983333333333331</v>
      </c>
      <c r="X63" s="140"/>
      <c r="Y63" s="140"/>
      <c r="Z63" s="140">
        <v>3.9000000000000004</v>
      </c>
      <c r="AA63" s="140"/>
      <c r="AB63" s="140"/>
      <c r="AC63" s="140"/>
      <c r="AD63" s="140"/>
      <c r="AE63" s="140"/>
      <c r="AF63" s="140"/>
      <c r="AG63" s="140">
        <v>7.583333333333333</v>
      </c>
      <c r="AH63" s="140">
        <v>12.433333333333332</v>
      </c>
      <c r="AI63" s="140">
        <v>10.466666666666669</v>
      </c>
      <c r="AJ63" s="140">
        <v>4.8499999999999988</v>
      </c>
      <c r="AK63" s="140"/>
      <c r="AL63" s="140"/>
      <c r="AM63" s="140"/>
      <c r="AN63" s="140"/>
      <c r="AO63" s="140">
        <v>60</v>
      </c>
      <c r="AP63" s="144">
        <v>13.7</v>
      </c>
      <c r="AQ63" s="603">
        <v>7</v>
      </c>
      <c r="AR63" s="140"/>
      <c r="AS63" s="149"/>
      <c r="AT63" s="149"/>
      <c r="AU63" s="149"/>
      <c r="AV63" s="149"/>
      <c r="AW63" s="140">
        <v>3.9946666666666637</v>
      </c>
      <c r="AX63" s="140">
        <v>1.9794871794871749</v>
      </c>
      <c r="AY63" s="140">
        <v>3.0120769230769189</v>
      </c>
      <c r="AZ63" s="140">
        <v>-2.015179487179489</v>
      </c>
      <c r="BA63" s="149"/>
      <c r="BB63" s="149"/>
      <c r="BC63" s="149"/>
      <c r="BD63" s="149"/>
      <c r="BF63" s="140"/>
      <c r="BG63" s="140">
        <f>SUM($Z$4:Z63)</f>
        <v>425.10000000000014</v>
      </c>
      <c r="BH63" s="1166">
        <f t="shared" si="5"/>
        <v>0.72666666666666746</v>
      </c>
      <c r="BI63" s="144">
        <f>SUM($AP$4:AP63)</f>
        <v>1428.5099999999998</v>
      </c>
      <c r="BJ63" s="1166">
        <f t="shared" si="3"/>
        <v>1.0542509225092249</v>
      </c>
      <c r="BR63" s="140"/>
      <c r="BS63" s="140"/>
      <c r="BT63" s="140"/>
      <c r="BU63" s="140"/>
      <c r="CD63" s="140"/>
      <c r="CF63" s="144">
        <v>1</v>
      </c>
      <c r="CG63" s="140">
        <v>0</v>
      </c>
      <c r="CH63" s="1263">
        <v>1013.25</v>
      </c>
      <c r="CI63" s="140">
        <f>AVERAGE(Daily!CO302:CO307)</f>
        <v>3.9679999999999995</v>
      </c>
      <c r="CJ63" s="140">
        <f>AVERAGE(Daily!CP302:CP307)</f>
        <v>7.3720000000000034</v>
      </c>
      <c r="CK63" s="140">
        <f>AVERAGE(Daily!CQ302:CQ307)</f>
        <v>12.803846153846161</v>
      </c>
      <c r="CL63" s="140">
        <f>AVERAGE(Daily!CR302:CR307)</f>
        <v>10.087923076923081</v>
      </c>
      <c r="CM63" s="140">
        <f>AVERAGE(Daily!CS302:CS307)</f>
        <v>5.4318461538461555</v>
      </c>
      <c r="CN63" s="140">
        <f t="shared" si="8"/>
        <v>584.99999999999955</v>
      </c>
      <c r="CO63" s="140">
        <f>(Daily!CU307)</f>
        <v>1355</v>
      </c>
      <c r="CP63" s="140">
        <f t="shared" si="6"/>
        <v>8.277307692307696</v>
      </c>
      <c r="CQ63" s="140">
        <f t="shared" si="7"/>
        <v>11.898538461538466</v>
      </c>
    </row>
    <row r="64" spans="2:95" x14ac:dyDescent="0.2">
      <c r="B64" s="32"/>
      <c r="C64" s="32"/>
      <c r="D64" s="2104" t="s">
        <v>10</v>
      </c>
      <c r="E64" s="32" t="s">
        <v>197</v>
      </c>
      <c r="F64" s="32">
        <v>10.459999999999999</v>
      </c>
      <c r="G64" s="32">
        <v>15.219999999999999</v>
      </c>
      <c r="H64" s="32">
        <v>13.219999999999999</v>
      </c>
      <c r="I64" s="32">
        <v>4.76</v>
      </c>
      <c r="J64" s="32"/>
      <c r="K64" s="33">
        <v>77</v>
      </c>
      <c r="L64" s="33">
        <v>94.6</v>
      </c>
      <c r="M64" s="33">
        <v>87.6</v>
      </c>
      <c r="N64" s="33">
        <v>17.600000000000001</v>
      </c>
      <c r="O64" s="33"/>
      <c r="P64" s="33">
        <v>997</v>
      </c>
      <c r="Q64" s="33">
        <v>1008.2</v>
      </c>
      <c r="R64" s="33">
        <v>1002.6</v>
      </c>
      <c r="S64" s="33">
        <v>11.2</v>
      </c>
      <c r="T64" s="32"/>
      <c r="U64" s="32">
        <v>4.2</v>
      </c>
      <c r="V64" s="32">
        <v>12.02</v>
      </c>
      <c r="W64" s="32">
        <v>16.7</v>
      </c>
      <c r="X64" s="32"/>
      <c r="Y64" s="32"/>
      <c r="Z64" s="32">
        <v>21.4</v>
      </c>
      <c r="AA64" s="32"/>
      <c r="AB64" s="32"/>
      <c r="AC64" s="32"/>
      <c r="AD64" s="32"/>
      <c r="AE64" s="32"/>
      <c r="AF64" s="32"/>
      <c r="AG64" s="32">
        <v>8.94</v>
      </c>
      <c r="AH64" s="32">
        <v>13.179999999999998</v>
      </c>
      <c r="AI64" s="32">
        <v>11.14</v>
      </c>
      <c r="AJ64" s="32">
        <v>4.24</v>
      </c>
      <c r="AK64" s="32"/>
      <c r="AL64" s="32"/>
      <c r="AM64" s="32"/>
      <c r="AN64" s="32">
        <v>31</v>
      </c>
      <c r="AO64" s="32">
        <v>61</v>
      </c>
      <c r="AP64" s="33">
        <v>9.6</v>
      </c>
      <c r="AQ64" s="601">
        <v>12.2</v>
      </c>
      <c r="AR64" s="32"/>
      <c r="AW64" s="32">
        <v>3.8359999999999976</v>
      </c>
      <c r="AX64" s="32">
        <v>3.4199999999999995</v>
      </c>
      <c r="AY64" s="32">
        <v>4.0079999999999991</v>
      </c>
      <c r="AZ64" s="32">
        <v>-0.4159999999999977</v>
      </c>
      <c r="BE64" s="155"/>
      <c r="BF64" s="32"/>
      <c r="BG64" s="32">
        <f>SUM($Z$4:Z64)</f>
        <v>446.50000000000011</v>
      </c>
      <c r="BH64" s="1165">
        <f t="shared" si="5"/>
        <v>0.7507356031946204</v>
      </c>
      <c r="BI64" s="33">
        <f>SUM($AP$4:AP64)</f>
        <v>1438.1099999999997</v>
      </c>
      <c r="BJ64" s="1165">
        <f t="shared" si="3"/>
        <v>1.0525323249573064</v>
      </c>
      <c r="BK64" s="155"/>
      <c r="BL64" s="155"/>
      <c r="BN64" s="155"/>
      <c r="BO64" s="155"/>
      <c r="BP64" s="155"/>
      <c r="BQ64" s="155"/>
      <c r="BR64" s="32"/>
      <c r="BS64" s="32"/>
      <c r="BT64" s="32"/>
      <c r="BU64" s="32"/>
      <c r="BV64" s="155"/>
      <c r="BW64" s="155"/>
      <c r="BX64" s="155"/>
      <c r="BY64" s="155"/>
      <c r="BZ64" s="155"/>
      <c r="CA64" s="155"/>
      <c r="CB64" s="155"/>
      <c r="CC64" s="155"/>
      <c r="CD64" s="32"/>
      <c r="CF64" s="33">
        <v>1</v>
      </c>
      <c r="CG64" s="32">
        <v>0</v>
      </c>
      <c r="CH64" s="1243">
        <v>1013.25</v>
      </c>
      <c r="CI64" s="32">
        <f>AVERAGE(Daily!CO308:CO312)</f>
        <v>4.4159999999999995</v>
      </c>
      <c r="CJ64" s="32">
        <f>AVERAGE(Daily!CP308:CP312)</f>
        <v>6.6240000000000023</v>
      </c>
      <c r="CK64" s="32">
        <f>AVERAGE(Daily!CQ308:CQ312)</f>
        <v>11.8</v>
      </c>
      <c r="CL64" s="32">
        <f>AVERAGE(Daily!CR308:CR312)</f>
        <v>9.2119999999999997</v>
      </c>
      <c r="CM64" s="32">
        <f>AVERAGE(Daily!CS308:CS312)</f>
        <v>5.1759999999999984</v>
      </c>
      <c r="CN64" s="32">
        <f t="shared" si="8"/>
        <v>594.74999999999955</v>
      </c>
      <c r="CO64" s="32">
        <f>(Daily!CU312)</f>
        <v>1366.3333333333333</v>
      </c>
      <c r="CP64" s="32">
        <f t="shared" si="6"/>
        <v>7.4866666666666672</v>
      </c>
      <c r="CQ64" s="32">
        <f t="shared" si="7"/>
        <v>10.937333333333333</v>
      </c>
    </row>
    <row r="65" spans="2:95" x14ac:dyDescent="0.2">
      <c r="B65" s="32"/>
      <c r="C65" s="32"/>
      <c r="D65" s="2104"/>
      <c r="E65" s="32" t="s">
        <v>198</v>
      </c>
      <c r="F65" s="32">
        <v>9.2200000000000006</v>
      </c>
      <c r="G65" s="32">
        <v>12.559999999999999</v>
      </c>
      <c r="H65" s="32">
        <v>10.84</v>
      </c>
      <c r="I65" s="32">
        <v>3.3400000000000007</v>
      </c>
      <c r="J65" s="32"/>
      <c r="K65" s="33">
        <v>82.2</v>
      </c>
      <c r="L65" s="33">
        <v>96.8</v>
      </c>
      <c r="M65" s="33">
        <v>90.2</v>
      </c>
      <c r="N65" s="33">
        <v>14.6</v>
      </c>
      <c r="O65" s="33"/>
      <c r="P65" s="33">
        <v>1015.4</v>
      </c>
      <c r="Q65" s="33">
        <v>1020.8</v>
      </c>
      <c r="R65" s="33">
        <v>1018.1</v>
      </c>
      <c r="S65" s="33">
        <v>5.4</v>
      </c>
      <c r="T65" s="32"/>
      <c r="U65" s="32">
        <v>4.24</v>
      </c>
      <c r="V65" s="32">
        <v>11.72</v>
      </c>
      <c r="W65" s="32">
        <v>17.64</v>
      </c>
      <c r="X65" s="32"/>
      <c r="Y65" s="32"/>
      <c r="Z65" s="32">
        <v>2.2000000000000002</v>
      </c>
      <c r="AA65" s="32"/>
      <c r="AB65" s="32"/>
      <c r="AC65" s="32"/>
      <c r="AD65" s="32"/>
      <c r="AE65" s="32"/>
      <c r="AF65" s="32"/>
      <c r="AG65" s="32">
        <v>7.8</v>
      </c>
      <c r="AH65" s="32">
        <v>11.16</v>
      </c>
      <c r="AI65" s="32">
        <v>9.2199999999999989</v>
      </c>
      <c r="AJ65" s="32">
        <v>3.3599999999999994</v>
      </c>
      <c r="AK65" s="32"/>
      <c r="AL65" s="32"/>
      <c r="AM65" s="32"/>
      <c r="AN65" s="32"/>
      <c r="AO65" s="32">
        <v>62</v>
      </c>
      <c r="AP65" s="33">
        <v>3.8</v>
      </c>
      <c r="AQ65" s="601">
        <v>5.3</v>
      </c>
      <c r="AR65" s="32"/>
      <c r="AW65" s="32">
        <v>3.2759999999999976</v>
      </c>
      <c r="AX65" s="32">
        <v>1.7600000000000002</v>
      </c>
      <c r="AY65" s="32">
        <v>2.4679999999999991</v>
      </c>
      <c r="AZ65" s="32">
        <v>-1.5159999999999978</v>
      </c>
      <c r="BE65" s="155"/>
      <c r="BF65" s="32"/>
      <c r="BG65" s="32">
        <f>SUM($Z$4:Z65)</f>
        <v>448.7000000000001</v>
      </c>
      <c r="BH65" s="1165">
        <f t="shared" si="5"/>
        <v>0.74226633581472368</v>
      </c>
      <c r="BI65" s="33">
        <f>SUM($AP$4:AP65)</f>
        <v>1441.9099999999996</v>
      </c>
      <c r="BJ65" s="1165">
        <f t="shared" si="3"/>
        <v>1.0466319864505198</v>
      </c>
      <c r="BK65" s="155"/>
      <c r="BL65" s="155"/>
      <c r="BN65" s="155"/>
      <c r="BO65" s="155"/>
      <c r="BP65" s="155"/>
      <c r="BQ65" s="155"/>
      <c r="BR65" s="32"/>
      <c r="BS65" s="32"/>
      <c r="BT65" s="32"/>
      <c r="BU65" s="32"/>
      <c r="BV65" s="155"/>
      <c r="BW65" s="155"/>
      <c r="BX65" s="155"/>
      <c r="BY65" s="155"/>
      <c r="BZ65" s="155"/>
      <c r="CA65" s="155"/>
      <c r="CB65" s="155"/>
      <c r="CC65" s="155"/>
      <c r="CD65" s="32"/>
      <c r="CF65" s="33">
        <v>1</v>
      </c>
      <c r="CG65" s="32">
        <v>0</v>
      </c>
      <c r="CH65" s="1243">
        <v>1013.25</v>
      </c>
      <c r="CI65" s="32">
        <f>AVERAGE(Daily!CO313:CO317)</f>
        <v>4.4159999999999995</v>
      </c>
      <c r="CJ65" s="32">
        <f>AVERAGE(Daily!CP313:CP317)</f>
        <v>5.9440000000000026</v>
      </c>
      <c r="CK65" s="32">
        <f>AVERAGE(Daily!CQ313:CQ317)</f>
        <v>10.8</v>
      </c>
      <c r="CL65" s="32">
        <f>AVERAGE(Daily!CR313:CR317)</f>
        <v>8.3720000000000017</v>
      </c>
      <c r="CM65" s="32">
        <f>AVERAGE(Daily!CS313:CS317)</f>
        <v>4.8559999999999981</v>
      </c>
      <c r="CN65" s="32">
        <f t="shared" si="8"/>
        <v>604.49999999999955</v>
      </c>
      <c r="CO65" s="32">
        <f>(Daily!CU317)</f>
        <v>1377.6666666666667</v>
      </c>
      <c r="CP65" s="32">
        <f t="shared" si="6"/>
        <v>6.7533333333333356</v>
      </c>
      <c r="CQ65" s="32">
        <f t="shared" si="7"/>
        <v>9.9906666666666677</v>
      </c>
    </row>
    <row r="66" spans="2:95" x14ac:dyDescent="0.2">
      <c r="B66" s="32"/>
      <c r="C66" s="32"/>
      <c r="D66" s="2104"/>
      <c r="E66" s="32" t="s">
        <v>199</v>
      </c>
      <c r="F66" s="32">
        <v>8.76</v>
      </c>
      <c r="G66" s="32">
        <v>12.7</v>
      </c>
      <c r="H66" s="32">
        <v>10.56</v>
      </c>
      <c r="I66" s="32">
        <v>3.94</v>
      </c>
      <c r="J66" s="32"/>
      <c r="K66" s="33">
        <v>85</v>
      </c>
      <c r="L66" s="33">
        <v>97.2</v>
      </c>
      <c r="M66" s="33">
        <v>93.2</v>
      </c>
      <c r="N66" s="33">
        <v>12.2</v>
      </c>
      <c r="O66" s="33"/>
      <c r="P66" s="33">
        <v>1019.4</v>
      </c>
      <c r="Q66" s="33">
        <v>1025.0001999999999</v>
      </c>
      <c r="R66" s="33">
        <v>1022.2001</v>
      </c>
      <c r="S66" s="33">
        <v>5.6001999999999956</v>
      </c>
      <c r="T66" s="32"/>
      <c r="U66" s="32">
        <v>4.88</v>
      </c>
      <c r="V66" s="32">
        <v>11.26</v>
      </c>
      <c r="W66" s="32">
        <v>14.6</v>
      </c>
      <c r="X66" s="32"/>
      <c r="Y66" s="32"/>
      <c r="Z66" s="32">
        <v>0</v>
      </c>
      <c r="AA66" s="32"/>
      <c r="AB66" s="32"/>
      <c r="AC66" s="32"/>
      <c r="AD66" s="32"/>
      <c r="AE66" s="32"/>
      <c r="AF66" s="32"/>
      <c r="AG66" s="32">
        <v>7.58</v>
      </c>
      <c r="AH66" s="32">
        <v>11.1</v>
      </c>
      <c r="AI66" s="32">
        <v>9.4599999999999991</v>
      </c>
      <c r="AJ66" s="32">
        <v>3.5200000000000005</v>
      </c>
      <c r="AK66" s="32"/>
      <c r="AL66" s="32"/>
      <c r="AM66" s="32"/>
      <c r="AN66" s="32">
        <v>32</v>
      </c>
      <c r="AO66" s="32">
        <v>63</v>
      </c>
      <c r="AP66" s="33">
        <v>14.5</v>
      </c>
      <c r="AQ66" s="601">
        <v>0.3</v>
      </c>
      <c r="AR66" s="32"/>
      <c r="AW66" s="32">
        <v>3.4827999999999988</v>
      </c>
      <c r="AX66" s="32">
        <v>2.7099999999999995</v>
      </c>
      <c r="AY66" s="32">
        <v>2.9263999999999997</v>
      </c>
      <c r="AZ66" s="32">
        <v>-0.77279999999999949</v>
      </c>
      <c r="BE66" s="155"/>
      <c r="BF66" s="32"/>
      <c r="BG66" s="32">
        <f>SUM($Z$4:Z66)</f>
        <v>448.7000000000001</v>
      </c>
      <c r="BH66" s="1165">
        <f t="shared" si="5"/>
        <v>0.73048433048433115</v>
      </c>
      <c r="BI66" s="33">
        <f>SUM($AP$4:AP66)</f>
        <v>1456.4099999999996</v>
      </c>
      <c r="BJ66" s="1165">
        <f t="shared" si="3"/>
        <v>1.0485313174946003</v>
      </c>
      <c r="BK66" s="155"/>
      <c r="BL66" s="155"/>
      <c r="BN66" s="155"/>
      <c r="BO66" s="155"/>
      <c r="BP66" s="155"/>
      <c r="BQ66" s="155"/>
      <c r="BR66" s="32"/>
      <c r="BS66" s="32"/>
      <c r="BT66" s="32"/>
      <c r="BU66" s="32"/>
      <c r="BV66" s="155"/>
      <c r="BW66" s="155"/>
      <c r="BX66" s="155"/>
      <c r="BY66" s="155"/>
      <c r="BZ66" s="155"/>
      <c r="CA66" s="155"/>
      <c r="CB66" s="155"/>
      <c r="CC66" s="155"/>
      <c r="CD66" s="32"/>
      <c r="CF66" s="33">
        <v>1</v>
      </c>
      <c r="CG66" s="32">
        <v>0</v>
      </c>
      <c r="CH66" s="1243">
        <v>1013.25</v>
      </c>
      <c r="CI66" s="32">
        <f>AVERAGE(Daily!CO318:CO322)</f>
        <v>4.4159999999999995</v>
      </c>
      <c r="CJ66" s="32">
        <f>AVERAGE(Daily!CP318:CP322)</f>
        <v>5.2772000000000006</v>
      </c>
      <c r="CK66" s="32">
        <f>AVERAGE(Daily!CQ318:CQ322)</f>
        <v>9.99</v>
      </c>
      <c r="CL66" s="32">
        <f>AVERAGE(Daily!CR318:CR322)</f>
        <v>7.6336000000000013</v>
      </c>
      <c r="CM66" s="32">
        <f>AVERAGE(Daily!CS318:CS322)</f>
        <v>4.7127999999999997</v>
      </c>
      <c r="CN66" s="32">
        <f t="shared" si="8"/>
        <v>614.24999999999955</v>
      </c>
      <c r="CO66" s="32">
        <f>(Daily!CU322)</f>
        <v>1389</v>
      </c>
      <c r="CP66" s="32">
        <f t="shared" si="6"/>
        <v>6.0626666666666678</v>
      </c>
      <c r="CQ66" s="32">
        <f t="shared" si="7"/>
        <v>9.2045333333333339</v>
      </c>
    </row>
    <row r="67" spans="2:95" x14ac:dyDescent="0.2">
      <c r="B67" s="32"/>
      <c r="C67" s="32"/>
      <c r="D67" s="2104"/>
      <c r="E67" s="32" t="s">
        <v>200</v>
      </c>
      <c r="F67" s="32">
        <v>6.58</v>
      </c>
      <c r="G67" s="32">
        <v>11.719999999999999</v>
      </c>
      <c r="H67" s="32">
        <v>8.98</v>
      </c>
      <c r="I67" s="32">
        <v>5.1400000000000006</v>
      </c>
      <c r="J67" s="32"/>
      <c r="K67" s="33">
        <v>81.599999999999994</v>
      </c>
      <c r="L67" s="33">
        <v>96.6</v>
      </c>
      <c r="M67" s="33">
        <v>91</v>
      </c>
      <c r="N67" s="33">
        <v>15</v>
      </c>
      <c r="O67" s="33"/>
      <c r="P67" s="33">
        <v>1016.2</v>
      </c>
      <c r="Q67" s="33">
        <v>1019.2</v>
      </c>
      <c r="R67" s="33">
        <v>1017.7</v>
      </c>
      <c r="S67" s="33">
        <v>3</v>
      </c>
      <c r="T67" s="32"/>
      <c r="U67" s="32">
        <v>2.9000000000000004</v>
      </c>
      <c r="V67" s="32">
        <v>9.02</v>
      </c>
      <c r="W67" s="32">
        <v>11.459999999999999</v>
      </c>
      <c r="X67" s="32"/>
      <c r="Y67" s="32"/>
      <c r="Z67" s="32">
        <v>0</v>
      </c>
      <c r="AA67" s="32"/>
      <c r="AB67" s="32"/>
      <c r="AC67" s="32"/>
      <c r="AD67" s="32"/>
      <c r="AE67" s="32"/>
      <c r="AF67" s="32"/>
      <c r="AG67" s="32">
        <v>5.38</v>
      </c>
      <c r="AH67" s="32">
        <v>10.139999999999999</v>
      </c>
      <c r="AI67" s="32">
        <v>7.5199999999999987</v>
      </c>
      <c r="AJ67" s="32">
        <v>4.76</v>
      </c>
      <c r="AK67" s="32"/>
      <c r="AL67" s="32"/>
      <c r="AM67" s="32"/>
      <c r="AN67" s="32"/>
      <c r="AO67" s="32">
        <v>64</v>
      </c>
      <c r="AP67" s="33">
        <v>16</v>
      </c>
      <c r="AQ67" s="601">
        <v>0</v>
      </c>
      <c r="AR67" s="32"/>
      <c r="AW67" s="32">
        <v>1.9299999999999997</v>
      </c>
      <c r="AX67" s="32">
        <v>1.9699999999999975</v>
      </c>
      <c r="AY67" s="32">
        <v>1.7799999999999983</v>
      </c>
      <c r="AZ67" s="32">
        <v>3.9999999999997551E-2</v>
      </c>
      <c r="BE67" s="155"/>
      <c r="BF67" s="32"/>
      <c r="BG67" s="32">
        <f>SUM($Z$4:Z67)</f>
        <v>448.7000000000001</v>
      </c>
      <c r="BH67" s="1165">
        <f t="shared" si="5"/>
        <v>0.71907051282051349</v>
      </c>
      <c r="BI67" s="33">
        <f>SUM($AP$4:AP67)</f>
        <v>1472.4099999999996</v>
      </c>
      <c r="BJ67" s="1165">
        <f t="shared" si="3"/>
        <v>1.0514710783146868</v>
      </c>
      <c r="BK67" s="155"/>
      <c r="BL67" s="155"/>
      <c r="BN67" s="155"/>
      <c r="BO67" s="155"/>
      <c r="BP67" s="155"/>
      <c r="BQ67" s="155"/>
      <c r="BR67" s="32"/>
      <c r="BS67" s="32"/>
      <c r="BT67" s="32"/>
      <c r="BU67" s="32"/>
      <c r="BV67" s="155"/>
      <c r="BW67" s="155"/>
      <c r="BX67" s="155"/>
      <c r="BY67" s="155"/>
      <c r="BZ67" s="155"/>
      <c r="CA67" s="155"/>
      <c r="CB67" s="155"/>
      <c r="CC67" s="155"/>
      <c r="CD67" s="32"/>
      <c r="CF67" s="33">
        <v>1</v>
      </c>
      <c r="CG67" s="32">
        <v>0</v>
      </c>
      <c r="CH67" s="1243">
        <v>1013.25</v>
      </c>
      <c r="CI67" s="32">
        <f>AVERAGE(Daily!CO323:CO327)</f>
        <v>4.4159999999999995</v>
      </c>
      <c r="CJ67" s="32">
        <f>AVERAGE(Daily!CP323:CP327)</f>
        <v>4.6500000000000004</v>
      </c>
      <c r="CK67" s="32">
        <f>AVERAGE(Daily!CQ323:CQ327)</f>
        <v>9.7500000000000036</v>
      </c>
      <c r="CL67" s="32">
        <f>AVERAGE(Daily!CR323:CR327)</f>
        <v>7.2000000000000011</v>
      </c>
      <c r="CM67" s="32">
        <f>AVERAGE(Daily!CS323:CS327)</f>
        <v>5.1000000000000032</v>
      </c>
      <c r="CN67" s="32">
        <f t="shared" si="8"/>
        <v>623.99999999999955</v>
      </c>
      <c r="CO67" s="32">
        <f>(Daily!CU327)</f>
        <v>1400.3333333333333</v>
      </c>
      <c r="CP67" s="32">
        <f t="shared" si="6"/>
        <v>5.5</v>
      </c>
      <c r="CQ67" s="32">
        <f t="shared" si="7"/>
        <v>8.9000000000000021</v>
      </c>
    </row>
    <row r="68" spans="2:95" x14ac:dyDescent="0.2">
      <c r="B68" s="32"/>
      <c r="C68" s="32"/>
      <c r="D68" s="2104"/>
      <c r="E68" s="32" t="s">
        <v>201</v>
      </c>
      <c r="F68" s="32">
        <v>6.24</v>
      </c>
      <c r="G68" s="32">
        <v>11.66</v>
      </c>
      <c r="H68" s="32">
        <v>9.36</v>
      </c>
      <c r="I68" s="32">
        <v>5.42</v>
      </c>
      <c r="J68" s="32"/>
      <c r="K68" s="33">
        <v>83.2</v>
      </c>
      <c r="L68" s="33">
        <v>96.8</v>
      </c>
      <c r="M68" s="33">
        <v>92</v>
      </c>
      <c r="N68" s="33">
        <v>13.6</v>
      </c>
      <c r="O68" s="33"/>
      <c r="P68" s="33">
        <v>1019</v>
      </c>
      <c r="Q68" s="33">
        <v>1025.8</v>
      </c>
      <c r="R68" s="33">
        <v>1022.4</v>
      </c>
      <c r="S68" s="33">
        <v>6.8</v>
      </c>
      <c r="T68" s="32"/>
      <c r="U68" s="32">
        <v>3.94</v>
      </c>
      <c r="V68" s="32">
        <v>10.459999999999999</v>
      </c>
      <c r="W68" s="32">
        <v>15.139999999999997</v>
      </c>
      <c r="X68" s="32"/>
      <c r="Y68" s="32"/>
      <c r="Z68" s="32">
        <v>0.5</v>
      </c>
      <c r="AA68" s="32"/>
      <c r="AB68" s="32"/>
      <c r="AC68" s="32"/>
      <c r="AD68" s="32"/>
      <c r="AE68" s="32"/>
      <c r="AF68" s="32"/>
      <c r="AG68" s="32">
        <v>4.84</v>
      </c>
      <c r="AH68" s="32">
        <v>10.7</v>
      </c>
      <c r="AI68" s="32">
        <v>8.0399999999999991</v>
      </c>
      <c r="AJ68" s="32">
        <v>5.86</v>
      </c>
      <c r="AK68" s="32"/>
      <c r="AL68" s="32"/>
      <c r="AM68" s="32"/>
      <c r="AN68" s="32">
        <v>33</v>
      </c>
      <c r="AO68" s="32">
        <v>65</v>
      </c>
      <c r="AP68" s="33">
        <v>10</v>
      </c>
      <c r="AQ68" s="601">
        <v>1</v>
      </c>
      <c r="AR68" s="32"/>
      <c r="AW68" s="32">
        <v>2.1969166666666662</v>
      </c>
      <c r="AX68" s="32">
        <v>2.1262499999999962</v>
      </c>
      <c r="AY68" s="32">
        <v>2.5715833333333316</v>
      </c>
      <c r="AZ68" s="32">
        <v>-7.0666666666669903E-2</v>
      </c>
      <c r="BE68" s="155"/>
      <c r="BF68" s="32"/>
      <c r="BG68" s="32">
        <f>SUM($Z$4:Z68)</f>
        <v>449.2000000000001</v>
      </c>
      <c r="BH68" s="1165">
        <f t="shared" ref="BH68:BH75" si="9">BG68/CN68</f>
        <v>0.70879684418146027</v>
      </c>
      <c r="BI68" s="33">
        <f>SUM($AP$4:AP68)</f>
        <v>1482.4099999999996</v>
      </c>
      <c r="BJ68" s="1165">
        <f t="shared" si="3"/>
        <v>1.05011334120425</v>
      </c>
      <c r="BK68" s="155"/>
      <c r="BL68" s="155"/>
      <c r="BN68" s="155"/>
      <c r="BO68" s="155"/>
      <c r="BP68" s="155"/>
      <c r="BQ68" s="155"/>
      <c r="BR68" s="32"/>
      <c r="BS68" s="32"/>
      <c r="BT68" s="32"/>
      <c r="BU68" s="32"/>
      <c r="BV68" s="155"/>
      <c r="BW68" s="155"/>
      <c r="BX68" s="155"/>
      <c r="BY68" s="155"/>
      <c r="BZ68" s="155"/>
      <c r="CA68" s="155"/>
      <c r="CB68" s="155"/>
      <c r="CC68" s="155"/>
      <c r="CD68" s="32"/>
      <c r="CF68" s="33">
        <v>1</v>
      </c>
      <c r="CG68" s="32">
        <v>0</v>
      </c>
      <c r="CH68" s="1243">
        <v>1013.25</v>
      </c>
      <c r="CI68" s="32">
        <f>AVERAGE(Daily!CO328:CO332)</f>
        <v>4.4159999999999995</v>
      </c>
      <c r="CJ68" s="32">
        <f>AVERAGE(Daily!CP328:CP332)</f>
        <v>4.0430833333333336</v>
      </c>
      <c r="CK68" s="32">
        <f>AVERAGE(Daily!CQ328:CQ332)</f>
        <v>9.5337500000000031</v>
      </c>
      <c r="CL68" s="32">
        <f>AVERAGE(Daily!CR328:CR332)</f>
        <v>6.7884166666666683</v>
      </c>
      <c r="CM68" s="32">
        <f>AVERAGE(Daily!CS328:CS332)</f>
        <v>5.4906666666666712</v>
      </c>
      <c r="CN68" s="32">
        <f t="shared" si="8"/>
        <v>633.74999999999955</v>
      </c>
      <c r="CO68" s="32">
        <f>(Daily!CU332)</f>
        <v>1411.6666666666667</v>
      </c>
      <c r="CP68" s="32">
        <f t="shared" ref="CP68:CP75" si="10">CL68-CM68/3</f>
        <v>4.9581944444444446</v>
      </c>
      <c r="CQ68" s="32">
        <f t="shared" ref="CQ68:CQ75" si="11">CL68+CM68/3</f>
        <v>8.6186388888888921</v>
      </c>
    </row>
    <row r="69" spans="2:95" s="1242" customFormat="1" x14ac:dyDescent="0.2">
      <c r="B69" s="140"/>
      <c r="C69" s="140"/>
      <c r="D69" s="2104"/>
      <c r="E69" s="140" t="s">
        <v>215</v>
      </c>
      <c r="F69" s="140">
        <v>4.5400000000000009</v>
      </c>
      <c r="G69" s="140">
        <v>12.72</v>
      </c>
      <c r="H69" s="140">
        <v>9.379999999999999</v>
      </c>
      <c r="I69" s="140">
        <v>8.1800000000000015</v>
      </c>
      <c r="J69" s="140"/>
      <c r="K69" s="144">
        <v>63.8</v>
      </c>
      <c r="L69" s="144">
        <v>88.6</v>
      </c>
      <c r="M69" s="144">
        <v>77.2</v>
      </c>
      <c r="N69" s="144">
        <v>24.8</v>
      </c>
      <c r="O69" s="144"/>
      <c r="P69" s="144">
        <v>1011.8</v>
      </c>
      <c r="Q69" s="144">
        <v>1025</v>
      </c>
      <c r="R69" s="144">
        <v>1018.4</v>
      </c>
      <c r="S69" s="144">
        <v>13.2</v>
      </c>
      <c r="T69" s="140"/>
      <c r="U69" s="140">
        <v>7.06</v>
      </c>
      <c r="V69" s="140">
        <v>18.899999999999999</v>
      </c>
      <c r="W69" s="140">
        <v>28.2</v>
      </c>
      <c r="X69" s="140"/>
      <c r="Y69" s="140"/>
      <c r="Z69" s="140">
        <v>1.1000000000000001</v>
      </c>
      <c r="AA69" s="140"/>
      <c r="AB69" s="140"/>
      <c r="AC69" s="140"/>
      <c r="AD69" s="140"/>
      <c r="AE69" s="140"/>
      <c r="AF69" s="140"/>
      <c r="AG69" s="140">
        <v>1.1600000000000001</v>
      </c>
      <c r="AH69" s="140">
        <v>9.64</v>
      </c>
      <c r="AI69" s="140">
        <v>5.52</v>
      </c>
      <c r="AJ69" s="140">
        <v>8.48</v>
      </c>
      <c r="AK69" s="140"/>
      <c r="AL69" s="140"/>
      <c r="AM69" s="140"/>
      <c r="AN69" s="140"/>
      <c r="AO69" s="140">
        <v>66</v>
      </c>
      <c r="AP69" s="144">
        <v>11.399999999999999</v>
      </c>
      <c r="AQ69" s="603">
        <v>2</v>
      </c>
      <c r="AR69" s="140"/>
      <c r="AS69" s="149"/>
      <c r="AT69" s="149"/>
      <c r="AU69" s="149"/>
      <c r="AV69" s="149"/>
      <c r="AW69" s="140">
        <v>0.77833333333333354</v>
      </c>
      <c r="AX69" s="140">
        <v>3.5450000000000004</v>
      </c>
      <c r="AY69" s="140">
        <v>2.9116666666666671</v>
      </c>
      <c r="AZ69" s="140">
        <v>2.7666666666666666</v>
      </c>
      <c r="BA69" s="149"/>
      <c r="BB69" s="149"/>
      <c r="BC69" s="149"/>
      <c r="BD69" s="149"/>
      <c r="BF69" s="140"/>
      <c r="BG69" s="140">
        <f>SUM($Z$4:Z69)</f>
        <v>450.30000000000013</v>
      </c>
      <c r="BH69" s="1166">
        <f t="shared" si="9"/>
        <v>0.69976689976690043</v>
      </c>
      <c r="BI69" s="144">
        <f>SUM($AP$4:AP69)</f>
        <v>1493.8099999999997</v>
      </c>
      <c r="BJ69" s="1166">
        <f t="shared" ref="BJ69:BJ75" si="12">BI69/CO69</f>
        <v>1.0497610681658467</v>
      </c>
      <c r="BR69" s="140"/>
      <c r="BS69" s="140"/>
      <c r="BT69" s="140"/>
      <c r="BU69" s="140"/>
      <c r="CD69" s="140"/>
      <c r="CF69" s="144">
        <v>1</v>
      </c>
      <c r="CG69" s="140">
        <v>0</v>
      </c>
      <c r="CH69" s="1263">
        <v>1013.25</v>
      </c>
      <c r="CI69" s="140">
        <f>AVERAGE(Daily!CO333:CO337)</f>
        <v>4.4159999999999995</v>
      </c>
      <c r="CJ69" s="140">
        <f>AVERAGE(Daily!CP333:CP337)</f>
        <v>3.7616666666666667</v>
      </c>
      <c r="CK69" s="140">
        <f>AVERAGE(Daily!CQ333:CQ337)</f>
        <v>9.1750000000000007</v>
      </c>
      <c r="CL69" s="140">
        <f>AVERAGE(Daily!CR333:CR337)</f>
        <v>6.4683333333333337</v>
      </c>
      <c r="CM69" s="140">
        <f>AVERAGE(Daily!CS333:CS337)</f>
        <v>5.413333333333334</v>
      </c>
      <c r="CN69" s="140">
        <f t="shared" ref="CN69:CN75" si="13">$CN$4*AO69</f>
        <v>643.49999999999955</v>
      </c>
      <c r="CO69" s="140">
        <f>(Daily!CU337)</f>
        <v>1423</v>
      </c>
      <c r="CP69" s="140">
        <f t="shared" si="10"/>
        <v>4.6638888888888888</v>
      </c>
      <c r="CQ69" s="140">
        <f t="shared" si="11"/>
        <v>8.2727777777777778</v>
      </c>
    </row>
    <row r="70" spans="2:95" x14ac:dyDescent="0.2">
      <c r="B70" s="32"/>
      <c r="C70" s="32"/>
      <c r="D70" s="2104" t="s">
        <v>11</v>
      </c>
      <c r="E70" s="32" t="s">
        <v>197</v>
      </c>
      <c r="F70" s="32">
        <v>4.5</v>
      </c>
      <c r="G70" s="32">
        <v>9.44</v>
      </c>
      <c r="H70" s="32">
        <v>7.2800000000000011</v>
      </c>
      <c r="I70" s="32">
        <v>4.9400000000000004</v>
      </c>
      <c r="J70" s="32"/>
      <c r="K70" s="33">
        <v>65.8</v>
      </c>
      <c r="L70" s="33">
        <v>90.2</v>
      </c>
      <c r="M70" s="33">
        <v>80.2</v>
      </c>
      <c r="N70" s="33">
        <v>24.4</v>
      </c>
      <c r="O70" s="33"/>
      <c r="P70" s="33">
        <v>1001.8</v>
      </c>
      <c r="Q70" s="33">
        <v>1008</v>
      </c>
      <c r="R70" s="33">
        <v>1004.9</v>
      </c>
      <c r="S70" s="33">
        <v>6.2</v>
      </c>
      <c r="T70" s="32"/>
      <c r="U70" s="32">
        <v>5.4</v>
      </c>
      <c r="V70" s="32">
        <v>16.140000000000004</v>
      </c>
      <c r="W70" s="32">
        <v>22.96</v>
      </c>
      <c r="X70" s="32"/>
      <c r="Y70" s="32"/>
      <c r="Z70" s="32">
        <v>7.1999999999999993</v>
      </c>
      <c r="AA70" s="32"/>
      <c r="AB70" s="32"/>
      <c r="AC70" s="32"/>
      <c r="AD70" s="32"/>
      <c r="AE70" s="32"/>
      <c r="AF70" s="32"/>
      <c r="AG70" s="32">
        <v>1.5799999999999998</v>
      </c>
      <c r="AH70" s="32">
        <v>6.839999999999999</v>
      </c>
      <c r="AI70" s="32">
        <v>4.0400000000000009</v>
      </c>
      <c r="AJ70" s="32">
        <v>5.26</v>
      </c>
      <c r="AK70" s="32"/>
      <c r="AL70" s="32"/>
      <c r="AM70" s="32"/>
      <c r="AN70" s="32">
        <v>34</v>
      </c>
      <c r="AO70" s="32">
        <v>67</v>
      </c>
      <c r="AP70" s="33">
        <v>11.6</v>
      </c>
      <c r="AQ70" s="601">
        <v>9.5</v>
      </c>
      <c r="AR70" s="32"/>
      <c r="AW70" s="32">
        <v>0.91125000000000056</v>
      </c>
      <c r="AX70" s="32">
        <v>0.67125000000000556</v>
      </c>
      <c r="AY70" s="32">
        <v>1.1012500000000027</v>
      </c>
      <c r="AZ70" s="32">
        <v>-0.23999999999999516</v>
      </c>
      <c r="BE70" s="155"/>
      <c r="BF70" s="32"/>
      <c r="BG70" s="32">
        <f>SUM($Z$4:Z70)</f>
        <v>457.50000000000011</v>
      </c>
      <c r="BH70" s="1165">
        <f t="shared" si="9"/>
        <v>0.70034443168771598</v>
      </c>
      <c r="BI70" s="33">
        <f>SUM($AP$4:AP70)</f>
        <v>1505.4099999999996</v>
      </c>
      <c r="BJ70" s="1165">
        <f t="shared" si="12"/>
        <v>1.0521883525353413</v>
      </c>
      <c r="BK70" s="155"/>
      <c r="BL70" s="155"/>
      <c r="BN70" s="155"/>
      <c r="BO70" s="155"/>
      <c r="BP70" s="155"/>
      <c r="BQ70" s="155"/>
      <c r="BR70" s="32"/>
      <c r="BS70" s="32"/>
      <c r="BT70" s="32"/>
      <c r="BU70" s="32"/>
      <c r="BV70" s="155"/>
      <c r="BW70" s="155"/>
      <c r="BX70" s="155"/>
      <c r="BY70" s="155"/>
      <c r="BZ70" s="155"/>
      <c r="CA70" s="155"/>
      <c r="CB70" s="155"/>
      <c r="CC70" s="155"/>
      <c r="CD70" s="32"/>
      <c r="CF70" s="33">
        <v>1</v>
      </c>
      <c r="CG70" s="32">
        <v>0</v>
      </c>
      <c r="CH70" s="1243">
        <v>1013.25</v>
      </c>
      <c r="CI70" s="32">
        <f>AVERAGE(Daily!CO338:CO342)</f>
        <v>4.863999999999999</v>
      </c>
      <c r="CJ70" s="32">
        <f>AVERAGE(Daily!CP338:CP342)</f>
        <v>3.5887499999999988</v>
      </c>
      <c r="CK70" s="32">
        <f>AVERAGE(Daily!CQ338:CQ342)</f>
        <v>8.7687499999999936</v>
      </c>
      <c r="CL70" s="32">
        <f>AVERAGE(Daily!CR338:CR342)</f>
        <v>6.1787499999999973</v>
      </c>
      <c r="CM70" s="32">
        <f>AVERAGE(Daily!CS338:CS342)</f>
        <v>5.1799999999999953</v>
      </c>
      <c r="CN70" s="32">
        <f t="shared" si="13"/>
        <v>653.24999999999955</v>
      </c>
      <c r="CO70" s="32">
        <f>(Daily!CU342)</f>
        <v>1430.741935483871</v>
      </c>
      <c r="CP70" s="32">
        <f t="shared" si="10"/>
        <v>4.4520833333333325</v>
      </c>
      <c r="CQ70" s="32">
        <f t="shared" si="11"/>
        <v>7.9054166666666621</v>
      </c>
    </row>
    <row r="71" spans="2:95" x14ac:dyDescent="0.2">
      <c r="B71" s="32"/>
      <c r="C71" s="32"/>
      <c r="D71" s="2104"/>
      <c r="E71" s="32" t="s">
        <v>198</v>
      </c>
      <c r="F71" s="32">
        <v>2.62</v>
      </c>
      <c r="G71" s="32">
        <v>8.14</v>
      </c>
      <c r="H71" s="32">
        <v>5.62</v>
      </c>
      <c r="I71" s="32">
        <v>5.5200000000000005</v>
      </c>
      <c r="J71" s="32"/>
      <c r="K71" s="33">
        <v>62</v>
      </c>
      <c r="L71" s="33">
        <v>84.8</v>
      </c>
      <c r="M71" s="33">
        <v>74.2</v>
      </c>
      <c r="N71" s="33">
        <v>22.8</v>
      </c>
      <c r="O71" s="33"/>
      <c r="P71" s="33">
        <v>1005.6</v>
      </c>
      <c r="Q71" s="33">
        <v>1015.8</v>
      </c>
      <c r="R71" s="33">
        <v>1010.7</v>
      </c>
      <c r="S71" s="33">
        <v>10.199999999999999</v>
      </c>
      <c r="T71" s="32"/>
      <c r="U71" s="32">
        <v>6.8600000000000012</v>
      </c>
      <c r="V71" s="32">
        <v>15.720000000000002</v>
      </c>
      <c r="W71" s="32">
        <v>23.56</v>
      </c>
      <c r="X71" s="32"/>
      <c r="Y71" s="32"/>
      <c r="Z71" s="32">
        <v>1.1000000000000001</v>
      </c>
      <c r="AA71" s="32"/>
      <c r="AB71" s="32"/>
      <c r="AC71" s="32"/>
      <c r="AD71" s="32"/>
      <c r="AE71" s="32"/>
      <c r="AF71" s="32"/>
      <c r="AG71" s="32">
        <v>-1.8</v>
      </c>
      <c r="AH71" s="32">
        <v>4.2</v>
      </c>
      <c r="AI71" s="32">
        <v>1.2599999999999998</v>
      </c>
      <c r="AJ71" s="32">
        <v>6</v>
      </c>
      <c r="AK71" s="32"/>
      <c r="AL71" s="32"/>
      <c r="AM71" s="32"/>
      <c r="AN71" s="32"/>
      <c r="AO71" s="32">
        <v>68</v>
      </c>
      <c r="AP71" s="33">
        <v>20</v>
      </c>
      <c r="AQ71" s="601">
        <v>1.8</v>
      </c>
      <c r="AR71" s="32"/>
      <c r="AW71" s="32">
        <v>-0.79583333333333273</v>
      </c>
      <c r="AX71" s="32">
        <v>-0.22249999999999054</v>
      </c>
      <c r="AY71" s="32">
        <v>-0.26916666666666123</v>
      </c>
      <c r="AZ71" s="32">
        <v>0.57333333333334247</v>
      </c>
      <c r="BE71" s="155"/>
      <c r="BF71" s="32"/>
      <c r="BG71" s="32">
        <f>SUM($Z$4:Z71)</f>
        <v>458.60000000000014</v>
      </c>
      <c r="BH71" s="1165">
        <f t="shared" si="9"/>
        <v>0.69170437405731588</v>
      </c>
      <c r="BI71" s="33">
        <f>SUM($AP$4:AP71)</f>
        <v>1525.4099999999996</v>
      </c>
      <c r="BJ71" s="1165">
        <f t="shared" si="12"/>
        <v>1.0604289910972571</v>
      </c>
      <c r="BK71" s="155"/>
      <c r="BL71" s="155"/>
      <c r="BN71" s="155"/>
      <c r="BO71" s="155"/>
      <c r="BP71" s="155"/>
      <c r="BQ71" s="155"/>
      <c r="BR71" s="32"/>
      <c r="BS71" s="32"/>
      <c r="BT71" s="32"/>
      <c r="BU71" s="32"/>
      <c r="BV71" s="155"/>
      <c r="BW71" s="155"/>
      <c r="BX71" s="155"/>
      <c r="BY71" s="155"/>
      <c r="BZ71" s="155"/>
      <c r="CA71" s="155"/>
      <c r="CB71" s="155"/>
      <c r="CC71" s="155"/>
      <c r="CD71" s="32"/>
      <c r="CF71" s="33">
        <v>1</v>
      </c>
      <c r="CG71" s="32">
        <v>0</v>
      </c>
      <c r="CH71" s="1243">
        <v>1013.25</v>
      </c>
      <c r="CI71" s="32">
        <f>AVERAGE(Daily!CO343:CO347)</f>
        <v>4.863999999999999</v>
      </c>
      <c r="CJ71" s="32">
        <f>AVERAGE(Daily!CP343:CP347)</f>
        <v>3.4158333333333326</v>
      </c>
      <c r="CK71" s="32">
        <f>AVERAGE(Daily!CQ343:CQ347)</f>
        <v>8.3624999999999901</v>
      </c>
      <c r="CL71" s="32">
        <f>AVERAGE(Daily!CR343:CR347)</f>
        <v>5.8891666666666609</v>
      </c>
      <c r="CM71" s="32">
        <f>AVERAGE(Daily!CS343:CS347)</f>
        <v>4.9466666666666583</v>
      </c>
      <c r="CN71" s="32">
        <f t="shared" si="13"/>
        <v>662.99999999999955</v>
      </c>
      <c r="CO71" s="32">
        <f>(Daily!CU347)</f>
        <v>1438.483870967742</v>
      </c>
      <c r="CP71" s="32">
        <f t="shared" si="10"/>
        <v>4.2402777777777745</v>
      </c>
      <c r="CQ71" s="32">
        <f t="shared" si="11"/>
        <v>7.5380555555555473</v>
      </c>
    </row>
    <row r="72" spans="2:95" x14ac:dyDescent="0.2">
      <c r="B72" s="32"/>
      <c r="C72" s="32"/>
      <c r="D72" s="2104"/>
      <c r="E72" s="32" t="s">
        <v>199</v>
      </c>
      <c r="F72" s="32">
        <v>3.62</v>
      </c>
      <c r="G72" s="32">
        <v>8.7799999999999994</v>
      </c>
      <c r="H72" s="32">
        <v>6.24</v>
      </c>
      <c r="I72" s="32">
        <v>5.1399999999999988</v>
      </c>
      <c r="J72" s="32"/>
      <c r="K72" s="33">
        <v>67.2</v>
      </c>
      <c r="L72" s="33">
        <v>89.4</v>
      </c>
      <c r="M72" s="33">
        <v>79.2</v>
      </c>
      <c r="N72" s="33">
        <v>22.2</v>
      </c>
      <c r="O72" s="33"/>
      <c r="P72" s="33">
        <v>990.6</v>
      </c>
      <c r="Q72" s="33">
        <v>1003.6</v>
      </c>
      <c r="R72" s="33">
        <v>997.1</v>
      </c>
      <c r="S72" s="33">
        <v>13</v>
      </c>
      <c r="T72" s="32"/>
      <c r="U72" s="32">
        <v>7.2315919999999991</v>
      </c>
      <c r="V72" s="32">
        <v>19.559999999999999</v>
      </c>
      <c r="W72" s="32">
        <v>29.919999999999998</v>
      </c>
      <c r="X72" s="32"/>
      <c r="Y72" s="32"/>
      <c r="Z72" s="32">
        <v>22.1</v>
      </c>
      <c r="AA72" s="32"/>
      <c r="AB72" s="32"/>
      <c r="AC72" s="32"/>
      <c r="AD72" s="32"/>
      <c r="AE72" s="32"/>
      <c r="AF72" s="32"/>
      <c r="AG72" s="32">
        <v>0.2</v>
      </c>
      <c r="AH72" s="32">
        <v>6.4399999999999995</v>
      </c>
      <c r="AI72" s="32">
        <v>2.8400000000000007</v>
      </c>
      <c r="AJ72" s="32">
        <v>6.2399999999999993</v>
      </c>
      <c r="AK72" s="32"/>
      <c r="AL72" s="32"/>
      <c r="AM72" s="32"/>
      <c r="AN72" s="32">
        <v>35</v>
      </c>
      <c r="AO72" s="32">
        <v>69</v>
      </c>
      <c r="AP72" s="33">
        <v>16.5</v>
      </c>
      <c r="AQ72" s="601">
        <v>13</v>
      </c>
      <c r="AR72" s="32"/>
      <c r="AW72" s="32">
        <v>0.37708333333333438</v>
      </c>
      <c r="AX72" s="32">
        <v>0.82375000000001253</v>
      </c>
      <c r="AY72" s="32">
        <v>0.6404166666666733</v>
      </c>
      <c r="AZ72" s="32">
        <v>0.4266666666666783</v>
      </c>
      <c r="BE72" s="155"/>
      <c r="BF72" s="32"/>
      <c r="BG72" s="32">
        <f>SUM($Z$4:Z72)</f>
        <v>480.70000000000016</v>
      </c>
      <c r="BH72" s="1165">
        <f t="shared" si="9"/>
        <v>0.71452991452991521</v>
      </c>
      <c r="BI72" s="33">
        <f>SUM($AP$4:AP72)</f>
        <v>1541.9099999999996</v>
      </c>
      <c r="BJ72" s="1165">
        <f t="shared" si="12"/>
        <v>1.0661613097495146</v>
      </c>
      <c r="BK72" s="155"/>
      <c r="BL72" s="155"/>
      <c r="BN72" s="155"/>
      <c r="BO72" s="155"/>
      <c r="BP72" s="155"/>
      <c r="BQ72" s="155"/>
      <c r="BR72" s="32"/>
      <c r="BS72" s="32"/>
      <c r="BT72" s="32"/>
      <c r="BU72" s="32"/>
      <c r="BV72" s="155"/>
      <c r="BW72" s="155"/>
      <c r="BX72" s="155"/>
      <c r="BY72" s="155"/>
      <c r="BZ72" s="155"/>
      <c r="CA72" s="155"/>
      <c r="CB72" s="155"/>
      <c r="CC72" s="155"/>
      <c r="CD72" s="32"/>
      <c r="CF72" s="33">
        <v>1</v>
      </c>
      <c r="CG72" s="32">
        <v>0</v>
      </c>
      <c r="CH72" s="1243">
        <v>1013.25</v>
      </c>
      <c r="CI72" s="32">
        <f>AVERAGE(Daily!CO348:CO352)</f>
        <v>4.863999999999999</v>
      </c>
      <c r="CJ72" s="32">
        <f>AVERAGE(Daily!CP348:CP352)</f>
        <v>3.242916666666666</v>
      </c>
      <c r="CK72" s="32">
        <f>AVERAGE(Daily!CQ348:CQ352)</f>
        <v>7.9562499999999874</v>
      </c>
      <c r="CL72" s="32">
        <f>AVERAGE(Daily!CR348:CR352)</f>
        <v>5.5995833333333271</v>
      </c>
      <c r="CM72" s="32">
        <f>AVERAGE(Daily!CS348:CS352)</f>
        <v>4.7133333333333223</v>
      </c>
      <c r="CN72" s="32">
        <f t="shared" si="13"/>
        <v>672.74999999999955</v>
      </c>
      <c r="CO72" s="32">
        <f>(Daily!CU352)</f>
        <v>1446.2258064516129</v>
      </c>
      <c r="CP72" s="32">
        <f t="shared" si="10"/>
        <v>4.02847222222222</v>
      </c>
      <c r="CQ72" s="32">
        <f t="shared" si="11"/>
        <v>7.1706944444444343</v>
      </c>
    </row>
    <row r="73" spans="2:95" x14ac:dyDescent="0.2">
      <c r="B73" s="32"/>
      <c r="C73" s="32"/>
      <c r="D73" s="2104"/>
      <c r="E73" s="32" t="s">
        <v>200</v>
      </c>
      <c r="F73" s="32">
        <v>0.94000000000000006</v>
      </c>
      <c r="G73" s="32">
        <v>5.6</v>
      </c>
      <c r="H73" s="32">
        <v>3.28</v>
      </c>
      <c r="I73" s="32">
        <v>4.6599999999999993</v>
      </c>
      <c r="J73" s="32"/>
      <c r="K73" s="33">
        <v>76.400000000000006</v>
      </c>
      <c r="L73" s="33">
        <v>95.6</v>
      </c>
      <c r="M73" s="33">
        <v>87.4</v>
      </c>
      <c r="N73" s="33">
        <v>19.2</v>
      </c>
      <c r="O73" s="33"/>
      <c r="P73" s="33">
        <v>1003.4</v>
      </c>
      <c r="Q73" s="33">
        <v>1015</v>
      </c>
      <c r="R73" s="33">
        <v>1009.2</v>
      </c>
      <c r="S73" s="33">
        <v>11.6</v>
      </c>
      <c r="T73" s="32"/>
      <c r="U73" s="32">
        <v>4.7902399999999998</v>
      </c>
      <c r="V73" s="32">
        <v>12.228938775510205</v>
      </c>
      <c r="W73" s="32">
        <v>17.976540000000004</v>
      </c>
      <c r="X73" s="32"/>
      <c r="Y73" s="32"/>
      <c r="Z73" s="32">
        <v>11.3</v>
      </c>
      <c r="AA73" s="32"/>
      <c r="AB73" s="32"/>
      <c r="AC73" s="32"/>
      <c r="AD73" s="32"/>
      <c r="AE73" s="32"/>
      <c r="AF73" s="32"/>
      <c r="AG73" s="32">
        <v>-1.2399999999999998</v>
      </c>
      <c r="AH73" s="32">
        <v>4.0600000000000005</v>
      </c>
      <c r="AI73" s="32">
        <v>1.34</v>
      </c>
      <c r="AJ73" s="32">
        <v>5.3</v>
      </c>
      <c r="AK73" s="32"/>
      <c r="AL73" s="32"/>
      <c r="AM73" s="32"/>
      <c r="AN73" s="32"/>
      <c r="AO73" s="32">
        <v>70</v>
      </c>
      <c r="AP73" s="33">
        <v>9.6</v>
      </c>
      <c r="AQ73" s="601">
        <v>17.5</v>
      </c>
      <c r="AR73" s="32"/>
      <c r="AW73" s="32">
        <v>-2.1336730769230763</v>
      </c>
      <c r="AX73" s="32">
        <v>-1.9747499999999953</v>
      </c>
      <c r="AY73" s="32">
        <v>-2.0442115384615351</v>
      </c>
      <c r="AZ73" s="32">
        <v>0.15892307692308094</v>
      </c>
      <c r="BE73" s="155"/>
      <c r="BF73" s="32"/>
      <c r="BG73" s="32">
        <f>SUM($Z$4:Z73)</f>
        <v>492.00000000000017</v>
      </c>
      <c r="BH73" s="1165">
        <f t="shared" si="9"/>
        <v>0.72087912087912165</v>
      </c>
      <c r="BI73" s="33">
        <f>SUM($AP$4:AP73)</f>
        <v>1551.5099999999995</v>
      </c>
      <c r="BJ73" s="1165">
        <f t="shared" si="12"/>
        <v>1.0670869478401701</v>
      </c>
      <c r="BK73" s="155"/>
      <c r="BL73" s="155"/>
      <c r="BN73" s="155"/>
      <c r="BO73" s="155"/>
      <c r="BP73" s="155"/>
      <c r="BQ73" s="155"/>
      <c r="BR73" s="32"/>
      <c r="BS73" s="32"/>
      <c r="BT73" s="32"/>
      <c r="BU73" s="32"/>
      <c r="BV73" s="155"/>
      <c r="BW73" s="155"/>
      <c r="BX73" s="155"/>
      <c r="BY73" s="155"/>
      <c r="BZ73" s="155"/>
      <c r="CA73" s="155"/>
      <c r="CB73" s="155"/>
      <c r="CC73" s="155"/>
      <c r="CD73" s="32"/>
      <c r="CF73" s="33">
        <v>1</v>
      </c>
      <c r="CG73" s="32">
        <v>0</v>
      </c>
      <c r="CH73" s="1243">
        <v>1013.25</v>
      </c>
      <c r="CI73" s="32">
        <f>AVERAGE(Daily!CO353:CO357)</f>
        <v>4.863999999999999</v>
      </c>
      <c r="CJ73" s="32">
        <f>AVERAGE(Daily!CP353:CP357)</f>
        <v>3.0736730769230762</v>
      </c>
      <c r="CK73" s="32">
        <f>AVERAGE(Daily!CQ353:CQ357)</f>
        <v>7.5747499999999945</v>
      </c>
      <c r="CL73" s="32">
        <f>AVERAGE(Daily!CR353:CR357)</f>
        <v>5.3242115384615349</v>
      </c>
      <c r="CM73" s="32">
        <f>AVERAGE(Daily!CS353:CS357)</f>
        <v>4.5010769230769183</v>
      </c>
      <c r="CN73" s="32">
        <f t="shared" si="13"/>
        <v>682.49999999999955</v>
      </c>
      <c r="CO73" s="32">
        <f>(Daily!CU357)</f>
        <v>1453.9677419354839</v>
      </c>
      <c r="CP73" s="32">
        <f t="shared" si="10"/>
        <v>3.8238525641025625</v>
      </c>
      <c r="CQ73" s="32">
        <f t="shared" si="11"/>
        <v>6.8245705128205074</v>
      </c>
    </row>
    <row r="74" spans="2:95" x14ac:dyDescent="0.2">
      <c r="B74" s="32"/>
      <c r="C74" s="32"/>
      <c r="D74" s="2104"/>
      <c r="E74" s="32" t="s">
        <v>201</v>
      </c>
      <c r="F74" s="32">
        <v>5.9799999999999995</v>
      </c>
      <c r="G74" s="32">
        <v>11.000000000000002</v>
      </c>
      <c r="H74" s="32">
        <v>8.94</v>
      </c>
      <c r="I74" s="32">
        <v>5.0199999999999996</v>
      </c>
      <c r="J74" s="32"/>
      <c r="K74" s="33">
        <v>79</v>
      </c>
      <c r="L74" s="33">
        <v>91.8</v>
      </c>
      <c r="M74" s="33">
        <v>86.2</v>
      </c>
      <c r="N74" s="33">
        <v>12.8</v>
      </c>
      <c r="O74" s="33"/>
      <c r="P74" s="33">
        <v>1018.8</v>
      </c>
      <c r="Q74" s="33">
        <v>1027.2</v>
      </c>
      <c r="R74" s="33">
        <v>1023</v>
      </c>
      <c r="S74" s="33">
        <v>8.4</v>
      </c>
      <c r="T74" s="32"/>
      <c r="U74" s="32">
        <v>6.0451679999999994</v>
      </c>
      <c r="V74" s="32">
        <v>13.881170068027211</v>
      </c>
      <c r="W74" s="32">
        <v>19.957920000000001</v>
      </c>
      <c r="X74" s="32"/>
      <c r="Y74" s="32"/>
      <c r="Z74" s="32">
        <v>6.1</v>
      </c>
      <c r="AA74" s="32"/>
      <c r="AB74" s="32"/>
      <c r="AC74" s="32"/>
      <c r="AD74" s="32"/>
      <c r="AE74" s="32"/>
      <c r="AF74" s="32"/>
      <c r="AG74" s="32">
        <v>3.5200000000000005</v>
      </c>
      <c r="AH74" s="32">
        <v>9.0800000000000018</v>
      </c>
      <c r="AI74" s="32">
        <v>6.76</v>
      </c>
      <c r="AJ74" s="32">
        <v>5.56</v>
      </c>
      <c r="AK74" s="32"/>
      <c r="AL74" s="32"/>
      <c r="AM74" s="32"/>
      <c r="AN74" s="32">
        <v>36</v>
      </c>
      <c r="AO74" s="32">
        <v>71</v>
      </c>
      <c r="AP74" s="33">
        <v>7.3</v>
      </c>
      <c r="AQ74" s="601">
        <v>10.5</v>
      </c>
      <c r="AR74" s="32"/>
      <c r="AW74" s="32">
        <v>3.0523076923076919</v>
      </c>
      <c r="AX74" s="32">
        <v>3.65</v>
      </c>
      <c r="AY74" s="32">
        <v>3.8011538461538463</v>
      </c>
      <c r="AZ74" s="32">
        <v>0.59769230769230797</v>
      </c>
      <c r="BE74" s="155"/>
      <c r="BF74" s="32"/>
      <c r="BG74" s="32">
        <f>SUM($Z$4:Z74)</f>
        <v>498.10000000000019</v>
      </c>
      <c r="BH74" s="1165">
        <f t="shared" si="9"/>
        <v>0.71953773925604991</v>
      </c>
      <c r="BI74" s="33">
        <f>SUM($AP$4:AP74)</f>
        <v>1558.8099999999995</v>
      </c>
      <c r="BJ74" s="1165">
        <f t="shared" si="12"/>
        <v>1.0664292807803497</v>
      </c>
      <c r="BK74" s="155"/>
      <c r="BL74" s="155"/>
      <c r="BN74" s="155"/>
      <c r="BO74" s="155"/>
      <c r="BP74" s="155"/>
      <c r="BQ74" s="155"/>
      <c r="BR74" s="32"/>
      <c r="BS74" s="32"/>
      <c r="BT74" s="32"/>
      <c r="BU74" s="32"/>
      <c r="BV74" s="155"/>
      <c r="BW74" s="155"/>
      <c r="BX74" s="155"/>
      <c r="BY74" s="155"/>
      <c r="BZ74" s="155"/>
      <c r="CA74" s="155"/>
      <c r="CB74" s="155"/>
      <c r="CC74" s="155"/>
      <c r="CD74" s="32"/>
      <c r="CF74" s="33">
        <v>1</v>
      </c>
      <c r="CG74" s="32">
        <v>0</v>
      </c>
      <c r="CH74" s="1243">
        <v>1013.25</v>
      </c>
      <c r="CI74" s="32">
        <f>AVERAGE(Daily!CO358:CO362)</f>
        <v>4.863999999999999</v>
      </c>
      <c r="CJ74" s="32">
        <f>AVERAGE(Daily!CP358:CP362)</f>
        <v>2.9276923076923076</v>
      </c>
      <c r="CK74" s="32">
        <f>AVERAGE(Daily!CQ358:CQ362)</f>
        <v>7.35</v>
      </c>
      <c r="CL74" s="32">
        <f>AVERAGE(Daily!CR358:CR362)</f>
        <v>5.1388461538461536</v>
      </c>
      <c r="CM74" s="32">
        <f>AVERAGE(Daily!CS358:CS362)</f>
        <v>4.4223076923076921</v>
      </c>
      <c r="CN74" s="32">
        <f t="shared" si="13"/>
        <v>692.24999999999955</v>
      </c>
      <c r="CO74" s="32">
        <f>(Daily!CU362)</f>
        <v>1461.7096774193549</v>
      </c>
      <c r="CP74" s="32">
        <f t="shared" si="10"/>
        <v>3.6647435897435896</v>
      </c>
      <c r="CQ74" s="32">
        <f t="shared" si="11"/>
        <v>6.6129487179487176</v>
      </c>
    </row>
    <row r="75" spans="2:95" x14ac:dyDescent="0.2">
      <c r="D75" s="2104"/>
      <c r="E75" s="32" t="s">
        <v>202</v>
      </c>
      <c r="F75" s="32">
        <v>7.4000000000000012</v>
      </c>
      <c r="G75" s="32">
        <v>11.15</v>
      </c>
      <c r="H75" s="32">
        <v>9.25</v>
      </c>
      <c r="I75" s="32">
        <v>3.75</v>
      </c>
      <c r="J75" s="32"/>
      <c r="K75" s="33">
        <v>74.333333333333329</v>
      </c>
      <c r="L75" s="33">
        <v>88.833333333333329</v>
      </c>
      <c r="M75" s="33">
        <v>78.666666666666671</v>
      </c>
      <c r="N75" s="33">
        <v>14.5</v>
      </c>
      <c r="O75" s="33"/>
      <c r="P75" s="33">
        <v>1018</v>
      </c>
      <c r="Q75" s="33">
        <v>1025.3333333333333</v>
      </c>
      <c r="R75" s="33">
        <v>1021.6666666666666</v>
      </c>
      <c r="S75" s="33">
        <v>7.333333333333333</v>
      </c>
      <c r="T75" s="32"/>
      <c r="U75" s="32">
        <v>6.9666666666666677</v>
      </c>
      <c r="V75" s="32">
        <v>15.299999999999999</v>
      </c>
      <c r="W75" s="32">
        <v>23.099999999999998</v>
      </c>
      <c r="X75" s="32"/>
      <c r="Y75" s="32"/>
      <c r="Z75" s="32">
        <v>8.4</v>
      </c>
      <c r="AA75" s="32"/>
      <c r="AB75" s="32"/>
      <c r="AC75" s="32"/>
      <c r="AD75" s="32"/>
      <c r="AE75" s="32"/>
      <c r="AF75" s="32"/>
      <c r="AG75" s="32">
        <v>4.1333333333333337</v>
      </c>
      <c r="AH75" s="32">
        <v>8.4666666666666668</v>
      </c>
      <c r="AI75" s="32">
        <v>5.7</v>
      </c>
      <c r="AJ75" s="32">
        <v>4.333333333333333</v>
      </c>
      <c r="AK75" s="32"/>
      <c r="AL75" s="32"/>
      <c r="AM75" s="32"/>
      <c r="AN75" s="32"/>
      <c r="AO75" s="32">
        <v>72</v>
      </c>
      <c r="AP75" s="33">
        <v>2.7</v>
      </c>
      <c r="AQ75" s="601">
        <v>8</v>
      </c>
      <c r="AR75" s="32"/>
      <c r="AW75" s="32">
        <v>4.6288461538461538</v>
      </c>
      <c r="AX75" s="32">
        <v>4.0199999999999996</v>
      </c>
      <c r="AY75" s="32">
        <v>4.2994230769230768</v>
      </c>
      <c r="AZ75" s="32">
        <v>-0.60884615384615448</v>
      </c>
      <c r="BE75" s="155"/>
      <c r="BF75" s="32"/>
      <c r="BG75" s="32">
        <f>SUM($Z$4:Z75)</f>
        <v>506.50000000000017</v>
      </c>
      <c r="BH75" s="1165">
        <f t="shared" si="9"/>
        <v>0.7215099715099722</v>
      </c>
      <c r="BI75" s="33">
        <f>SUM($AP$4:AP75)</f>
        <v>1561.5099999999995</v>
      </c>
      <c r="BJ75" s="1165">
        <f t="shared" si="12"/>
        <v>1.061529571719918</v>
      </c>
      <c r="BK75" s="155"/>
      <c r="BL75" s="155"/>
      <c r="BN75" s="155"/>
      <c r="BO75" s="155"/>
      <c r="BP75" s="155"/>
      <c r="BQ75" s="155"/>
      <c r="BR75" s="32"/>
      <c r="BS75" s="32"/>
      <c r="BT75" s="32"/>
      <c r="BU75" s="32"/>
      <c r="BV75" s="155"/>
      <c r="BW75" s="155"/>
      <c r="BX75" s="155"/>
      <c r="BY75" s="155"/>
      <c r="BZ75" s="155"/>
      <c r="CA75" s="155"/>
      <c r="CB75" s="155"/>
      <c r="CC75" s="155"/>
      <c r="CD75" s="32"/>
      <c r="CF75" s="33">
        <v>1</v>
      </c>
      <c r="CG75" s="32">
        <v>0</v>
      </c>
      <c r="CH75" s="1243">
        <v>1013.25</v>
      </c>
      <c r="CI75" s="32">
        <f>AVERAGE(Daily!CO363:CO368)</f>
        <v>4.8639999999999981</v>
      </c>
      <c r="CJ75" s="32">
        <f>AVERAGE(Daily!CP363:CP368)</f>
        <v>2.7711538461538456</v>
      </c>
      <c r="CK75" s="32">
        <f>AVERAGE(Daily!CQ363:CQ368)</f>
        <v>7.13</v>
      </c>
      <c r="CL75" s="32">
        <f>AVERAGE(Daily!CR363:CR368)</f>
        <v>4.9505769230769232</v>
      </c>
      <c r="CM75" s="32">
        <f>AVERAGE(Daily!CS363:CS368)</f>
        <v>4.3588461538461551</v>
      </c>
      <c r="CN75" s="32">
        <f t="shared" si="13"/>
        <v>701.99999999999955</v>
      </c>
      <c r="CO75" s="32">
        <f>(Daily!CU368)</f>
        <v>1471</v>
      </c>
      <c r="CP75" s="32">
        <f t="shared" si="10"/>
        <v>3.4976282051282048</v>
      </c>
      <c r="CQ75" s="32">
        <f t="shared" si="11"/>
        <v>6.4035256410256416</v>
      </c>
    </row>
    <row r="76" spans="2:95" x14ac:dyDescent="0.2">
      <c r="BE76" s="155"/>
      <c r="BI76" s="155"/>
      <c r="BJ76" s="1165"/>
      <c r="BK76" s="155"/>
      <c r="BL76" s="155"/>
      <c r="BN76" s="155"/>
      <c r="BO76" s="155"/>
      <c r="BP76" s="155"/>
      <c r="BQ76" s="155"/>
      <c r="BV76" s="155"/>
      <c r="BW76" s="155"/>
      <c r="BX76" s="155"/>
      <c r="BY76" s="155"/>
      <c r="BZ76" s="155"/>
      <c r="CA76" s="155"/>
      <c r="CB76" s="155"/>
      <c r="CC76" s="155"/>
    </row>
    <row r="77" spans="2:95" x14ac:dyDescent="0.2">
      <c r="BE77" s="155"/>
      <c r="BI77" s="155"/>
      <c r="BJ77" s="1165"/>
      <c r="BK77" s="155"/>
      <c r="BL77" s="155"/>
      <c r="BN77" s="155"/>
      <c r="BO77" s="155"/>
      <c r="BP77" s="155"/>
      <c r="BQ77" s="155"/>
      <c r="BV77" s="155"/>
      <c r="BW77" s="155"/>
      <c r="BX77" s="155"/>
      <c r="BY77" s="155"/>
      <c r="BZ77" s="155"/>
      <c r="CA77" s="155"/>
      <c r="CB77" s="155"/>
      <c r="CC77" s="155"/>
    </row>
    <row r="78" spans="2:95" x14ac:dyDescent="0.2">
      <c r="BE78" s="155"/>
      <c r="BI78" s="155"/>
      <c r="BJ78" s="1165"/>
      <c r="BK78" s="155"/>
      <c r="BL78" s="155"/>
      <c r="BN78" s="155"/>
      <c r="BO78" s="155"/>
      <c r="BP78" s="155"/>
      <c r="BQ78" s="155"/>
      <c r="BV78" s="155"/>
      <c r="BW78" s="155"/>
      <c r="BX78" s="155"/>
      <c r="BY78" s="155"/>
      <c r="BZ78" s="155"/>
      <c r="CA78" s="155"/>
      <c r="CB78" s="155"/>
      <c r="CC78" s="155"/>
    </row>
    <row r="79" spans="2:95" x14ac:dyDescent="0.2">
      <c r="BE79" s="155"/>
      <c r="BI79" s="155"/>
      <c r="BJ79" s="1165"/>
      <c r="BK79" s="155"/>
      <c r="BL79" s="155"/>
      <c r="BN79" s="155"/>
      <c r="BO79" s="155"/>
      <c r="BP79" s="155"/>
      <c r="BQ79" s="155"/>
      <c r="BV79" s="155"/>
      <c r="BW79" s="155"/>
      <c r="BX79" s="155"/>
      <c r="BY79" s="155"/>
      <c r="BZ79" s="155"/>
      <c r="CA79" s="155"/>
      <c r="CB79" s="155"/>
      <c r="CC79" s="155"/>
    </row>
    <row r="80" spans="2:95" x14ac:dyDescent="0.2">
      <c r="BE80" s="155"/>
      <c r="BI80" s="155"/>
      <c r="BJ80" s="1165"/>
      <c r="BK80" s="155"/>
      <c r="BL80" s="155"/>
      <c r="BN80" s="155"/>
      <c r="BO80" s="155"/>
      <c r="BP80" s="155"/>
      <c r="BQ80" s="155"/>
      <c r="BV80" s="155"/>
      <c r="BW80" s="155"/>
      <c r="BX80" s="155"/>
      <c r="BY80" s="155"/>
      <c r="BZ80" s="155"/>
      <c r="CA80" s="155"/>
      <c r="CB80" s="155"/>
      <c r="CC80" s="155"/>
    </row>
    <row r="81" spans="2:81" x14ac:dyDescent="0.2">
      <c r="B81" s="32"/>
      <c r="C81" s="32"/>
      <c r="D81" s="32"/>
      <c r="E81" s="32"/>
      <c r="F81" s="32"/>
      <c r="G81" s="32"/>
      <c r="H81" s="32"/>
      <c r="I81" s="32"/>
      <c r="J81" s="33"/>
      <c r="K81" s="33"/>
      <c r="L81" s="32"/>
      <c r="M81" s="32"/>
      <c r="N81" s="1165"/>
      <c r="O81" s="33"/>
      <c r="P81" s="1165"/>
      <c r="BE81" s="155"/>
      <c r="BI81" s="155"/>
      <c r="BJ81" s="1165"/>
      <c r="BK81" s="155"/>
      <c r="BL81" s="155"/>
      <c r="BN81" s="155"/>
      <c r="BO81" s="155"/>
      <c r="BP81" s="155"/>
      <c r="BQ81" s="155"/>
      <c r="BV81" s="155"/>
      <c r="BW81" s="155"/>
      <c r="BX81" s="155"/>
      <c r="BY81" s="155"/>
      <c r="BZ81" s="155"/>
      <c r="CA81" s="155"/>
      <c r="CB81" s="155"/>
      <c r="CC81" s="155"/>
    </row>
    <row r="82" spans="2:81" x14ac:dyDescent="0.2">
      <c r="B82" s="32"/>
      <c r="C82" s="32"/>
      <c r="D82" s="32"/>
      <c r="E82" s="32"/>
      <c r="F82" s="32"/>
      <c r="G82" s="32"/>
      <c r="H82" s="32"/>
      <c r="I82" s="32"/>
      <c r="J82" s="33"/>
      <c r="K82" s="33"/>
      <c r="L82" s="32"/>
      <c r="M82" s="32"/>
      <c r="N82" s="1165"/>
      <c r="O82" s="33"/>
      <c r="P82" s="1165"/>
      <c r="BE82" s="155"/>
      <c r="BI82" s="155"/>
      <c r="BJ82" s="1165"/>
      <c r="BK82" s="155"/>
      <c r="BL82" s="155"/>
      <c r="BN82" s="155"/>
      <c r="BO82" s="155"/>
      <c r="BP82" s="155"/>
      <c r="BQ82" s="155"/>
      <c r="BV82" s="155"/>
      <c r="BW82" s="155"/>
      <c r="BX82" s="155"/>
      <c r="BY82" s="155"/>
      <c r="BZ82" s="155"/>
      <c r="CA82" s="155"/>
      <c r="CB82" s="155"/>
      <c r="CC82" s="155"/>
    </row>
    <row r="83" spans="2:81" x14ac:dyDescent="0.2">
      <c r="B83" s="32"/>
      <c r="C83" s="32"/>
      <c r="D83" s="32"/>
      <c r="E83" s="32"/>
      <c r="F83" s="32"/>
      <c r="G83" s="32"/>
      <c r="H83" s="32"/>
      <c r="I83" s="32"/>
      <c r="J83" s="33"/>
      <c r="K83" s="33"/>
      <c r="L83" s="32"/>
      <c r="M83" s="32"/>
      <c r="N83" s="1165"/>
      <c r="O83" s="33"/>
      <c r="P83" s="1165"/>
      <c r="BE83" s="155"/>
      <c r="BI83" s="155"/>
      <c r="BJ83" s="1165"/>
      <c r="BK83" s="155"/>
      <c r="BL83" s="155"/>
      <c r="BN83" s="155"/>
      <c r="BO83" s="155"/>
      <c r="BP83" s="155"/>
      <c r="BQ83" s="155"/>
      <c r="BV83" s="155"/>
      <c r="BW83" s="155"/>
      <c r="BX83" s="155"/>
      <c r="BY83" s="155"/>
      <c r="BZ83" s="155"/>
      <c r="CA83" s="155"/>
      <c r="CB83" s="155"/>
      <c r="CC83" s="155"/>
    </row>
    <row r="84" spans="2:81" x14ac:dyDescent="0.2">
      <c r="B84" s="32"/>
      <c r="C84" s="32"/>
      <c r="D84" s="32"/>
      <c r="E84" s="32"/>
      <c r="F84" s="32"/>
      <c r="G84" s="32"/>
      <c r="H84" s="32"/>
      <c r="I84" s="32"/>
      <c r="J84" s="33"/>
      <c r="K84" s="33"/>
      <c r="L84" s="32"/>
      <c r="M84" s="32"/>
      <c r="N84" s="1165"/>
      <c r="O84" s="33"/>
      <c r="P84" s="1165"/>
      <c r="BE84" s="155"/>
      <c r="BI84" s="155"/>
      <c r="BJ84" s="1165"/>
      <c r="BK84" s="155"/>
      <c r="BL84" s="155"/>
      <c r="BN84" s="155"/>
      <c r="BO84" s="155"/>
      <c r="BP84" s="155"/>
      <c r="BQ84" s="155"/>
      <c r="BV84" s="155"/>
      <c r="BW84" s="155"/>
      <c r="BX84" s="155"/>
      <c r="BY84" s="155"/>
      <c r="BZ84" s="155"/>
      <c r="CA84" s="155"/>
      <c r="CB84" s="155"/>
      <c r="CC84" s="155"/>
    </row>
    <row r="85" spans="2:81" x14ac:dyDescent="0.2">
      <c r="B85" s="32"/>
      <c r="C85" s="32"/>
      <c r="D85" s="32"/>
      <c r="E85" s="32"/>
      <c r="F85" s="32"/>
      <c r="G85" s="32"/>
      <c r="H85" s="32"/>
      <c r="I85" s="32"/>
      <c r="J85" s="33"/>
      <c r="K85" s="33"/>
      <c r="L85" s="32"/>
      <c r="M85" s="32"/>
      <c r="N85" s="1165"/>
      <c r="O85" s="33"/>
      <c r="P85" s="1165"/>
      <c r="BE85" s="155"/>
      <c r="BI85" s="155"/>
      <c r="BJ85" s="1165"/>
      <c r="BK85" s="155"/>
      <c r="BL85" s="155"/>
      <c r="BN85" s="155"/>
      <c r="BO85" s="155"/>
      <c r="BP85" s="155"/>
      <c r="BQ85" s="155"/>
      <c r="BV85" s="155"/>
      <c r="BW85" s="155"/>
      <c r="BX85" s="155"/>
      <c r="BY85" s="155"/>
      <c r="BZ85" s="155"/>
      <c r="CA85" s="155"/>
      <c r="CB85" s="155"/>
      <c r="CC85" s="155"/>
    </row>
    <row r="86" spans="2:81" x14ac:dyDescent="0.2">
      <c r="B86" s="32"/>
      <c r="C86" s="32"/>
      <c r="D86" s="32"/>
      <c r="E86" s="32"/>
      <c r="F86" s="32"/>
      <c r="G86" s="32"/>
      <c r="H86" s="32"/>
      <c r="I86" s="32"/>
      <c r="J86" s="33"/>
      <c r="K86" s="33"/>
      <c r="L86" s="32"/>
      <c r="M86" s="32"/>
      <c r="N86" s="1165"/>
      <c r="O86" s="33"/>
      <c r="P86" s="1100"/>
      <c r="BE86" s="155"/>
      <c r="BI86" s="155"/>
      <c r="BJ86" s="1165"/>
      <c r="BK86" s="155"/>
      <c r="BL86" s="155"/>
      <c r="BN86" s="155"/>
      <c r="BO86" s="155"/>
      <c r="BP86" s="155"/>
      <c r="BQ86" s="155"/>
      <c r="BV86" s="155"/>
      <c r="BW86" s="155"/>
      <c r="BX86" s="155"/>
      <c r="BY86" s="155"/>
      <c r="BZ86" s="155"/>
      <c r="CA86" s="155"/>
      <c r="CB86" s="155"/>
      <c r="CC86" s="155"/>
    </row>
  </sheetData>
  <mergeCells count="30">
    <mergeCell ref="AL2:AL3"/>
    <mergeCell ref="AG2:AJ2"/>
    <mergeCell ref="D70:D75"/>
    <mergeCell ref="D46:D51"/>
    <mergeCell ref="D64:D69"/>
    <mergeCell ref="D40:D45"/>
    <mergeCell ref="D58:D63"/>
    <mergeCell ref="D52:D57"/>
    <mergeCell ref="D34:D39"/>
    <mergeCell ref="D28:D33"/>
    <mergeCell ref="F2:I2"/>
    <mergeCell ref="K2:N2"/>
    <mergeCell ref="BI2:BI3"/>
    <mergeCell ref="D22:D27"/>
    <mergeCell ref="AP2:AP3"/>
    <mergeCell ref="AQ2:AQ3"/>
    <mergeCell ref="P2:S2"/>
    <mergeCell ref="U2:X2"/>
    <mergeCell ref="Z2:AC2"/>
    <mergeCell ref="AD2:AE2"/>
    <mergeCell ref="BJ2:BJ3"/>
    <mergeCell ref="CH2:CM2"/>
    <mergeCell ref="D16:D21"/>
    <mergeCell ref="D10:D15"/>
    <mergeCell ref="D4:D9"/>
    <mergeCell ref="AW2:AZ2"/>
    <mergeCell ref="BF2:BF3"/>
    <mergeCell ref="BG2:BG3"/>
    <mergeCell ref="BH2:BH3"/>
    <mergeCell ref="D2:E3"/>
  </mergeCells>
  <phoneticPr fontId="5" type="noConversion"/>
  <conditionalFormatting sqref="BF2:BF3">
    <cfRule type="cellIs" dxfId="1030" priority="1" stopIfTrue="1" operator="equal">
      <formula>0</formula>
    </cfRule>
  </conditionalFormatting>
  <conditionalFormatting sqref="AW2">
    <cfRule type="cellIs" dxfId="1029" priority="2" stopIfTrue="1" operator="equal">
      <formula>#REF!</formula>
    </cfRule>
    <cfRule type="cellIs" dxfId="1028" priority="3" stopIfTrue="1" operator="equal">
      <formula>#REF!</formula>
    </cfRule>
  </conditionalFormatting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B1:V44"/>
  <sheetViews>
    <sheetView topLeftCell="C1" zoomScale="90" workbookViewId="0">
      <selection activeCell="C1" sqref="C1"/>
    </sheetView>
  </sheetViews>
  <sheetFormatPr defaultRowHeight="12.75" x14ac:dyDescent="0.2"/>
  <cols>
    <col min="1" max="1" width="4.5703125" style="1" customWidth="1"/>
    <col min="2" max="2" width="7.42578125" style="1" customWidth="1"/>
    <col min="3" max="7" width="9.140625" style="1"/>
    <col min="8" max="8" width="10.42578125" style="1" customWidth="1"/>
    <col min="9" max="9" width="9.140625" style="1"/>
    <col min="10" max="10" width="10.140625" style="1" customWidth="1"/>
    <col min="11" max="16384" width="9.140625" style="1"/>
  </cols>
  <sheetData>
    <row r="1" spans="2:11" ht="9.75" customHeight="1" x14ac:dyDescent="0.2"/>
    <row r="2" spans="2:11" x14ac:dyDescent="0.2">
      <c r="E2" s="1">
        <v>1.61</v>
      </c>
    </row>
    <row r="5" spans="2:11" x14ac:dyDescent="0.2">
      <c r="E5" s="1" t="s">
        <v>369</v>
      </c>
      <c r="F5" s="1" t="s">
        <v>370</v>
      </c>
      <c r="G5" s="1" t="s">
        <v>393</v>
      </c>
      <c r="H5" s="1" t="s">
        <v>395</v>
      </c>
      <c r="I5" s="1" t="s">
        <v>371</v>
      </c>
      <c r="J5" s="1" t="s">
        <v>392</v>
      </c>
      <c r="K5" s="1" t="s">
        <v>394</v>
      </c>
    </row>
    <row r="6" spans="2:11" x14ac:dyDescent="0.2">
      <c r="B6" s="1" t="s">
        <v>390</v>
      </c>
      <c r="C6" s="1">
        <v>2009</v>
      </c>
      <c r="D6" s="1" t="s">
        <v>361</v>
      </c>
      <c r="E6" s="314">
        <v>4.1096774193548384</v>
      </c>
      <c r="F6" s="4">
        <f t="shared" ref="F6:F13" si="0">G6/conv</f>
        <v>9.378881987577639</v>
      </c>
      <c r="G6" s="4">
        <v>15.1</v>
      </c>
      <c r="H6" s="4">
        <f t="shared" ref="H6:H13" si="1">F6/E6</f>
        <v>2.2821455385785465</v>
      </c>
      <c r="I6" s="4">
        <f t="shared" ref="I6:I13" si="2">J6/1.61</f>
        <v>8.1987577639751539</v>
      </c>
      <c r="J6" s="4">
        <v>13.2</v>
      </c>
      <c r="K6" s="4">
        <f t="shared" ref="K6:K13" si="3">I6/E6</f>
        <v>1.9949881529295901</v>
      </c>
    </row>
    <row r="7" spans="2:11" x14ac:dyDescent="0.2">
      <c r="D7" s="1" t="s">
        <v>364</v>
      </c>
      <c r="E7" s="314">
        <v>4.7566666666666659</v>
      </c>
      <c r="F7" s="4">
        <f t="shared" si="0"/>
        <v>8.633540372670808</v>
      </c>
      <c r="G7" s="4">
        <v>13.9</v>
      </c>
      <c r="H7" s="4">
        <f t="shared" si="1"/>
        <v>1.815040022285384</v>
      </c>
      <c r="I7" s="4">
        <f t="shared" si="2"/>
        <v>8.5093167701863344</v>
      </c>
      <c r="J7" s="4">
        <v>13.7</v>
      </c>
      <c r="K7" s="4">
        <f t="shared" si="3"/>
        <v>1.7889243385114932</v>
      </c>
    </row>
    <row r="8" spans="2:11" x14ac:dyDescent="0.2">
      <c r="D8" s="1" t="s">
        <v>365</v>
      </c>
      <c r="E8" s="314">
        <v>3.4704668403125623</v>
      </c>
      <c r="F8" s="4">
        <f t="shared" si="0"/>
        <v>7.7018633540372665</v>
      </c>
      <c r="G8" s="4">
        <v>12.4</v>
      </c>
      <c r="H8" s="4">
        <f t="shared" si="1"/>
        <v>2.2192585921217476</v>
      </c>
      <c r="I8" s="4">
        <f t="shared" si="2"/>
        <v>6.8944099378881978</v>
      </c>
      <c r="J8" s="4">
        <v>11.1</v>
      </c>
      <c r="K8" s="4">
        <f t="shared" si="3"/>
        <v>1.9865943848831771</v>
      </c>
    </row>
    <row r="9" spans="2:11" x14ac:dyDescent="0.2">
      <c r="D9" s="1" t="s">
        <v>366</v>
      </c>
      <c r="E9" s="314">
        <v>6.0333333333333341</v>
      </c>
      <c r="F9" s="4">
        <f t="shared" si="0"/>
        <v>12.173913043478262</v>
      </c>
      <c r="G9" s="4">
        <v>19.600000000000001</v>
      </c>
      <c r="H9" s="4">
        <f t="shared" si="1"/>
        <v>2.0177756425654576</v>
      </c>
      <c r="I9" s="4">
        <f t="shared" si="2"/>
        <v>11.304347826086955</v>
      </c>
      <c r="J9" s="4">
        <v>18.2</v>
      </c>
      <c r="K9" s="4">
        <f t="shared" si="3"/>
        <v>1.8736488109536387</v>
      </c>
    </row>
    <row r="10" spans="2:11" x14ac:dyDescent="0.2">
      <c r="D10" s="1" t="s">
        <v>363</v>
      </c>
      <c r="E10" s="314">
        <v>4.6645161290322585</v>
      </c>
      <c r="F10" s="4">
        <f t="shared" si="0"/>
        <v>8.2608695652173907</v>
      </c>
      <c r="G10" s="4">
        <v>13.3</v>
      </c>
      <c r="H10" s="4">
        <f t="shared" si="1"/>
        <v>1.7710024655721928</v>
      </c>
      <c r="I10" s="4">
        <f t="shared" si="2"/>
        <v>8.1366459627329188</v>
      </c>
      <c r="J10" s="4">
        <v>13.1</v>
      </c>
      <c r="K10" s="4">
        <f t="shared" si="3"/>
        <v>1.7443708495485508</v>
      </c>
    </row>
    <row r="11" spans="2:11" x14ac:dyDescent="0.2">
      <c r="C11" s="1">
        <v>2010</v>
      </c>
      <c r="D11" s="1" t="s">
        <v>367</v>
      </c>
      <c r="E11" s="314">
        <v>4.129032258064516</v>
      </c>
      <c r="F11" s="4">
        <f t="shared" si="0"/>
        <v>7.329192546583851</v>
      </c>
      <c r="G11" s="4">
        <v>11.8</v>
      </c>
      <c r="H11" s="4">
        <f t="shared" si="1"/>
        <v>1.7750388198757765</v>
      </c>
      <c r="I11" s="4">
        <f t="shared" si="2"/>
        <v>7.0807453416149064</v>
      </c>
      <c r="J11" s="4">
        <v>11.4</v>
      </c>
      <c r="K11" s="4">
        <f t="shared" si="3"/>
        <v>1.7148680124223601</v>
      </c>
    </row>
    <row r="12" spans="2:11" x14ac:dyDescent="0.2">
      <c r="D12" s="1" t="s">
        <v>368</v>
      </c>
      <c r="E12" s="314">
        <v>4.6964285714285712</v>
      </c>
      <c r="F12" s="4">
        <f t="shared" si="0"/>
        <v>8.3850931677018625</v>
      </c>
      <c r="G12" s="4">
        <v>13.5</v>
      </c>
      <c r="H12" s="4">
        <f t="shared" si="1"/>
        <v>1.7854190775334766</v>
      </c>
      <c r="I12" s="4">
        <f t="shared" si="2"/>
        <v>8.1366459627329188</v>
      </c>
      <c r="J12" s="4">
        <v>13.1</v>
      </c>
      <c r="K12" s="4">
        <f t="shared" si="3"/>
        <v>1.7325177715324847</v>
      </c>
    </row>
    <row r="13" spans="2:11" x14ac:dyDescent="0.2">
      <c r="D13" s="1" t="s">
        <v>362</v>
      </c>
      <c r="E13" s="314">
        <v>5.0709677419354842</v>
      </c>
      <c r="F13" s="4">
        <f t="shared" si="0"/>
        <v>9.0683229813664585</v>
      </c>
      <c r="G13" s="4">
        <v>14.6</v>
      </c>
      <c r="H13" s="4">
        <f t="shared" si="1"/>
        <v>1.7882825217707392</v>
      </c>
      <c r="I13" s="4">
        <f t="shared" si="2"/>
        <v>8.633540372670808</v>
      </c>
      <c r="J13" s="4">
        <v>13.9</v>
      </c>
      <c r="K13" s="4">
        <f t="shared" si="3"/>
        <v>1.7025429488091286</v>
      </c>
    </row>
    <row r="14" spans="2:11" ht="7.5" customHeight="1" x14ac:dyDescent="0.2">
      <c r="E14" s="314"/>
      <c r="F14" s="4"/>
      <c r="G14" s="4"/>
      <c r="H14" s="4"/>
      <c r="I14" s="4"/>
      <c r="J14" s="4"/>
      <c r="K14" s="4"/>
    </row>
    <row r="15" spans="2:11" x14ac:dyDescent="0.2">
      <c r="B15" s="1" t="s">
        <v>389</v>
      </c>
      <c r="D15" s="1" t="s">
        <v>361</v>
      </c>
      <c r="E15" s="314">
        <v>5.0193548387096785</v>
      </c>
      <c r="F15" s="4">
        <f t="shared" ref="F15:F25" si="4">G15/conv</f>
        <v>9.0683229813664585</v>
      </c>
      <c r="G15" s="4">
        <v>14.6</v>
      </c>
      <c r="H15" s="4">
        <f t="shared" ref="H15:H25" si="5">F15/E15</f>
        <v>1.8066710309920317</v>
      </c>
      <c r="I15" s="4">
        <f t="shared" ref="I15:I25" si="6">J15/1.61</f>
        <v>9.1925465838509322</v>
      </c>
      <c r="J15" s="4">
        <v>14.8</v>
      </c>
      <c r="K15" s="4">
        <f t="shared" ref="K15:K25" si="7">I15/E15</f>
        <v>1.8314199492247998</v>
      </c>
    </row>
    <row r="16" spans="2:11" x14ac:dyDescent="0.2">
      <c r="D16" s="1" t="s">
        <v>364</v>
      </c>
      <c r="E16" s="314">
        <v>4.62</v>
      </c>
      <c r="F16" s="4">
        <f t="shared" si="4"/>
        <v>8.9440993788819867</v>
      </c>
      <c r="G16" s="4">
        <v>14.4</v>
      </c>
      <c r="H16" s="4">
        <f t="shared" si="5"/>
        <v>1.9359522465112524</v>
      </c>
      <c r="I16" s="4">
        <f t="shared" si="6"/>
        <v>8.5714285714285712</v>
      </c>
      <c r="J16" s="4">
        <v>13.8</v>
      </c>
      <c r="K16" s="4">
        <f t="shared" si="7"/>
        <v>1.8552875695732838</v>
      </c>
    </row>
    <row r="17" spans="3:22" x14ac:dyDescent="0.2">
      <c r="D17" s="1" t="s">
        <v>365</v>
      </c>
      <c r="E17" s="314">
        <v>4.7677419354838726</v>
      </c>
      <c r="F17" s="4">
        <f t="shared" si="4"/>
        <v>8.3850931677018625</v>
      </c>
      <c r="G17" s="4">
        <v>13.5</v>
      </c>
      <c r="H17" s="4">
        <f t="shared" si="5"/>
        <v>1.7587137225896998</v>
      </c>
      <c r="I17" s="4">
        <f t="shared" si="6"/>
        <v>8.3850931677018625</v>
      </c>
      <c r="J17" s="4">
        <v>13.5</v>
      </c>
      <c r="K17" s="4">
        <f t="shared" si="7"/>
        <v>1.7587137225896998</v>
      </c>
    </row>
    <row r="18" spans="3:22" x14ac:dyDescent="0.2">
      <c r="D18" s="1" t="s">
        <v>366</v>
      </c>
      <c r="E18" s="314">
        <v>4.88</v>
      </c>
      <c r="F18" s="4">
        <f t="shared" si="4"/>
        <v>8.5714285714285712</v>
      </c>
      <c r="G18" s="4">
        <v>13.8</v>
      </c>
      <c r="H18" s="4">
        <f t="shared" si="5"/>
        <v>1.7564402810304449</v>
      </c>
      <c r="I18" s="4">
        <f t="shared" si="6"/>
        <v>8.5714285714285712</v>
      </c>
      <c r="J18" s="4">
        <v>13.8</v>
      </c>
      <c r="K18" s="4">
        <f t="shared" si="7"/>
        <v>1.7564402810304449</v>
      </c>
    </row>
    <row r="19" spans="3:22" x14ac:dyDescent="0.2">
      <c r="D19" s="1" t="s">
        <v>363</v>
      </c>
      <c r="E19" s="314">
        <v>4.4483870967741925</v>
      </c>
      <c r="F19" s="4">
        <f t="shared" si="4"/>
        <v>6.5838509316770182</v>
      </c>
      <c r="G19" s="26">
        <v>10.6</v>
      </c>
      <c r="H19" s="26">
        <f t="shared" si="5"/>
        <v>1.4800535089339204</v>
      </c>
      <c r="I19" s="4">
        <f t="shared" si="6"/>
        <v>6.3354037267080736</v>
      </c>
      <c r="J19" s="4">
        <v>10.199999999999999</v>
      </c>
      <c r="K19" s="4">
        <f t="shared" si="7"/>
        <v>1.4242024331250931</v>
      </c>
    </row>
    <row r="20" spans="3:22" x14ac:dyDescent="0.2">
      <c r="C20" s="25">
        <v>2011</v>
      </c>
      <c r="D20" s="1" t="s">
        <v>367</v>
      </c>
      <c r="E20" s="1821">
        <v>5.403225806451613</v>
      </c>
      <c r="F20" s="4">
        <f t="shared" si="4"/>
        <v>8.633540372670808</v>
      </c>
      <c r="G20" s="4">
        <v>13.9</v>
      </c>
      <c r="H20" s="26">
        <f t="shared" si="5"/>
        <v>1.5978492630017616</v>
      </c>
      <c r="I20" s="4">
        <f t="shared" si="6"/>
        <v>8.3229813664596275</v>
      </c>
      <c r="J20" s="4">
        <v>13.4</v>
      </c>
      <c r="K20" s="4">
        <f t="shared" si="7"/>
        <v>1.5403726708074534</v>
      </c>
    </row>
    <row r="21" spans="3:22" x14ac:dyDescent="0.2">
      <c r="D21" s="1" t="s">
        <v>368</v>
      </c>
      <c r="E21" s="1821">
        <v>6.0535714285714279</v>
      </c>
      <c r="F21" s="4">
        <f t="shared" si="4"/>
        <v>10.31055900621118</v>
      </c>
      <c r="G21" s="4">
        <v>16.600000000000001</v>
      </c>
      <c r="H21" s="26">
        <f t="shared" si="5"/>
        <v>1.7032191868667439</v>
      </c>
      <c r="I21" s="4">
        <f t="shared" si="6"/>
        <v>9.8757763975155282</v>
      </c>
      <c r="J21" s="4">
        <v>15.9</v>
      </c>
      <c r="K21" s="4">
        <f t="shared" si="7"/>
        <v>1.6313966910350137</v>
      </c>
    </row>
    <row r="22" spans="3:22" x14ac:dyDescent="0.2">
      <c r="D22" s="1" t="s">
        <v>362</v>
      </c>
      <c r="E22" s="1821">
        <v>4.6838709677419343</v>
      </c>
      <c r="F22" s="4">
        <f t="shared" si="4"/>
        <v>7.4534161490683228</v>
      </c>
      <c r="G22" s="4">
        <v>12</v>
      </c>
      <c r="H22" s="26">
        <f t="shared" si="5"/>
        <v>1.5912940814126588</v>
      </c>
      <c r="I22" s="4">
        <f t="shared" si="6"/>
        <v>7.5155279503105588</v>
      </c>
      <c r="J22" s="4">
        <v>12.1</v>
      </c>
      <c r="K22" s="4">
        <f t="shared" si="7"/>
        <v>1.604554865424431</v>
      </c>
    </row>
    <row r="23" spans="3:22" x14ac:dyDescent="0.2">
      <c r="D23" s="1" t="s">
        <v>422</v>
      </c>
      <c r="E23" s="1821">
        <v>4.4866666666666655</v>
      </c>
      <c r="F23" s="4">
        <f t="shared" si="4"/>
        <v>7.9503105590062111</v>
      </c>
      <c r="G23" s="4">
        <v>12.8</v>
      </c>
      <c r="H23" s="26">
        <f t="shared" si="5"/>
        <v>1.7719860086938068</v>
      </c>
      <c r="I23" s="4">
        <f t="shared" si="6"/>
        <v>7.8881987577639743</v>
      </c>
      <c r="J23" s="4">
        <v>12.7</v>
      </c>
      <c r="K23" s="4">
        <f t="shared" si="7"/>
        <v>1.7581423680008863</v>
      </c>
    </row>
    <row r="24" spans="3:22" x14ac:dyDescent="0.2">
      <c r="D24" s="1" t="s">
        <v>423</v>
      </c>
      <c r="E24" s="1821">
        <v>6.0451612903225795</v>
      </c>
      <c r="F24" s="4">
        <f t="shared" si="4"/>
        <v>11.366459627329192</v>
      </c>
      <c r="G24" s="4">
        <v>18.3</v>
      </c>
      <c r="H24" s="26">
        <f t="shared" si="5"/>
        <v>1.8802574623650214</v>
      </c>
      <c r="I24" s="4">
        <f t="shared" si="6"/>
        <v>11.180124223602483</v>
      </c>
      <c r="J24" s="4">
        <v>18</v>
      </c>
      <c r="K24" s="4">
        <f t="shared" si="7"/>
        <v>1.8494335695393653</v>
      </c>
    </row>
    <row r="25" spans="3:22" x14ac:dyDescent="0.2">
      <c r="D25" s="1" t="s">
        <v>424</v>
      </c>
      <c r="E25" s="1821">
        <v>5.1100000000000003</v>
      </c>
      <c r="F25" s="4">
        <f t="shared" si="4"/>
        <v>9.5031055900621109</v>
      </c>
      <c r="G25" s="4">
        <v>15.3</v>
      </c>
      <c r="H25" s="26">
        <f t="shared" si="5"/>
        <v>1.8597075518712545</v>
      </c>
      <c r="I25" s="4">
        <f t="shared" si="6"/>
        <v>9.1304347826086953</v>
      </c>
      <c r="J25" s="4">
        <v>14.7</v>
      </c>
      <c r="K25" s="4">
        <f t="shared" si="7"/>
        <v>1.7867778439547348</v>
      </c>
    </row>
    <row r="26" spans="3:22" x14ac:dyDescent="0.2">
      <c r="D26" s="1" t="s">
        <v>425</v>
      </c>
      <c r="E26" s="4"/>
      <c r="F26" s="4"/>
      <c r="G26" s="4"/>
      <c r="H26" s="4"/>
      <c r="I26" s="4"/>
      <c r="J26" s="4"/>
      <c r="K26" s="4"/>
    </row>
    <row r="27" spans="3:22" x14ac:dyDescent="0.2">
      <c r="D27" s="1" t="s">
        <v>361</v>
      </c>
      <c r="E27" s="1821"/>
      <c r="F27" s="4"/>
      <c r="G27" s="4"/>
      <c r="H27" s="4"/>
      <c r="I27" s="4"/>
      <c r="J27" s="4"/>
      <c r="K27" s="4"/>
      <c r="O27" s="2"/>
      <c r="P27" s="2" t="s">
        <v>426</v>
      </c>
      <c r="Q27" s="2" t="s">
        <v>427</v>
      </c>
      <c r="R27" s="2" t="s">
        <v>428</v>
      </c>
    </row>
    <row r="28" spans="3:22" x14ac:dyDescent="0.2">
      <c r="D28" s="1" t="s">
        <v>364</v>
      </c>
      <c r="E28" s="1821"/>
      <c r="F28" s="4"/>
      <c r="G28" s="4"/>
      <c r="H28" s="4"/>
      <c r="I28" s="4"/>
      <c r="J28" s="4"/>
      <c r="K28" s="4"/>
      <c r="O28" s="2" t="s">
        <v>371</v>
      </c>
      <c r="P28" s="11">
        <f t="array" ref="P28:Q28">LINEST(E15:E25,J15:J25)</f>
        <v>0.23538757488759846</v>
      </c>
      <c r="Q28" s="11">
        <v>1.7752018027643777</v>
      </c>
      <c r="R28" s="11">
        <f>CORREL(J15:J26,E15:E26)</f>
        <v>0.83879401843928325</v>
      </c>
      <c r="T28" s="11">
        <f t="array" ref="T28:U28">LINEST(J15:J25,E15:E25)</f>
        <v>2.9890082588492186</v>
      </c>
      <c r="U28" s="11">
        <v>-1.1857909842230843</v>
      </c>
      <c r="V28" s="11">
        <f>R28</f>
        <v>0.83879401843928325</v>
      </c>
    </row>
    <row r="29" spans="3:22" x14ac:dyDescent="0.2">
      <c r="E29" s="1821"/>
      <c r="F29" s="4"/>
      <c r="G29" s="4"/>
      <c r="H29" s="4"/>
      <c r="I29" s="4"/>
      <c r="J29" s="4"/>
      <c r="K29" s="4"/>
      <c r="O29" s="2" t="s">
        <v>370</v>
      </c>
      <c r="P29" s="11">
        <f t="array" ref="P29:Q29">LINEST(E15:E25,G15:G25)</f>
        <v>0.23332450529041907</v>
      </c>
      <c r="Q29" s="11">
        <v>1.7423656460431514</v>
      </c>
      <c r="R29" s="11">
        <f>CORREL(E15:E26,G15:G26)</f>
        <v>0.86523492142211211</v>
      </c>
      <c r="T29" s="11">
        <f t="array" ref="T29:U29">LINEST(G15:G25,E15:E25)</f>
        <v>3.2085419759767908</v>
      </c>
      <c r="U29" s="11">
        <v>-2.030160850001149</v>
      </c>
      <c r="V29" s="11">
        <f>R29</f>
        <v>0.86523492142211211</v>
      </c>
    </row>
    <row r="30" spans="3:22" x14ac:dyDescent="0.2">
      <c r="D30" s="1" t="s">
        <v>391</v>
      </c>
      <c r="E30" s="1821">
        <f>AVERAGE(E6:E20)</f>
        <v>4.7192713312533998</v>
      </c>
      <c r="F30" s="4">
        <f>AVERAGE(F6:F20)</f>
        <v>8.6512866015971603</v>
      </c>
      <c r="G30" s="4">
        <f>AVERAGE(G6:G25)</f>
        <v>14.210526315789474</v>
      </c>
      <c r="H30" s="4">
        <f>AVERAGE(H15:H25)</f>
        <v>1.7401949403880541</v>
      </c>
      <c r="I30" s="4">
        <f>AVERAGE(I6:I25)</f>
        <v>8.5191238966982663</v>
      </c>
      <c r="J30" s="4">
        <f>AVERAGE(J6:J25)</f>
        <v>13.715789473684211</v>
      </c>
      <c r="K30" s="4">
        <f>AVERAGE(K15:K25)</f>
        <v>1.7087947240277459</v>
      </c>
    </row>
    <row r="31" spans="3:22" x14ac:dyDescent="0.2">
      <c r="D31" s="25" t="s">
        <v>372</v>
      </c>
      <c r="E31" s="316"/>
      <c r="F31" s="25"/>
      <c r="G31" s="25"/>
      <c r="H31" s="77">
        <f>STDEV(H10:H20)</f>
        <v>0.12361121931523565</v>
      </c>
      <c r="I31" s="77"/>
      <c r="J31" s="77"/>
      <c r="K31" s="77">
        <f>STDEV(K10:K20)</f>
        <v>0.13014873304265895</v>
      </c>
    </row>
    <row r="32" spans="3:22" x14ac:dyDescent="0.2">
      <c r="E32" s="1821"/>
      <c r="O32" s="1" t="s">
        <v>429</v>
      </c>
      <c r="P32" s="1" t="s">
        <v>430</v>
      </c>
      <c r="Q32" s="1" t="s">
        <v>431</v>
      </c>
      <c r="R32" s="1" t="s">
        <v>432</v>
      </c>
    </row>
    <row r="33" spans="5:18" x14ac:dyDescent="0.2">
      <c r="E33" s="1821"/>
      <c r="O33" s="315">
        <v>8.9855999999999998</v>
      </c>
      <c r="P33" s="4">
        <f t="shared" ref="P33:P44" si="8">O33/$H$30</f>
        <v>5.1635594331726189</v>
      </c>
      <c r="Q33" s="4">
        <f t="shared" ref="Q33:Q44" si="9">$P$29*(O33*1.61)+$Q$29</f>
        <v>5.1178283323706708</v>
      </c>
      <c r="R33" s="4">
        <f t="shared" ref="R33:R44" si="10">(O33*1.61-$U$29)/$T$29</f>
        <v>5.1415804977832344</v>
      </c>
    </row>
    <row r="34" spans="5:18" x14ac:dyDescent="0.2">
      <c r="O34" s="315">
        <v>8.7551999999999985</v>
      </c>
      <c r="P34" s="4">
        <f t="shared" si="8"/>
        <v>5.0311604733476791</v>
      </c>
      <c r="Q34" s="4">
        <f t="shared" si="9"/>
        <v>5.0312780070802212</v>
      </c>
      <c r="R34" s="4">
        <f t="shared" si="10"/>
        <v>5.0259691070713899</v>
      </c>
    </row>
    <row r="35" spans="5:18" x14ac:dyDescent="0.2">
      <c r="O35" s="315">
        <v>8.8704000000000001</v>
      </c>
      <c r="P35" s="4">
        <f t="shared" si="8"/>
        <v>5.097359953260149</v>
      </c>
      <c r="Q35" s="4">
        <f t="shared" si="9"/>
        <v>5.074553169725446</v>
      </c>
      <c r="R35" s="4">
        <f t="shared" si="10"/>
        <v>5.0837748024273131</v>
      </c>
    </row>
    <row r="36" spans="5:18" x14ac:dyDescent="0.2">
      <c r="O36" s="315">
        <v>8.4095999999999993</v>
      </c>
      <c r="P36" s="4">
        <f t="shared" si="8"/>
        <v>4.8325620336102713</v>
      </c>
      <c r="Q36" s="4">
        <f t="shared" si="9"/>
        <v>4.9014525191445468</v>
      </c>
      <c r="R36" s="4">
        <f t="shared" si="10"/>
        <v>4.8525520210036275</v>
      </c>
    </row>
    <row r="37" spans="5:18" x14ac:dyDescent="0.2">
      <c r="O37" s="315">
        <v>8.0640000000000001</v>
      </c>
      <c r="P37" s="4">
        <f t="shared" si="8"/>
        <v>4.6339635938728634</v>
      </c>
      <c r="Q37" s="4">
        <f t="shared" si="9"/>
        <v>4.7716270312088742</v>
      </c>
      <c r="R37" s="4">
        <f t="shared" si="10"/>
        <v>4.6791349349358642</v>
      </c>
    </row>
    <row r="38" spans="5:18" x14ac:dyDescent="0.2">
      <c r="O38" s="315">
        <v>7.7183999999999999</v>
      </c>
      <c r="P38" s="4">
        <f t="shared" si="8"/>
        <v>4.4353651541354546</v>
      </c>
      <c r="Q38" s="4">
        <f t="shared" si="9"/>
        <v>4.6418015432731998</v>
      </c>
      <c r="R38" s="4">
        <f t="shared" si="10"/>
        <v>4.5057178488681</v>
      </c>
    </row>
    <row r="39" spans="5:18" x14ac:dyDescent="0.2">
      <c r="O39" s="315">
        <v>7.4879999999999995</v>
      </c>
      <c r="P39" s="4">
        <f t="shared" si="8"/>
        <v>4.3029661943105157</v>
      </c>
      <c r="Q39" s="4">
        <f t="shared" si="9"/>
        <v>4.5552512179827502</v>
      </c>
      <c r="R39" s="4">
        <f t="shared" si="10"/>
        <v>4.3901064581562581</v>
      </c>
    </row>
    <row r="40" spans="5:18" x14ac:dyDescent="0.2">
      <c r="O40" s="315">
        <v>7.0271999999999988</v>
      </c>
      <c r="P40" s="4">
        <f t="shared" si="8"/>
        <v>4.0381682746606371</v>
      </c>
      <c r="Q40" s="4">
        <f t="shared" si="9"/>
        <v>4.3821505674018519</v>
      </c>
      <c r="R40" s="4">
        <f t="shared" si="10"/>
        <v>4.1588836767325725</v>
      </c>
    </row>
    <row r="41" spans="5:18" x14ac:dyDescent="0.2">
      <c r="O41" s="315">
        <v>6.7968000000000002</v>
      </c>
      <c r="P41" s="4">
        <f t="shared" si="8"/>
        <v>3.9057693148356991</v>
      </c>
      <c r="Q41" s="4">
        <f t="shared" si="9"/>
        <v>4.2956002421114032</v>
      </c>
      <c r="R41" s="4">
        <f t="shared" si="10"/>
        <v>4.0432722860207306</v>
      </c>
    </row>
    <row r="42" spans="5:18" x14ac:dyDescent="0.2">
      <c r="O42" s="315">
        <v>7.1423999999999994</v>
      </c>
      <c r="P42" s="4">
        <f t="shared" si="8"/>
        <v>4.104367754573107</v>
      </c>
      <c r="Q42" s="4">
        <f t="shared" si="9"/>
        <v>4.4254257300470767</v>
      </c>
      <c r="R42" s="4">
        <f t="shared" si="10"/>
        <v>4.2166893720884939</v>
      </c>
    </row>
    <row r="43" spans="5:18" x14ac:dyDescent="0.2">
      <c r="O43" s="315">
        <v>7.9487999999999994</v>
      </c>
      <c r="P43" s="4">
        <f t="shared" si="8"/>
        <v>4.5677641139603935</v>
      </c>
      <c r="Q43" s="4">
        <f t="shared" si="9"/>
        <v>4.7283518685636494</v>
      </c>
      <c r="R43" s="4">
        <f t="shared" si="10"/>
        <v>4.6213292395799428</v>
      </c>
    </row>
    <row r="44" spans="5:18" x14ac:dyDescent="0.2">
      <c r="O44" s="315">
        <v>8.7551999999999985</v>
      </c>
      <c r="P44" s="4">
        <f t="shared" si="8"/>
        <v>5.0311604733476791</v>
      </c>
      <c r="Q44" s="4">
        <f t="shared" si="9"/>
        <v>5.0312780070802212</v>
      </c>
      <c r="R44" s="4">
        <f t="shared" si="10"/>
        <v>5.0259691070713899</v>
      </c>
    </row>
  </sheetData>
  <phoneticPr fontId="5" type="noConversion"/>
  <pageMargins left="0.75" right="0.75" top="1" bottom="1" header="0.5" footer="0.5"/>
  <pageSetup paperSize="9" orientation="portrait" horizontalDpi="200" verticalDpi="2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3" zoomScale="75" workbookViewId="0"/>
  </sheetViews>
  <sheetFormatPr defaultRowHeight="12.75" x14ac:dyDescent="0.2"/>
  <sheetData/>
  <phoneticPr fontId="5" type="noConversion"/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 enableFormatConditionsCalculation="0">
    <tabColor indexed="54"/>
  </sheetPr>
  <dimension ref="A1"/>
  <sheetViews>
    <sheetView zoomScale="75" workbookViewId="0"/>
  </sheetViews>
  <sheetFormatPr defaultRowHeight="12.75" x14ac:dyDescent="0.2"/>
  <sheetData/>
  <phoneticPr fontId="5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 enableFormatConditionsCalculation="0">
    <tabColor indexed="56"/>
  </sheetPr>
  <dimension ref="A1"/>
  <sheetViews>
    <sheetView zoomScale="75" workbookViewId="0"/>
  </sheetViews>
  <sheetFormatPr defaultRowHeight="12.75" x14ac:dyDescent="0.2"/>
  <sheetData/>
  <phoneticPr fontId="5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7"/>
  </sheetPr>
  <dimension ref="A1"/>
  <sheetViews>
    <sheetView zoomScale="75" workbookViewId="0"/>
  </sheetViews>
  <sheetFormatPr defaultRowHeight="12.75" x14ac:dyDescent="0.2"/>
  <sheetData/>
  <phoneticPr fontId="5" type="noConversion"/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3"/>
  </sheetPr>
  <dimension ref="A1"/>
  <sheetViews>
    <sheetView zoomScale="75" workbookViewId="0"/>
  </sheetViews>
  <sheetFormatPr defaultRowHeight="12.75" x14ac:dyDescent="0.2"/>
  <sheetData/>
  <phoneticPr fontId="5" type="noConversion"/>
  <pageMargins left="0.75" right="0.75" top="1" bottom="1" header="0.5" footer="0.5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>
    <tabColor indexed="52"/>
  </sheetPr>
  <dimension ref="A1"/>
  <sheetViews>
    <sheetView zoomScale="75" workbookViewId="0"/>
  </sheetViews>
  <sheetFormatPr defaultRowHeight="12.75" x14ac:dyDescent="0.2"/>
  <sheetData/>
  <phoneticPr fontId="5" type="noConversion"/>
  <pageMargins left="0.75" right="0.75" top="1" bottom="1" header="0.5" footer="0.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tabColor indexed="42"/>
  </sheetPr>
  <dimension ref="A1"/>
  <sheetViews>
    <sheetView zoomScale="75" workbookViewId="0"/>
  </sheetViews>
  <sheetFormatPr defaultRowHeight="12.75" x14ac:dyDescent="0.2"/>
  <sheetData/>
  <phoneticPr fontId="5" type="noConversion"/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tabColor indexed="45"/>
  </sheetPr>
  <dimension ref="A1"/>
  <sheetViews>
    <sheetView zoomScale="75" workbookViewId="0"/>
  </sheetViews>
  <sheetFormatPr defaultRowHeight="12.75" x14ac:dyDescent="0.2"/>
  <sheetData/>
  <phoneticPr fontId="5" type="noConversion"/>
  <pageMargins left="0.75" right="0.75" top="1" bottom="1" header="0.5" footer="0.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 enableFormatConditionsCalculation="0">
    <tabColor indexed="40"/>
  </sheetPr>
  <dimension ref="A1"/>
  <sheetViews>
    <sheetView zoomScale="75" workbookViewId="0"/>
  </sheetViews>
  <sheetFormatPr defaultRowHeight="12.75" x14ac:dyDescent="0.2"/>
  <sheetData/>
  <phoneticPr fontId="5" type="noConversion"/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 enableFormatConditionsCalculation="0">
    <tabColor indexed="10"/>
  </sheetPr>
  <dimension ref="A1"/>
  <sheetViews>
    <sheetView zoomScale="75" workbookViewId="0"/>
  </sheetViews>
  <sheetFormatPr defaultRowHeight="12.75" x14ac:dyDescent="0.2"/>
  <sheetData/>
  <phoneticPr fontId="5" type="noConversion"/>
  <pageMargins left="0.75" right="0.75" top="1" bottom="1" header="0.5" footer="0.5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 enableFormatConditionsCalculation="0">
    <tabColor indexed="13"/>
  </sheetPr>
  <dimension ref="A1"/>
  <sheetViews>
    <sheetView zoomScale="75" workbookViewId="0"/>
  </sheetViews>
  <sheetFormatPr defaultRowHeight="12.75" x14ac:dyDescent="0.2"/>
  <sheetData/>
  <phoneticPr fontId="5" type="noConversion"/>
  <pageMargins left="0.75" right="0.75" top="1" bottom="1" header="0.5" footer="0.5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 enableFormatConditionsCalculation="0">
    <tabColor indexed="61"/>
  </sheetPr>
  <dimension ref="D1:DD381"/>
  <sheetViews>
    <sheetView zoomScale="80" workbookViewId="0">
      <pane xSplit="5" topLeftCell="F1" activePane="topRight" state="frozen"/>
      <selection activeCell="A125" sqref="A125"/>
      <selection pane="topRight"/>
    </sheetView>
  </sheetViews>
  <sheetFormatPr defaultRowHeight="12.75" x14ac:dyDescent="0.2"/>
  <cols>
    <col min="1" max="3" width="0.28515625" style="1" customWidth="1"/>
    <col min="4" max="4" width="12.5703125" style="1" customWidth="1"/>
    <col min="5" max="5" width="9.140625" style="1"/>
    <col min="6" max="8" width="9.28515625" style="1" customWidth="1"/>
    <col min="9" max="9" width="9.7109375" style="1" bestFit="1" customWidth="1"/>
    <col min="10" max="10" width="1.7109375" style="25" customWidth="1"/>
    <col min="11" max="14" width="9.7109375" style="1" bestFit="1" customWidth="1"/>
    <col min="15" max="15" width="1.7109375" style="25" customWidth="1"/>
    <col min="16" max="19" width="9.7109375" style="1" bestFit="1" customWidth="1"/>
    <col min="20" max="20" width="1.28515625" style="84" customWidth="1"/>
    <col min="21" max="21" width="10.7109375" style="18" bestFit="1" customWidth="1"/>
    <col min="22" max="22" width="9.7109375" style="18" bestFit="1" customWidth="1"/>
    <col min="23" max="23" width="10.7109375" style="135" bestFit="1" customWidth="1"/>
    <col min="24" max="24" width="9.28515625" style="18" bestFit="1" customWidth="1"/>
    <col min="25" max="25" width="1.28515625" style="84" customWidth="1"/>
    <col min="26" max="26" width="10.42578125" style="664" customWidth="1"/>
    <col min="27" max="27" width="9.5703125" style="1" bestFit="1" customWidth="1"/>
    <col min="28" max="28" width="11" style="1" customWidth="1"/>
    <col min="29" max="29" width="9.7109375" style="1" customWidth="1"/>
    <col min="30" max="30" width="8.5703125" style="4" customWidth="1"/>
    <col min="31" max="31" width="8.5703125" style="67" customWidth="1"/>
    <col min="32" max="32" width="1.28515625" style="84" customWidth="1"/>
    <col min="33" max="34" width="10.7109375" style="4" bestFit="1" customWidth="1"/>
    <col min="35" max="36" width="9.28515625" style="4" bestFit="1" customWidth="1"/>
    <col min="37" max="37" width="1.42578125" style="84" customWidth="1"/>
    <col min="38" max="38" width="7.42578125" style="1" customWidth="1"/>
    <col min="39" max="40" width="0.42578125" hidden="1" customWidth="1"/>
    <col min="41" max="41" width="1.140625" style="84" customWidth="1"/>
    <col min="42" max="42" width="9.5703125" style="1" bestFit="1" customWidth="1"/>
    <col min="43" max="43" width="9.28515625" style="1" customWidth="1"/>
    <col min="44" max="44" width="0.85546875" style="39" customWidth="1"/>
    <col min="45" max="45" width="9.28515625" style="4" customWidth="1"/>
    <col min="46" max="46" width="9.5703125" style="4" bestFit="1" customWidth="1"/>
    <col min="47" max="48" width="9.42578125" style="4" bestFit="1" customWidth="1"/>
    <col min="49" max="52" width="9.28515625" style="4" bestFit="1" customWidth="1"/>
    <col min="53" max="56" width="10.28515625" style="1" bestFit="1" customWidth="1"/>
    <col min="57" max="57" width="1.7109375" style="39" customWidth="1"/>
    <col min="58" max="58" width="6.42578125" style="626" customWidth="1"/>
    <col min="59" max="59" width="9" style="4" customWidth="1"/>
    <col min="60" max="60" width="8.28515625" style="1" customWidth="1"/>
    <col min="61" max="61" width="9" style="4" customWidth="1"/>
    <col min="62" max="62" width="8.5703125" style="7" customWidth="1"/>
    <col min="63" max="63" width="1.7109375" style="7" customWidth="1"/>
    <col min="64" max="67" width="8.42578125" style="7" customWidth="1"/>
    <col min="68" max="68" width="8.42578125" style="1" customWidth="1"/>
    <col min="69" max="69" width="3.42578125" style="619" customWidth="1"/>
    <col min="70" max="70" width="6.5703125" customWidth="1"/>
    <col min="71" max="76" width="9.140625" style="1"/>
    <col min="77" max="77" width="1.7109375" style="1" customWidth="1"/>
    <col min="78" max="78" width="9.140625" style="1"/>
    <col min="79" max="79" width="9.85546875" style="1" customWidth="1"/>
    <col min="80" max="81" width="9.140625" style="1"/>
    <col min="82" max="82" width="1.7109375" style="1" customWidth="1"/>
    <col min="83" max="83" width="10.28515625" style="1" bestFit="1" customWidth="1"/>
    <col min="84" max="84" width="10.140625" style="1" customWidth="1"/>
    <col min="85" max="87" width="10.7109375" style="1" bestFit="1" customWidth="1"/>
    <col min="88" max="88" width="10" style="1" bestFit="1" customWidth="1"/>
    <col min="89" max="89" width="2.85546875" style="7" customWidth="1"/>
    <col min="90" max="90" width="6.5703125" style="670" customWidth="1"/>
    <col min="91" max="91" width="6.28515625" style="670" customWidth="1"/>
    <col min="92" max="92" width="9.140625" style="670"/>
    <col min="93" max="93" width="8.28515625" style="135" customWidth="1"/>
    <col min="94" max="94" width="8.140625" style="670" customWidth="1"/>
    <col min="95" max="95" width="8.5703125" style="670" customWidth="1"/>
    <col min="96" max="96" width="7.7109375" style="670" customWidth="1"/>
    <col min="97" max="97" width="8.42578125" style="670" customWidth="1"/>
    <col min="98" max="98" width="7.7109375" style="669" customWidth="1"/>
    <col min="99" max="99" width="8" style="669" customWidth="1"/>
    <col min="100" max="101" width="6.42578125" style="1" customWidth="1"/>
    <col min="102" max="102" width="8.7109375" style="1" customWidth="1"/>
    <col min="103" max="109" width="0" style="1" hidden="1" customWidth="1"/>
    <col min="110" max="16384" width="9.140625" style="1"/>
  </cols>
  <sheetData>
    <row r="1" spans="4:108" ht="19.5" thickTop="1" thickBot="1" x14ac:dyDescent="0.25">
      <c r="D1" s="1317"/>
      <c r="E1" s="1724" t="s">
        <v>346</v>
      </c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281"/>
      <c r="V1" s="1281"/>
      <c r="W1" s="1281"/>
      <c r="X1" s="1281"/>
      <c r="Y1" s="1104"/>
      <c r="Z1" s="1287"/>
      <c r="AA1" s="1104"/>
      <c r="AB1" s="1104"/>
      <c r="AC1" s="1104"/>
      <c r="AD1" s="1287"/>
      <c r="AE1" s="1104"/>
      <c r="AF1" s="1104"/>
      <c r="AG1" s="1104"/>
      <c r="AH1" s="1104"/>
      <c r="AI1" s="1104"/>
      <c r="AJ1" s="1104"/>
      <c r="AK1" s="1104"/>
      <c r="AL1" s="1104"/>
      <c r="AO1" s="1112"/>
      <c r="AP1" s="1104"/>
      <c r="AQ1" s="1104"/>
      <c r="AR1" s="1112"/>
      <c r="AS1" s="1112"/>
      <c r="AT1" s="1104"/>
      <c r="AU1" s="1104"/>
      <c r="AV1" s="1104"/>
      <c r="AW1" s="1104"/>
      <c r="AX1" s="1104"/>
      <c r="AY1" s="1104"/>
      <c r="AZ1" s="1104"/>
      <c r="BA1" s="1104"/>
      <c r="BB1" s="1104"/>
      <c r="BC1" s="1104"/>
      <c r="BD1" s="1104"/>
      <c r="BE1" s="1224"/>
      <c r="BF1" s="1104"/>
      <c r="BG1" s="1104"/>
      <c r="BH1" s="1104"/>
      <c r="BI1" s="1104"/>
      <c r="BJ1" s="1112"/>
      <c r="BK1" s="1112"/>
      <c r="BL1" s="1112"/>
      <c r="BM1" s="1112"/>
      <c r="BN1" s="1112"/>
      <c r="BO1" s="1112"/>
      <c r="BP1" s="1104"/>
      <c r="BQ1" s="1104"/>
      <c r="BR1" s="1104"/>
      <c r="BS1" s="1104"/>
      <c r="BT1" s="1104"/>
      <c r="BU1" s="1104"/>
      <c r="BV1" s="1104"/>
      <c r="BW1" s="1104"/>
      <c r="BX1" s="1104"/>
      <c r="BY1" s="1104"/>
      <c r="BZ1" s="1104"/>
      <c r="CA1" s="1104"/>
      <c r="CB1" s="1104"/>
      <c r="CC1" s="1104"/>
      <c r="CD1" s="1104"/>
      <c r="CE1" s="1104"/>
      <c r="CF1" s="1104"/>
      <c r="CG1" s="1104"/>
      <c r="CH1" s="1104"/>
      <c r="CI1" s="1104"/>
      <c r="CJ1" s="1104"/>
      <c r="CK1" s="1105"/>
      <c r="CL1" s="1265"/>
      <c r="CM1" s="1265"/>
      <c r="CN1" s="1265"/>
      <c r="CP1" s="1265"/>
      <c r="CQ1" s="1265"/>
      <c r="CR1" s="1265"/>
      <c r="CS1" s="1265"/>
      <c r="CT1" s="1277"/>
      <c r="CU1" s="1277"/>
      <c r="CX1" s="25"/>
      <c r="CY1" s="25"/>
      <c r="CZ1" s="25"/>
      <c r="DA1" s="25"/>
      <c r="DB1" s="25"/>
      <c r="DC1" s="25"/>
      <c r="DD1" s="25"/>
    </row>
    <row r="2" spans="4:108" ht="15" customHeight="1" x14ac:dyDescent="0.2">
      <c r="D2" s="1870">
        <v>2011</v>
      </c>
      <c r="E2" s="1871"/>
      <c r="F2" s="1883" t="s">
        <v>60</v>
      </c>
      <c r="G2" s="1884"/>
      <c r="H2" s="1884"/>
      <c r="I2" s="1884"/>
      <c r="J2" s="1407"/>
      <c r="K2" s="1886" t="s">
        <v>203</v>
      </c>
      <c r="L2" s="1886"/>
      <c r="M2" s="1886"/>
      <c r="N2" s="1886"/>
      <c r="O2" s="1399"/>
      <c r="P2" s="1885" t="s">
        <v>21</v>
      </c>
      <c r="Q2" s="1885"/>
      <c r="R2" s="1885"/>
      <c r="S2" s="1885"/>
      <c r="T2" s="585"/>
      <c r="U2" s="1887" t="s">
        <v>319</v>
      </c>
      <c r="V2" s="1887"/>
      <c r="W2" s="1887"/>
      <c r="X2" s="1887"/>
      <c r="Y2" s="582"/>
      <c r="Z2" s="1902" t="s">
        <v>145</v>
      </c>
      <c r="AA2" s="1902"/>
      <c r="AB2" s="1902"/>
      <c r="AC2" s="1903"/>
      <c r="AD2" s="1902" t="s">
        <v>270</v>
      </c>
      <c r="AE2" s="1902"/>
      <c r="AF2" s="594"/>
      <c r="AG2" s="1904" t="s">
        <v>219</v>
      </c>
      <c r="AH2" s="1904"/>
      <c r="AI2" s="1904"/>
      <c r="AJ2" s="1904"/>
      <c r="AK2" s="595"/>
      <c r="AL2" s="1908" t="s">
        <v>321</v>
      </c>
      <c r="AM2" s="1415"/>
      <c r="AN2" s="1415"/>
      <c r="AO2" s="1225"/>
      <c r="AP2" s="1860" t="s">
        <v>119</v>
      </c>
      <c r="AQ2" s="1858" t="s">
        <v>254</v>
      </c>
      <c r="AR2" s="1101"/>
      <c r="AS2" s="1862" t="s">
        <v>212</v>
      </c>
      <c r="AT2" s="1862"/>
      <c r="AU2" s="1862"/>
      <c r="AV2" s="1863"/>
      <c r="AW2" s="1855" t="s">
        <v>205</v>
      </c>
      <c r="AX2" s="1856"/>
      <c r="AY2" s="1856"/>
      <c r="AZ2" s="1857"/>
      <c r="BA2" s="2182" t="s">
        <v>225</v>
      </c>
      <c r="BB2" s="2183"/>
      <c r="BC2" s="2183"/>
      <c r="BD2" s="2184"/>
      <c r="BE2" s="1231"/>
      <c r="BF2" s="1898" t="s">
        <v>230</v>
      </c>
      <c r="BG2" s="1910" t="s">
        <v>324</v>
      </c>
      <c r="BH2" s="1905" t="s">
        <v>229</v>
      </c>
      <c r="BI2" s="2185" t="s">
        <v>323</v>
      </c>
      <c r="BJ2" s="1907" t="s">
        <v>305</v>
      </c>
      <c r="BK2" s="1703"/>
      <c r="BL2" s="1897" t="s">
        <v>275</v>
      </c>
      <c r="BM2" s="1897"/>
      <c r="BN2" s="1897"/>
      <c r="BO2" s="1897"/>
      <c r="BP2" s="1897"/>
      <c r="BQ2" s="2180"/>
      <c r="CK2" s="1086"/>
      <c r="CL2" s="1265"/>
      <c r="CM2" s="1265"/>
      <c r="CN2" s="1897" t="s">
        <v>228</v>
      </c>
      <c r="CO2" s="1897"/>
      <c r="CP2" s="1897"/>
      <c r="CQ2" s="1897"/>
      <c r="CR2" s="1897"/>
      <c r="CS2" s="1897"/>
      <c r="CT2" s="1897"/>
      <c r="CU2" s="1897"/>
      <c r="CV2" s="1897" t="s">
        <v>379</v>
      </c>
      <c r="CW2" s="1897"/>
      <c r="CX2" s="25"/>
      <c r="CY2" s="25"/>
      <c r="CZ2" s="25"/>
      <c r="DA2" s="25"/>
      <c r="DB2" s="25"/>
      <c r="DC2" s="25"/>
      <c r="DD2" s="25"/>
    </row>
    <row r="3" spans="4:108" ht="15" customHeight="1" thickBot="1" x14ac:dyDescent="0.25">
      <c r="D3" s="1872"/>
      <c r="E3" s="1873"/>
      <c r="F3" s="505" t="s">
        <v>210</v>
      </c>
      <c r="G3" s="339" t="s">
        <v>211</v>
      </c>
      <c r="H3" s="354" t="s">
        <v>12</v>
      </c>
      <c r="I3" s="1361" t="s">
        <v>13</v>
      </c>
      <c r="J3" s="579"/>
      <c r="K3" s="506" t="s">
        <v>1</v>
      </c>
      <c r="L3" s="507" t="s">
        <v>0</v>
      </c>
      <c r="M3" s="965" t="s">
        <v>12</v>
      </c>
      <c r="N3" s="1398" t="s">
        <v>13</v>
      </c>
      <c r="O3" s="1400"/>
      <c r="P3" s="508" t="s">
        <v>1</v>
      </c>
      <c r="Q3" s="509" t="s">
        <v>0</v>
      </c>
      <c r="R3" s="510" t="s">
        <v>12</v>
      </c>
      <c r="S3" s="40" t="s">
        <v>13</v>
      </c>
      <c r="T3" s="586"/>
      <c r="U3" s="1286" t="s">
        <v>12</v>
      </c>
      <c r="V3" s="1286" t="s">
        <v>218</v>
      </c>
      <c r="W3" s="662" t="s">
        <v>206</v>
      </c>
      <c r="X3" s="1286" t="s">
        <v>221</v>
      </c>
      <c r="Y3" s="583"/>
      <c r="Z3" s="1288" t="s">
        <v>162</v>
      </c>
      <c r="AA3" s="502" t="s">
        <v>209</v>
      </c>
      <c r="AB3" s="502" t="s">
        <v>272</v>
      </c>
      <c r="AC3" s="1318" t="s">
        <v>191</v>
      </c>
      <c r="AD3" s="1310" t="s">
        <v>12</v>
      </c>
      <c r="AE3" s="502" t="s">
        <v>0</v>
      </c>
      <c r="AF3" s="573"/>
      <c r="AG3" s="1013" t="s">
        <v>1</v>
      </c>
      <c r="AH3" s="604" t="s">
        <v>0</v>
      </c>
      <c r="AI3" s="147" t="s">
        <v>216</v>
      </c>
      <c r="AJ3" s="1406" t="s">
        <v>13</v>
      </c>
      <c r="AK3" s="586"/>
      <c r="AL3" s="1909"/>
      <c r="AM3" s="1415"/>
      <c r="AN3" s="1415"/>
      <c r="AO3" s="1226"/>
      <c r="AP3" s="1861"/>
      <c r="AQ3" s="1859"/>
      <c r="AR3" s="1102"/>
      <c r="AS3" s="1093" t="s">
        <v>1</v>
      </c>
      <c r="AT3" s="1024" t="s">
        <v>0</v>
      </c>
      <c r="AU3" s="1094" t="s">
        <v>12</v>
      </c>
      <c r="AV3" s="1095" t="s">
        <v>13</v>
      </c>
      <c r="AW3" s="1023" t="s">
        <v>1</v>
      </c>
      <c r="AX3" s="1024" t="s">
        <v>0</v>
      </c>
      <c r="AY3" s="1094" t="s">
        <v>12</v>
      </c>
      <c r="AZ3" s="1095" t="s">
        <v>13</v>
      </c>
      <c r="BA3" s="1396" t="s">
        <v>1</v>
      </c>
      <c r="BB3" s="527" t="s">
        <v>0</v>
      </c>
      <c r="BC3" s="528" t="s">
        <v>12</v>
      </c>
      <c r="BD3" s="529" t="s">
        <v>13</v>
      </c>
      <c r="BE3" s="1232"/>
      <c r="BF3" s="1899"/>
      <c r="BG3" s="1911"/>
      <c r="BH3" s="1906"/>
      <c r="BI3" s="2186"/>
      <c r="BJ3" s="1861"/>
      <c r="BK3" s="1704"/>
      <c r="BL3" s="353" t="s">
        <v>175</v>
      </c>
      <c r="BM3" s="1010" t="s">
        <v>176</v>
      </c>
      <c r="BN3" s="998" t="s">
        <v>258</v>
      </c>
      <c r="BO3" s="1016" t="s">
        <v>259</v>
      </c>
      <c r="BP3" s="501" t="s">
        <v>206</v>
      </c>
      <c r="BQ3" s="2181"/>
      <c r="CK3" s="1086"/>
      <c r="CL3" s="1265"/>
      <c r="CM3" s="1267" t="s">
        <v>290</v>
      </c>
      <c r="CN3" s="1267" t="s">
        <v>177</v>
      </c>
      <c r="CO3" s="1276" t="s">
        <v>62</v>
      </c>
      <c r="CP3" s="1267" t="s">
        <v>175</v>
      </c>
      <c r="CQ3" s="1267" t="s">
        <v>176</v>
      </c>
      <c r="CR3" s="1267" t="s">
        <v>173</v>
      </c>
      <c r="CS3" s="1267" t="s">
        <v>174</v>
      </c>
      <c r="CT3" s="133" t="s">
        <v>227</v>
      </c>
      <c r="CU3" s="133" t="s">
        <v>291</v>
      </c>
      <c r="CV3" s="1267" t="s">
        <v>175</v>
      </c>
      <c r="CW3" s="1267" t="s">
        <v>176</v>
      </c>
      <c r="CX3" s="25"/>
      <c r="CY3" s="25"/>
      <c r="CZ3" s="25"/>
      <c r="DA3" s="25"/>
      <c r="DB3" s="25"/>
      <c r="DC3" s="25"/>
      <c r="DD3" s="25"/>
    </row>
    <row r="4" spans="4:108" ht="12.75" customHeight="1" x14ac:dyDescent="0.2">
      <c r="D4" s="1874" t="s">
        <v>2</v>
      </c>
      <c r="E4" s="1164">
        <v>1</v>
      </c>
      <c r="F4" s="44">
        <v>3.2</v>
      </c>
      <c r="G4" s="44">
        <v>6.6</v>
      </c>
      <c r="H4" s="44">
        <v>5.2</v>
      </c>
      <c r="I4" s="44">
        <v>3.3999999999999995</v>
      </c>
      <c r="J4" s="480"/>
      <c r="K4" s="85">
        <v>84</v>
      </c>
      <c r="L4" s="85">
        <v>95</v>
      </c>
      <c r="M4" s="85">
        <v>89</v>
      </c>
      <c r="N4" s="85">
        <v>11</v>
      </c>
      <c r="O4" s="112"/>
      <c r="P4" s="85">
        <v>1023</v>
      </c>
      <c r="Q4" s="85">
        <v>1027</v>
      </c>
      <c r="R4" s="85">
        <v>1025</v>
      </c>
      <c r="S4" s="85">
        <v>4</v>
      </c>
      <c r="T4" s="112"/>
      <c r="U4" s="44">
        <v>4.2</v>
      </c>
      <c r="V4" s="44">
        <v>10.199999999999999</v>
      </c>
      <c r="W4" s="44">
        <v>15.4</v>
      </c>
      <c r="X4" s="1417" t="s">
        <v>182</v>
      </c>
      <c r="Y4" s="401"/>
      <c r="Z4" s="536">
        <v>0.1</v>
      </c>
      <c r="AA4" s="511" t="s">
        <v>510</v>
      </c>
      <c r="AB4" s="102" t="s">
        <v>510</v>
      </c>
      <c r="AC4" s="1319">
        <v>1.3698630136986306E-3</v>
      </c>
      <c r="AD4" s="536" t="s">
        <v>459</v>
      </c>
      <c r="AE4" s="511" t="s">
        <v>510</v>
      </c>
      <c r="AF4" s="574"/>
      <c r="AG4" s="536">
        <v>1.4</v>
      </c>
      <c r="AH4" s="536">
        <v>5.7</v>
      </c>
      <c r="AI4" s="536">
        <v>3.6</v>
      </c>
      <c r="AJ4" s="536">
        <v>4.3000000000000007</v>
      </c>
      <c r="AL4" s="103" t="s">
        <v>492</v>
      </c>
      <c r="AO4" s="396"/>
      <c r="AP4" s="593">
        <v>0.1</v>
      </c>
      <c r="AQ4" s="596">
        <v>0.4</v>
      </c>
      <c r="AR4" s="576"/>
      <c r="AS4" s="44">
        <f>IF(F4=""," ",F4-CV4)</f>
        <v>0.80000000000000027</v>
      </c>
      <c r="AT4" s="44">
        <f>IF(G4=""," ",G4-CW4)</f>
        <v>-0.40000000000000036</v>
      </c>
      <c r="AU4" s="44">
        <f>IF(H4=""," ",AVERAGE(AS4:AT4))</f>
        <v>0.19999999999999996</v>
      </c>
      <c r="AV4" s="1358">
        <f>IF(I4=""," ",AT4-AS4)</f>
        <v>-1.2000000000000006</v>
      </c>
      <c r="AW4" s="44">
        <f>IF(F4="","",F4-Daily!CP4)</f>
        <v>0.60000000000000009</v>
      </c>
      <c r="AX4" s="44">
        <f>IF(G4="","",G4-Daily!CQ4)</f>
        <v>-0.4300000000000006</v>
      </c>
      <c r="AY4" s="44">
        <f>IF(H4="","",H4-Daily!CR4)</f>
        <v>0.38499999999999979</v>
      </c>
      <c r="AZ4" s="1358">
        <f>IF(I4="","",I4-Daily!CS4)</f>
        <v>-1.0300000000000002</v>
      </c>
      <c r="BA4" s="85">
        <v>2.3705701370378267</v>
      </c>
      <c r="BB4" s="85">
        <v>2.2191424663847386</v>
      </c>
      <c r="BC4" s="85">
        <v>2.2308380032638642</v>
      </c>
      <c r="BD4" s="185">
        <v>2.8241775350721476</v>
      </c>
      <c r="BE4" s="112"/>
      <c r="BF4" s="622">
        <v>4.9206349206349212E-2</v>
      </c>
      <c r="BG4" s="9">
        <v>0.1</v>
      </c>
      <c r="BH4" s="132">
        <v>4.9206349206349212E-2</v>
      </c>
      <c r="BI4" s="9">
        <v>0.1</v>
      </c>
      <c r="BJ4" s="616">
        <v>6.7391304347826086E-2</v>
      </c>
      <c r="BK4" s="1792">
        <f>IF(Z4="","",IF(Z4=0,0,IF(Z4&gt;1,2,1)))</f>
        <v>1</v>
      </c>
      <c r="BL4" s="1708" t="s">
        <v>490</v>
      </c>
      <c r="BM4" s="1708">
        <v>0.55208333333333337</v>
      </c>
      <c r="BN4" s="1708" t="s">
        <v>511</v>
      </c>
      <c r="BO4" s="1708" t="s">
        <v>512</v>
      </c>
      <c r="BP4" s="1708">
        <v>0.66736111111111107</v>
      </c>
      <c r="BS4" s="2164" t="s">
        <v>188</v>
      </c>
      <c r="BT4" s="2165"/>
      <c r="BU4" s="2113" t="s">
        <v>189</v>
      </c>
      <c r="BV4" s="2113"/>
      <c r="BW4" s="2113"/>
      <c r="BX4" s="2113"/>
      <c r="BY4" s="1359"/>
      <c r="BZ4" s="2122" t="s">
        <v>223</v>
      </c>
      <c r="CA4" s="2133" t="s">
        <v>222</v>
      </c>
      <c r="CB4" s="2152" t="s">
        <v>224</v>
      </c>
      <c r="CC4" s="2168" t="s">
        <v>322</v>
      </c>
      <c r="CD4" s="1360"/>
      <c r="CE4" s="2170" t="s">
        <v>134</v>
      </c>
      <c r="CF4" s="2170"/>
      <c r="CG4" s="2171"/>
      <c r="CH4" s="2162" t="s">
        <v>119</v>
      </c>
      <c r="CI4" s="2162"/>
      <c r="CJ4" s="2163"/>
      <c r="CK4" s="1086"/>
      <c r="CL4" s="670">
        <v>1</v>
      </c>
      <c r="CM4" s="18">
        <v>0</v>
      </c>
      <c r="CN4" s="670">
        <v>1013.25</v>
      </c>
      <c r="CO4" s="135">
        <f>'2011'!CA71</f>
        <v>4.992</v>
      </c>
      <c r="CP4" s="664">
        <v>2.6</v>
      </c>
      <c r="CQ4" s="664">
        <v>7.03</v>
      </c>
      <c r="CR4" s="664">
        <f t="shared" ref="CR4:CR67" si="0">AVERAGE(CP4:CQ4)</f>
        <v>4.8150000000000004</v>
      </c>
      <c r="CS4" s="512">
        <f t="shared" ref="CS4:CS67" si="1">CQ4-CP4</f>
        <v>4.43</v>
      </c>
      <c r="CT4" s="669">
        <f t="shared" ref="CT4:CT33" si="2">$CT$34/$E$34*E4</f>
        <v>2.032258064516129</v>
      </c>
      <c r="CU4" s="669">
        <f t="shared" ref="CU4:CU33" si="3">$CU$34/$E$34*E4</f>
        <v>1.4838709677419355</v>
      </c>
      <c r="CV4" s="135">
        <f>'2011'!BT71</f>
        <v>2.4</v>
      </c>
      <c r="CW4" s="135">
        <f>'2011'!BU71</f>
        <v>7</v>
      </c>
      <c r="CX4" s="25"/>
      <c r="CY4" s="536"/>
      <c r="CZ4" s="536"/>
      <c r="DA4" s="536"/>
      <c r="DB4" s="536"/>
      <c r="DC4" s="536"/>
      <c r="DD4" s="536"/>
    </row>
    <row r="5" spans="4:108" ht="12.75" customHeight="1" x14ac:dyDescent="0.2">
      <c r="D5" s="1875"/>
      <c r="E5" s="1164">
        <v>2</v>
      </c>
      <c r="F5" s="88">
        <v>1.5</v>
      </c>
      <c r="G5" s="44">
        <v>3.2</v>
      </c>
      <c r="H5" s="44">
        <v>2.2999999999999998</v>
      </c>
      <c r="I5" s="44">
        <v>1.7000000000000002</v>
      </c>
      <c r="J5" s="480"/>
      <c r="K5" s="85">
        <v>77</v>
      </c>
      <c r="L5" s="85">
        <v>88</v>
      </c>
      <c r="M5" s="85">
        <v>84</v>
      </c>
      <c r="N5" s="85">
        <v>11</v>
      </c>
      <c r="O5" s="112"/>
      <c r="P5" s="85">
        <v>1027</v>
      </c>
      <c r="Q5" s="85">
        <v>1029</v>
      </c>
      <c r="R5" s="85">
        <v>1028</v>
      </c>
      <c r="S5" s="85">
        <v>2</v>
      </c>
      <c r="T5" s="112"/>
      <c r="U5" s="44">
        <v>3.5</v>
      </c>
      <c r="V5" s="44">
        <v>7.4</v>
      </c>
      <c r="W5" s="44">
        <v>9.4</v>
      </c>
      <c r="X5" s="103" t="s">
        <v>178</v>
      </c>
      <c r="Y5" s="401"/>
      <c r="Z5" s="536">
        <v>0</v>
      </c>
      <c r="AA5" s="511" t="s">
        <v>510</v>
      </c>
      <c r="AB5" s="102" t="s">
        <v>510</v>
      </c>
      <c r="AC5" s="1319" t="s">
        <v>459</v>
      </c>
      <c r="AD5" s="536" t="s">
        <v>459</v>
      </c>
      <c r="AE5" s="511" t="s">
        <v>510</v>
      </c>
      <c r="AF5" s="574"/>
      <c r="AG5" s="536">
        <v>-1.6</v>
      </c>
      <c r="AH5" s="536">
        <v>1.4</v>
      </c>
      <c r="AI5" s="536">
        <v>-0.2</v>
      </c>
      <c r="AJ5" s="536">
        <v>3</v>
      </c>
      <c r="AL5" s="103" t="s">
        <v>493</v>
      </c>
      <c r="AO5" s="396"/>
      <c r="AP5" s="593">
        <v>1</v>
      </c>
      <c r="AQ5" s="596">
        <v>0</v>
      </c>
      <c r="AR5" s="576"/>
      <c r="AS5" s="44">
        <f t="shared" ref="AS5:AS68" si="4">IF(F5=""," ",F5-CV5)</f>
        <v>-0.89999999999999991</v>
      </c>
      <c r="AT5" s="44">
        <f t="shared" ref="AT5:AT68" si="5">IF(G5=""," ",G5-CW5)</f>
        <v>-3.8</v>
      </c>
      <c r="AU5" s="44">
        <f t="shared" ref="AU5:AU68" si="6">IF(H5=""," ",AVERAGE(AS5:AT5))</f>
        <v>-2.3499999999999996</v>
      </c>
      <c r="AV5" s="487">
        <f t="shared" ref="AV5:AV68" si="7">IF(I5=""," ",AT5-AS5)</f>
        <v>-2.9</v>
      </c>
      <c r="AW5" s="88">
        <f>IF(F5="","",F5-Daily!CP5)</f>
        <v>-1.08</v>
      </c>
      <c r="AX5" s="88">
        <f>IF(G5="","",G5-Daily!CQ5)</f>
        <v>-3.83</v>
      </c>
      <c r="AY5" s="88">
        <f>IF(H5="","",H5-Daily!CR5)</f>
        <v>-2.5049999999999999</v>
      </c>
      <c r="AZ5" s="355">
        <f>IF(I5="","",I5-Daily!CS5)</f>
        <v>-2.75</v>
      </c>
      <c r="BA5" s="85">
        <v>2.7676561709764904</v>
      </c>
      <c r="BB5" s="85">
        <v>7.4330522854769381</v>
      </c>
      <c r="BC5" s="85">
        <v>5.032137261574249</v>
      </c>
      <c r="BD5" s="108">
        <v>6.2970356847114317</v>
      </c>
      <c r="BE5" s="112"/>
      <c r="BF5" s="622">
        <v>0</v>
      </c>
      <c r="BG5" s="9">
        <v>0.1</v>
      </c>
      <c r="BH5" s="132">
        <v>2.4603174603174606E-2</v>
      </c>
      <c r="BI5" s="9">
        <v>1.1000000000000001</v>
      </c>
      <c r="BJ5" s="616">
        <v>0.3706521739130435</v>
      </c>
      <c r="BK5" s="1792">
        <f t="shared" ref="BK5:BK68" si="8">IF(Z5="","",IF(Z5=0,0,IF(Z5&gt;1,2,1)))</f>
        <v>0</v>
      </c>
      <c r="BL5" s="1709">
        <v>0.38541666666666669</v>
      </c>
      <c r="BM5" s="1709">
        <v>0.60416666666666663</v>
      </c>
      <c r="BN5" s="1709" t="s">
        <v>513</v>
      </c>
      <c r="BO5" s="1709">
        <v>0.375</v>
      </c>
      <c r="BP5" s="1708">
        <v>0.3979166666666667</v>
      </c>
      <c r="BS5" s="2166"/>
      <c r="BT5" s="2167"/>
      <c r="BU5" s="353" t="s">
        <v>1</v>
      </c>
      <c r="BV5" s="339" t="s">
        <v>0</v>
      </c>
      <c r="BW5" s="354" t="s">
        <v>12</v>
      </c>
      <c r="BX5" s="1361" t="s">
        <v>13</v>
      </c>
      <c r="BY5" s="586"/>
      <c r="BZ5" s="2123"/>
      <c r="CA5" s="2134"/>
      <c r="CB5" s="2153"/>
      <c r="CC5" s="2169"/>
      <c r="CD5" s="1362"/>
      <c r="CE5" s="502" t="s">
        <v>15</v>
      </c>
      <c r="CF5" s="502" t="s">
        <v>135</v>
      </c>
      <c r="CG5" s="1363" t="s">
        <v>190</v>
      </c>
      <c r="CH5" s="1364" t="s">
        <v>65</v>
      </c>
      <c r="CI5" s="1364" t="s">
        <v>135</v>
      </c>
      <c r="CJ5" s="846" t="s">
        <v>191</v>
      </c>
      <c r="CK5" s="1086"/>
      <c r="CL5" s="670">
        <v>1</v>
      </c>
      <c r="CM5" s="18">
        <v>0</v>
      </c>
      <c r="CN5" s="670">
        <v>1013.25</v>
      </c>
      <c r="CO5" s="135">
        <f>'2011'!CA71</f>
        <v>4.992</v>
      </c>
      <c r="CP5" s="664">
        <v>2.58</v>
      </c>
      <c r="CQ5" s="664">
        <v>7.03</v>
      </c>
      <c r="CR5" s="664">
        <f t="shared" si="0"/>
        <v>4.8049999999999997</v>
      </c>
      <c r="CS5" s="512">
        <f t="shared" si="1"/>
        <v>4.45</v>
      </c>
      <c r="CT5" s="669">
        <f t="shared" si="2"/>
        <v>4.064516129032258</v>
      </c>
      <c r="CU5" s="669">
        <f t="shared" si="3"/>
        <v>2.967741935483871</v>
      </c>
      <c r="CV5" s="135">
        <f>'2011'!BT71</f>
        <v>2.4</v>
      </c>
      <c r="CW5" s="135">
        <f>'2011'!BU71</f>
        <v>7</v>
      </c>
      <c r="CX5" s="25"/>
      <c r="CY5" s="536"/>
      <c r="CZ5" s="536"/>
      <c r="DA5" s="536"/>
      <c r="DB5" s="536"/>
      <c r="DC5" s="536"/>
      <c r="DD5" s="536"/>
    </row>
    <row r="6" spans="4:108" ht="12.75" customHeight="1" x14ac:dyDescent="0.2">
      <c r="D6" s="1875"/>
      <c r="E6" s="1164">
        <v>3</v>
      </c>
      <c r="F6" s="44">
        <v>-0.9</v>
      </c>
      <c r="G6" s="44">
        <v>3.3</v>
      </c>
      <c r="H6" s="44">
        <v>2</v>
      </c>
      <c r="I6" s="44">
        <v>4.2</v>
      </c>
      <c r="J6" s="480"/>
      <c r="K6" s="85">
        <v>65</v>
      </c>
      <c r="L6" s="85">
        <v>87</v>
      </c>
      <c r="M6" s="85">
        <v>76</v>
      </c>
      <c r="N6" s="85">
        <v>22</v>
      </c>
      <c r="O6" s="112"/>
      <c r="P6" s="85">
        <v>1018</v>
      </c>
      <c r="Q6" s="85">
        <v>1027</v>
      </c>
      <c r="R6" s="85">
        <v>1022.5</v>
      </c>
      <c r="S6" s="85">
        <v>9</v>
      </c>
      <c r="T6" s="112"/>
      <c r="U6" s="44">
        <v>2.2000000000000002</v>
      </c>
      <c r="V6" s="44">
        <v>7.6</v>
      </c>
      <c r="W6" s="44">
        <v>8.6999999999999993</v>
      </c>
      <c r="X6" s="103" t="s">
        <v>154</v>
      </c>
      <c r="Y6" s="401"/>
      <c r="Z6" s="536">
        <v>0</v>
      </c>
      <c r="AA6" s="511" t="s">
        <v>510</v>
      </c>
      <c r="AB6" s="102" t="s">
        <v>510</v>
      </c>
      <c r="AC6" s="1319" t="s">
        <v>459</v>
      </c>
      <c r="AD6" s="536" t="s">
        <v>459</v>
      </c>
      <c r="AE6" s="511" t="s">
        <v>510</v>
      </c>
      <c r="AF6" s="574"/>
      <c r="AG6" s="536">
        <v>-3.6</v>
      </c>
      <c r="AH6" s="536">
        <v>-0.7</v>
      </c>
      <c r="AI6" s="536">
        <v>-1.9</v>
      </c>
      <c r="AJ6" s="536">
        <v>2.9000000000000004</v>
      </c>
      <c r="AL6" s="103" t="s">
        <v>494</v>
      </c>
      <c r="AO6" s="396"/>
      <c r="AP6" s="593">
        <v>0.5</v>
      </c>
      <c r="AQ6" s="596">
        <v>0</v>
      </c>
      <c r="AR6" s="576"/>
      <c r="AS6" s="44">
        <f t="shared" si="4"/>
        <v>-3.3</v>
      </c>
      <c r="AT6" s="44">
        <f t="shared" si="5"/>
        <v>-3.7</v>
      </c>
      <c r="AU6" s="44">
        <f t="shared" si="6"/>
        <v>-3.5</v>
      </c>
      <c r="AV6" s="487">
        <f t="shared" si="7"/>
        <v>-0.40000000000000036</v>
      </c>
      <c r="AW6" s="44">
        <f>IF(F6="","",F6-Daily!CP6)</f>
        <v>-3.46</v>
      </c>
      <c r="AX6" s="44">
        <f>IF(G6="","",G6-Daily!CQ6)</f>
        <v>-3.7300000000000004</v>
      </c>
      <c r="AY6" s="44">
        <f>IF(H6="","",H6-Daily!CR6)</f>
        <v>-2.7949999999999999</v>
      </c>
      <c r="AZ6" s="487">
        <f>IF(I6="","",I6-Daily!CS6)</f>
        <v>-0.27000000000000046</v>
      </c>
      <c r="BA6" s="85">
        <v>7.8282638257727708</v>
      </c>
      <c r="BB6" s="85">
        <v>7.0980097730128993</v>
      </c>
      <c r="BC6" s="85">
        <v>5.7955799793630804</v>
      </c>
      <c r="BD6" s="108">
        <v>2.1695830427290659</v>
      </c>
      <c r="BE6" s="112"/>
      <c r="BF6" s="622">
        <v>0</v>
      </c>
      <c r="BG6" s="9">
        <v>0.1</v>
      </c>
      <c r="BH6" s="132">
        <v>1.6402116402116404E-2</v>
      </c>
      <c r="BI6" s="9">
        <v>1.6</v>
      </c>
      <c r="BJ6" s="616">
        <v>0.35942028985507252</v>
      </c>
      <c r="BK6" s="1792">
        <f t="shared" si="8"/>
        <v>0</v>
      </c>
      <c r="BL6" s="1709">
        <v>0.38194444444444442</v>
      </c>
      <c r="BM6" s="1709">
        <v>0.58333333333333337</v>
      </c>
      <c r="BN6" s="1709">
        <v>0.68402777777777779</v>
      </c>
      <c r="BO6" s="1709">
        <v>0.43402777777777773</v>
      </c>
      <c r="BP6" s="1708">
        <v>0.91527777777777775</v>
      </c>
      <c r="BS6" s="2178" t="s">
        <v>192</v>
      </c>
      <c r="BT6" s="2179"/>
      <c r="BU6" s="88">
        <v>0.93599999999999994</v>
      </c>
      <c r="BV6" s="88">
        <v>1.0853333333333328</v>
      </c>
      <c r="BW6" s="88">
        <v>1.3506666666666645</v>
      </c>
      <c r="BX6" s="88">
        <v>0.14933333333333287</v>
      </c>
      <c r="BY6" s="127"/>
      <c r="BZ6" s="607">
        <v>86.733333333333334</v>
      </c>
      <c r="CA6" s="607">
        <v>1010.9000003333333</v>
      </c>
      <c r="CB6" s="1365">
        <v>5.52</v>
      </c>
      <c r="CC6" s="88">
        <v>4.0199999999999996</v>
      </c>
      <c r="CD6" s="1366"/>
      <c r="CE6" s="44">
        <v>45.6</v>
      </c>
      <c r="CF6" s="1367">
        <v>1.4958730158730158</v>
      </c>
      <c r="CG6" s="1368">
        <v>0.62465753424657544</v>
      </c>
      <c r="CH6" s="1369">
        <v>14.1</v>
      </c>
      <c r="CI6" s="1367">
        <v>0.65789750215252762</v>
      </c>
      <c r="CJ6" s="503">
        <v>0.35877862595419852</v>
      </c>
      <c r="CK6" s="1086"/>
      <c r="CL6" s="670">
        <v>1</v>
      </c>
      <c r="CM6" s="18">
        <v>0</v>
      </c>
      <c r="CN6" s="670">
        <v>1013.25</v>
      </c>
      <c r="CO6" s="135">
        <f>'2011'!CA71</f>
        <v>4.992</v>
      </c>
      <c r="CP6" s="664">
        <v>2.56</v>
      </c>
      <c r="CQ6" s="664">
        <v>7.03</v>
      </c>
      <c r="CR6" s="664">
        <f t="shared" si="0"/>
        <v>4.7949999999999999</v>
      </c>
      <c r="CS6" s="512">
        <f t="shared" si="1"/>
        <v>4.4700000000000006</v>
      </c>
      <c r="CT6" s="669">
        <f t="shared" si="2"/>
        <v>6.096774193548387</v>
      </c>
      <c r="CU6" s="669">
        <f t="shared" si="3"/>
        <v>4.4516129032258061</v>
      </c>
      <c r="CV6" s="135">
        <f>'2011'!BT71</f>
        <v>2.4</v>
      </c>
      <c r="CW6" s="135">
        <f>'2011'!BU71</f>
        <v>7</v>
      </c>
      <c r="CX6" s="25"/>
      <c r="CY6" s="536"/>
      <c r="CZ6" s="536"/>
      <c r="DA6" s="536"/>
      <c r="DB6" s="536"/>
      <c r="DC6" s="536"/>
      <c r="DD6" s="536"/>
    </row>
    <row r="7" spans="4:108" ht="12.75" customHeight="1" x14ac:dyDescent="0.2">
      <c r="D7" s="1875"/>
      <c r="E7" s="1164">
        <v>4</v>
      </c>
      <c r="F7" s="44">
        <v>2.6</v>
      </c>
      <c r="G7" s="44">
        <v>5</v>
      </c>
      <c r="H7" s="44">
        <v>3.6</v>
      </c>
      <c r="I7" s="44">
        <v>2.4</v>
      </c>
      <c r="J7" s="1408"/>
      <c r="K7" s="85">
        <v>75</v>
      </c>
      <c r="L7" s="85">
        <v>87</v>
      </c>
      <c r="M7" s="85">
        <v>82</v>
      </c>
      <c r="N7" s="85">
        <v>12</v>
      </c>
      <c r="O7" s="112"/>
      <c r="P7" s="85">
        <v>1008</v>
      </c>
      <c r="Q7" s="85">
        <v>1019</v>
      </c>
      <c r="R7" s="85">
        <v>1013.5</v>
      </c>
      <c r="S7" s="85">
        <v>11</v>
      </c>
      <c r="T7" s="112"/>
      <c r="U7" s="44">
        <v>4.9000000000000004</v>
      </c>
      <c r="V7" s="44">
        <v>14</v>
      </c>
      <c r="W7" s="44">
        <v>17.399999999999999</v>
      </c>
      <c r="X7" s="103" t="s">
        <v>154</v>
      </c>
      <c r="Y7" s="401"/>
      <c r="Z7" s="536">
        <v>0</v>
      </c>
      <c r="AA7" s="511" t="s">
        <v>510</v>
      </c>
      <c r="AB7" s="102" t="s">
        <v>510</v>
      </c>
      <c r="AC7" s="1319" t="s">
        <v>459</v>
      </c>
      <c r="AD7" s="536" t="s">
        <v>459</v>
      </c>
      <c r="AE7" s="511" t="s">
        <v>510</v>
      </c>
      <c r="AF7" s="574"/>
      <c r="AG7" s="536">
        <v>-1.2</v>
      </c>
      <c r="AH7" s="536">
        <v>3</v>
      </c>
      <c r="AI7" s="536">
        <v>0.9</v>
      </c>
      <c r="AJ7" s="536">
        <v>4.2</v>
      </c>
      <c r="AL7" s="103" t="s">
        <v>495</v>
      </c>
      <c r="AO7" s="396"/>
      <c r="AP7" s="593">
        <v>0.5</v>
      </c>
      <c r="AQ7" s="596">
        <v>0</v>
      </c>
      <c r="AR7" s="576"/>
      <c r="AS7" s="44">
        <f t="shared" si="4"/>
        <v>0.20000000000000018</v>
      </c>
      <c r="AT7" s="44">
        <f t="shared" si="5"/>
        <v>-2</v>
      </c>
      <c r="AU7" s="44">
        <f t="shared" si="6"/>
        <v>-0.89999999999999991</v>
      </c>
      <c r="AV7" s="487">
        <f t="shared" si="7"/>
        <v>-2.2000000000000002</v>
      </c>
      <c r="AW7" s="44">
        <f>IF(F7="","",F7-Daily!CP7)</f>
        <v>6.0000000000000053E-2</v>
      </c>
      <c r="AX7" s="44">
        <f>IF(G7="","",G7-Daily!CQ7)</f>
        <v>-2.0300000000000002</v>
      </c>
      <c r="AY7" s="44">
        <f>IF(H7="","",H7-Daily!CR7)</f>
        <v>-1.1850000000000001</v>
      </c>
      <c r="AZ7" s="487">
        <f>IF(I7="","",I7-Daily!CS7)</f>
        <v>-2.0900000000000003</v>
      </c>
      <c r="BA7" s="85">
        <v>2.0319678567234867</v>
      </c>
      <c r="BB7" s="85">
        <v>3.5841238720244508</v>
      </c>
      <c r="BC7" s="85">
        <v>2.9030123200480604</v>
      </c>
      <c r="BD7" s="108">
        <v>4.4689195886862603</v>
      </c>
      <c r="BE7" s="112"/>
      <c r="BF7" s="622">
        <v>0</v>
      </c>
      <c r="BG7" s="9">
        <v>0.1</v>
      </c>
      <c r="BH7" s="132">
        <v>1.2301587301587303E-2</v>
      </c>
      <c r="BI7" s="9">
        <v>2.1</v>
      </c>
      <c r="BJ7" s="616">
        <v>0.353804347826087</v>
      </c>
      <c r="BK7" s="1792">
        <f t="shared" si="8"/>
        <v>0</v>
      </c>
      <c r="BL7" s="1709">
        <v>0.38194444444444442</v>
      </c>
      <c r="BM7" s="1709" t="s">
        <v>514</v>
      </c>
      <c r="BN7" s="1709">
        <v>0.60069444444444442</v>
      </c>
      <c r="BO7" s="1709">
        <v>0.375</v>
      </c>
      <c r="BP7" s="1708">
        <v>6.9444444444444447E-4</v>
      </c>
      <c r="BS7" s="2159" t="s">
        <v>193</v>
      </c>
      <c r="BT7" s="2160"/>
      <c r="BU7" s="88">
        <v>-0.10000000000000009</v>
      </c>
      <c r="BV7" s="88">
        <v>-1.2518750000000001</v>
      </c>
      <c r="BW7" s="88">
        <v>-0.53531249999999897</v>
      </c>
      <c r="BX7" s="88">
        <v>-1.1518750000000013</v>
      </c>
      <c r="BY7" s="127"/>
      <c r="BZ7" s="607">
        <v>83.75</v>
      </c>
      <c r="CA7" s="607">
        <v>1026.1875003125001</v>
      </c>
      <c r="CB7" s="1365">
        <v>5.2937500000000011</v>
      </c>
      <c r="CC7" s="88">
        <v>1.5312499999999998</v>
      </c>
      <c r="CD7" s="1366"/>
      <c r="CE7" s="44">
        <v>27.400000000000006</v>
      </c>
      <c r="CF7" s="1367">
        <v>0.84265873015873038</v>
      </c>
      <c r="CG7" s="1368">
        <v>0.37534246575342478</v>
      </c>
      <c r="CH7" s="85">
        <v>25.199999999999996</v>
      </c>
      <c r="CI7" s="1367">
        <v>1.0257207586626511</v>
      </c>
      <c r="CJ7" s="503">
        <v>0.64122137404580148</v>
      </c>
      <c r="CK7" s="1086"/>
      <c r="CL7" s="670">
        <v>1</v>
      </c>
      <c r="CM7" s="18">
        <v>0</v>
      </c>
      <c r="CN7" s="670">
        <v>1013.25</v>
      </c>
      <c r="CO7" s="135">
        <f>'2011'!CA71</f>
        <v>4.992</v>
      </c>
      <c r="CP7" s="664">
        <v>2.54</v>
      </c>
      <c r="CQ7" s="664">
        <v>7.03</v>
      </c>
      <c r="CR7" s="664">
        <f t="shared" si="0"/>
        <v>4.7850000000000001</v>
      </c>
      <c r="CS7" s="512">
        <f t="shared" si="1"/>
        <v>4.49</v>
      </c>
      <c r="CT7" s="669">
        <f t="shared" si="2"/>
        <v>8.129032258064516</v>
      </c>
      <c r="CU7" s="669">
        <f t="shared" si="3"/>
        <v>5.935483870967742</v>
      </c>
      <c r="CV7" s="135">
        <f>'2011'!BT71</f>
        <v>2.4</v>
      </c>
      <c r="CW7" s="135">
        <f>'2011'!BU71</f>
        <v>7</v>
      </c>
      <c r="CX7" s="25"/>
      <c r="CY7" s="536"/>
      <c r="CZ7" s="536"/>
      <c r="DA7" s="536"/>
      <c r="DB7" s="536"/>
      <c r="DC7" s="536"/>
      <c r="DD7" s="536"/>
    </row>
    <row r="8" spans="4:108" ht="12.75" customHeight="1" x14ac:dyDescent="0.2">
      <c r="D8" s="1875"/>
      <c r="E8" s="1164">
        <v>5</v>
      </c>
      <c r="F8" s="44">
        <v>4.0999999999999996</v>
      </c>
      <c r="G8" s="44">
        <v>7.1</v>
      </c>
      <c r="H8" s="44">
        <v>5.8</v>
      </c>
      <c r="I8" s="44">
        <v>3</v>
      </c>
      <c r="J8" s="1408"/>
      <c r="K8" s="85">
        <v>65</v>
      </c>
      <c r="L8" s="85">
        <v>95</v>
      </c>
      <c r="M8" s="85">
        <v>83</v>
      </c>
      <c r="N8" s="85">
        <v>30</v>
      </c>
      <c r="O8" s="112"/>
      <c r="P8" s="85">
        <v>995</v>
      </c>
      <c r="Q8" s="85">
        <v>1008</v>
      </c>
      <c r="R8" s="85">
        <v>1001.5</v>
      </c>
      <c r="S8" s="85">
        <v>13</v>
      </c>
      <c r="T8" s="112"/>
      <c r="U8" s="44">
        <v>7.2</v>
      </c>
      <c r="V8" s="44">
        <v>18.5</v>
      </c>
      <c r="W8" s="44">
        <v>26.2</v>
      </c>
      <c r="X8" s="1417" t="s">
        <v>179</v>
      </c>
      <c r="Y8" s="401"/>
      <c r="Z8" s="536">
        <v>0.8</v>
      </c>
      <c r="AA8" s="511">
        <v>0.3</v>
      </c>
      <c r="AB8" s="102" t="s">
        <v>112</v>
      </c>
      <c r="AC8" s="1319">
        <v>1.0958904109589045E-2</v>
      </c>
      <c r="AD8" s="536">
        <v>0.4</v>
      </c>
      <c r="AE8" s="511" t="s">
        <v>112</v>
      </c>
      <c r="AF8" s="574"/>
      <c r="AG8" s="536">
        <v>0.1</v>
      </c>
      <c r="AH8" s="536">
        <v>6.4</v>
      </c>
      <c r="AI8" s="536">
        <v>3.1</v>
      </c>
      <c r="AJ8" s="536">
        <v>6.3000000000000007</v>
      </c>
      <c r="AL8" s="103" t="s">
        <v>496</v>
      </c>
      <c r="AO8" s="396"/>
      <c r="AP8" s="593">
        <v>2.5</v>
      </c>
      <c r="AQ8" s="596">
        <v>2</v>
      </c>
      <c r="AR8" s="576"/>
      <c r="AS8" s="44">
        <f t="shared" si="4"/>
        <v>1.6999999999999997</v>
      </c>
      <c r="AT8" s="44">
        <f t="shared" si="5"/>
        <v>9.9999999999999645E-2</v>
      </c>
      <c r="AU8" s="44">
        <f t="shared" si="6"/>
        <v>0.89999999999999969</v>
      </c>
      <c r="AV8" s="487">
        <f t="shared" si="7"/>
        <v>-1.6</v>
      </c>
      <c r="AW8" s="44">
        <f>IF(F8="","",F8-Daily!CP8)</f>
        <v>1.5799999999999996</v>
      </c>
      <c r="AX8" s="44">
        <f>IF(G8="","",G8-Daily!CQ8)</f>
        <v>6.9999999999999396E-2</v>
      </c>
      <c r="AY8" s="44">
        <f>IF(H8="","",H8-Daily!CR8)</f>
        <v>1.0249999999999995</v>
      </c>
      <c r="AZ8" s="487">
        <f>IF(I8="","",I8-Daily!CS8)</f>
        <v>-1.5099999999999998</v>
      </c>
      <c r="BA8" s="85">
        <v>3.3135917238931145</v>
      </c>
      <c r="BB8" s="85">
        <v>2.0327597651094576</v>
      </c>
      <c r="BC8" s="85">
        <v>2.742891388645321</v>
      </c>
      <c r="BD8" s="108">
        <v>3.4294963198622752</v>
      </c>
      <c r="BE8" s="112"/>
      <c r="BF8" s="622">
        <v>0.3936507936507937</v>
      </c>
      <c r="BG8" s="9">
        <v>0.9</v>
      </c>
      <c r="BH8" s="132">
        <v>8.8571428571428579E-2</v>
      </c>
      <c r="BI8" s="9">
        <v>4.5999999999999996</v>
      </c>
      <c r="BJ8" s="616">
        <v>0.61999999999999988</v>
      </c>
      <c r="BK8" s="1792">
        <f t="shared" si="8"/>
        <v>1</v>
      </c>
      <c r="BL8" s="1709">
        <v>0.35416666666666669</v>
      </c>
      <c r="BM8" s="1709" t="s">
        <v>515</v>
      </c>
      <c r="BN8" s="1709">
        <v>0.55555555555555558</v>
      </c>
      <c r="BO8" s="1709" t="s">
        <v>490</v>
      </c>
      <c r="BP8" s="1708">
        <v>0.53402777777777777</v>
      </c>
      <c r="BS8" s="291"/>
      <c r="BT8" s="184"/>
      <c r="BU8" s="352"/>
      <c r="BV8" s="352"/>
      <c r="BW8" s="352"/>
      <c r="BX8" s="352"/>
      <c r="BY8" s="127"/>
      <c r="BZ8" s="608"/>
      <c r="CA8" s="608"/>
      <c r="CB8" s="1370"/>
      <c r="CC8" s="352"/>
      <c r="CD8" s="1366"/>
      <c r="CE8" s="480"/>
      <c r="CF8" s="1371"/>
      <c r="CG8" s="1372"/>
      <c r="CH8" s="112"/>
      <c r="CI8" s="1371"/>
      <c r="CJ8" s="504"/>
      <c r="CK8" s="1086"/>
      <c r="CL8" s="670">
        <v>1</v>
      </c>
      <c r="CM8" s="18">
        <v>0</v>
      </c>
      <c r="CN8" s="670">
        <v>1013.25</v>
      </c>
      <c r="CO8" s="135">
        <f>'2011'!CA71</f>
        <v>4.992</v>
      </c>
      <c r="CP8" s="664">
        <v>2.52</v>
      </c>
      <c r="CQ8" s="664">
        <v>7.03</v>
      </c>
      <c r="CR8" s="664">
        <f t="shared" si="0"/>
        <v>4.7750000000000004</v>
      </c>
      <c r="CS8" s="512">
        <f t="shared" si="1"/>
        <v>4.51</v>
      </c>
      <c r="CT8" s="669">
        <f t="shared" si="2"/>
        <v>10.161290322580644</v>
      </c>
      <c r="CU8" s="669">
        <f t="shared" si="3"/>
        <v>7.4193548387096779</v>
      </c>
      <c r="CV8" s="135">
        <f>'2011'!BT71</f>
        <v>2.4</v>
      </c>
      <c r="CW8" s="135">
        <f>'2011'!BU71</f>
        <v>7</v>
      </c>
      <c r="CX8" s="25"/>
      <c r="CY8" s="536"/>
      <c r="CZ8" s="536"/>
      <c r="DA8" s="536"/>
      <c r="DB8" s="536"/>
      <c r="DC8" s="536"/>
      <c r="DD8" s="536"/>
    </row>
    <row r="9" spans="4:108" ht="12.75" customHeight="1" x14ac:dyDescent="0.2">
      <c r="D9" s="1875"/>
      <c r="E9" s="1164">
        <v>6</v>
      </c>
      <c r="F9" s="44">
        <v>1.3</v>
      </c>
      <c r="G9" s="44">
        <v>6.8</v>
      </c>
      <c r="H9" s="44">
        <v>4</v>
      </c>
      <c r="I9" s="44">
        <v>5.5</v>
      </c>
      <c r="J9" s="1408"/>
      <c r="K9" s="98">
        <v>94</v>
      </c>
      <c r="L9" s="98">
        <v>98</v>
      </c>
      <c r="M9" s="98">
        <v>95</v>
      </c>
      <c r="N9" s="98">
        <v>4</v>
      </c>
      <c r="O9" s="111"/>
      <c r="P9" s="98">
        <v>993</v>
      </c>
      <c r="Q9" s="98">
        <v>1003</v>
      </c>
      <c r="R9" s="98">
        <v>998</v>
      </c>
      <c r="S9" s="98">
        <v>10</v>
      </c>
      <c r="T9" s="111"/>
      <c r="U9" s="88">
        <v>2.1</v>
      </c>
      <c r="V9" s="88">
        <v>7.4</v>
      </c>
      <c r="W9" s="88">
        <v>10.5</v>
      </c>
      <c r="X9" s="103" t="s">
        <v>182</v>
      </c>
      <c r="Y9" s="401"/>
      <c r="Z9" s="536">
        <v>10.1</v>
      </c>
      <c r="AA9" s="511">
        <v>3.3</v>
      </c>
      <c r="AB9" s="102">
        <v>0.8</v>
      </c>
      <c r="AC9" s="1319">
        <v>0.13835616438356166</v>
      </c>
      <c r="AD9" s="536">
        <v>1.4428571428571428</v>
      </c>
      <c r="AE9" s="511">
        <v>4</v>
      </c>
      <c r="AF9" s="574"/>
      <c r="AG9" s="536">
        <v>0.9</v>
      </c>
      <c r="AH9" s="536">
        <v>6.1</v>
      </c>
      <c r="AI9" s="536">
        <v>3.3</v>
      </c>
      <c r="AJ9" s="536">
        <v>5.1999999999999993</v>
      </c>
      <c r="AL9" s="103" t="s">
        <v>464</v>
      </c>
      <c r="AO9" s="396"/>
      <c r="AP9" s="593">
        <v>0</v>
      </c>
      <c r="AQ9" s="596">
        <v>7</v>
      </c>
      <c r="AR9" s="576"/>
      <c r="AS9" s="44">
        <f t="shared" si="4"/>
        <v>-1.0999999999999999</v>
      </c>
      <c r="AT9" s="44">
        <f t="shared" si="5"/>
        <v>-0.20000000000000018</v>
      </c>
      <c r="AU9" s="44">
        <f t="shared" si="6"/>
        <v>-0.65</v>
      </c>
      <c r="AV9" s="487">
        <f t="shared" si="7"/>
        <v>0.89999999999999969</v>
      </c>
      <c r="AW9" s="44">
        <f>IF(F9="","",F9-Daily!CP9)</f>
        <v>-1.2</v>
      </c>
      <c r="AX9" s="44">
        <f>IF(G9="","",G9-Daily!CQ9)</f>
        <v>-0.23000000000000043</v>
      </c>
      <c r="AY9" s="44">
        <f>IF(H9="","",H9-Daily!CR9)</f>
        <v>-0.76500000000000057</v>
      </c>
      <c r="AZ9" s="487">
        <f>IF(I9="","",I9-Daily!CS9)</f>
        <v>0.96999999999999975</v>
      </c>
      <c r="BA9" s="85">
        <v>2.8847516349811175</v>
      </c>
      <c r="BB9" s="85">
        <v>2.1117473567207905</v>
      </c>
      <c r="BC9" s="85">
        <v>2.5122967376727812</v>
      </c>
      <c r="BD9" s="108">
        <v>2.7606906320635365</v>
      </c>
      <c r="BE9" s="112"/>
      <c r="BF9" s="622">
        <v>4.9698412698412699</v>
      </c>
      <c r="BG9" s="9">
        <v>11</v>
      </c>
      <c r="BH9" s="132">
        <v>0.90211640211640209</v>
      </c>
      <c r="BI9" s="9">
        <v>4.5999999999999996</v>
      </c>
      <c r="BJ9" s="616">
        <v>0.51666666666666672</v>
      </c>
      <c r="BK9" s="1792">
        <f t="shared" si="8"/>
        <v>2</v>
      </c>
      <c r="BL9" s="1709" t="s">
        <v>490</v>
      </c>
      <c r="BM9" s="1709" t="s">
        <v>489</v>
      </c>
      <c r="BN9" s="1709" t="s">
        <v>516</v>
      </c>
      <c r="BO9" s="1709" t="s">
        <v>517</v>
      </c>
      <c r="BP9" s="1708">
        <v>0.55555555555555558</v>
      </c>
      <c r="BS9" s="2159" t="s">
        <v>194</v>
      </c>
      <c r="BT9" s="2160"/>
      <c r="BU9" s="88">
        <v>-0.91599999999999948</v>
      </c>
      <c r="BV9" s="88">
        <v>-0.41999999999999993</v>
      </c>
      <c r="BW9" s="88">
        <v>-0.36800000000000033</v>
      </c>
      <c r="BX9" s="88">
        <v>0.49599999999999955</v>
      </c>
      <c r="BY9" s="127"/>
      <c r="BZ9" s="607">
        <v>85.5</v>
      </c>
      <c r="CA9" s="607">
        <v>1010.6500005</v>
      </c>
      <c r="CB9" s="1365">
        <v>4.7700000000000005</v>
      </c>
      <c r="CC9" s="88">
        <v>2.1300000000000003</v>
      </c>
      <c r="CD9" s="1366"/>
      <c r="CE9" s="44">
        <v>24</v>
      </c>
      <c r="CF9" s="1367">
        <v>1.180952380952381</v>
      </c>
      <c r="CG9" s="1368">
        <v>0.32876712328767127</v>
      </c>
      <c r="CH9" s="85">
        <v>13.9</v>
      </c>
      <c r="CI9" s="1367">
        <v>0.98199845649083228</v>
      </c>
      <c r="CJ9" s="503">
        <v>0.3536895674300255</v>
      </c>
      <c r="CK9" s="1086"/>
      <c r="CL9" s="670">
        <v>1</v>
      </c>
      <c r="CM9" s="18">
        <v>0</v>
      </c>
      <c r="CN9" s="670">
        <v>1013.25</v>
      </c>
      <c r="CO9" s="135">
        <f>'2011'!CA71</f>
        <v>4.992</v>
      </c>
      <c r="CP9" s="664">
        <v>2.5</v>
      </c>
      <c r="CQ9" s="664">
        <v>7.03</v>
      </c>
      <c r="CR9" s="664">
        <f t="shared" si="0"/>
        <v>4.7650000000000006</v>
      </c>
      <c r="CS9" s="512">
        <f t="shared" si="1"/>
        <v>4.53</v>
      </c>
      <c r="CT9" s="669">
        <f t="shared" si="2"/>
        <v>12.193548387096774</v>
      </c>
      <c r="CU9" s="669">
        <f t="shared" si="3"/>
        <v>8.9032258064516121</v>
      </c>
      <c r="CV9" s="135">
        <f>'2011'!BT71</f>
        <v>2.4</v>
      </c>
      <c r="CW9" s="135">
        <f>'2011'!BU71</f>
        <v>7</v>
      </c>
      <c r="CX9" s="25"/>
      <c r="CY9" s="536"/>
      <c r="CZ9" s="536"/>
      <c r="DA9" s="536"/>
      <c r="DB9" s="536"/>
      <c r="DC9" s="536"/>
      <c r="DD9" s="536"/>
    </row>
    <row r="10" spans="4:108" ht="12.75" customHeight="1" x14ac:dyDescent="0.2">
      <c r="D10" s="1875"/>
      <c r="E10" s="1164">
        <v>7</v>
      </c>
      <c r="F10" s="88">
        <v>0.6</v>
      </c>
      <c r="G10" s="88">
        <v>10.1</v>
      </c>
      <c r="H10" s="88">
        <v>5.8</v>
      </c>
      <c r="I10" s="88">
        <v>9.5</v>
      </c>
      <c r="J10" s="1408"/>
      <c r="K10" s="98">
        <v>93</v>
      </c>
      <c r="L10" s="98">
        <v>98</v>
      </c>
      <c r="M10" s="98">
        <v>97</v>
      </c>
      <c r="N10" s="98">
        <v>5</v>
      </c>
      <c r="O10" s="111"/>
      <c r="P10" s="98">
        <v>997</v>
      </c>
      <c r="Q10" s="98">
        <v>1003.00001</v>
      </c>
      <c r="R10" s="98">
        <v>1000.000005</v>
      </c>
      <c r="S10" s="98">
        <v>6.0000099999999748</v>
      </c>
      <c r="T10" s="111"/>
      <c r="U10" s="88">
        <v>4.9000000000000004</v>
      </c>
      <c r="V10" s="88">
        <v>14</v>
      </c>
      <c r="W10" s="88">
        <v>20.8</v>
      </c>
      <c r="X10" s="103" t="s">
        <v>179</v>
      </c>
      <c r="Y10" s="401"/>
      <c r="Z10" s="536">
        <v>9</v>
      </c>
      <c r="AA10" s="511">
        <v>3.3</v>
      </c>
      <c r="AB10" s="102">
        <v>1.4</v>
      </c>
      <c r="AC10" s="1319">
        <v>0.12328767123287673</v>
      </c>
      <c r="AD10" s="536">
        <v>1.8</v>
      </c>
      <c r="AE10" s="511">
        <v>30</v>
      </c>
      <c r="AF10" s="574"/>
      <c r="AG10" s="536">
        <v>0.2</v>
      </c>
      <c r="AH10" s="536">
        <v>9.8000000000000007</v>
      </c>
      <c r="AI10" s="536">
        <v>5.4</v>
      </c>
      <c r="AJ10" s="536">
        <v>9.6000000000000014</v>
      </c>
      <c r="AL10" s="103" t="s">
        <v>497</v>
      </c>
      <c r="AO10" s="396"/>
      <c r="AP10" s="593">
        <v>0.2</v>
      </c>
      <c r="AQ10" s="596">
        <v>5</v>
      </c>
      <c r="AR10" s="576"/>
      <c r="AS10" s="44">
        <f t="shared" si="4"/>
        <v>-1.7999999999999998</v>
      </c>
      <c r="AT10" s="44">
        <f t="shared" si="5"/>
        <v>3.0999999999999996</v>
      </c>
      <c r="AU10" s="88">
        <f t="shared" si="6"/>
        <v>0.64999999999999991</v>
      </c>
      <c r="AV10" s="355">
        <f t="shared" si="7"/>
        <v>4.8999999999999995</v>
      </c>
      <c r="AW10" s="88">
        <f>IF(F10="","",F10-Daily!CP10)</f>
        <v>-1.87</v>
      </c>
      <c r="AX10" s="88">
        <f>IF(G10="","",G10-Daily!CQ10)</f>
        <v>3.0699999999999994</v>
      </c>
      <c r="AY10" s="88">
        <f>IF(H10="","",H10-Daily!CR10)</f>
        <v>1.0499999999999998</v>
      </c>
      <c r="AZ10" s="355">
        <f>IF(I10="","",I10-Daily!CS10)</f>
        <v>4.9399999999999995</v>
      </c>
      <c r="BA10" s="85">
        <v>3.7117099415579626</v>
      </c>
      <c r="BB10" s="85">
        <v>5.3237986995446942</v>
      </c>
      <c r="BC10" s="85">
        <v>2.7669375873996063</v>
      </c>
      <c r="BD10" s="108">
        <v>27.543135928179105</v>
      </c>
      <c r="BE10" s="112"/>
      <c r="BF10" s="622">
        <v>4.4285714285714288</v>
      </c>
      <c r="BG10" s="9">
        <v>20</v>
      </c>
      <c r="BH10" s="132">
        <v>1.4058956916099772</v>
      </c>
      <c r="BI10" s="9">
        <v>4.8</v>
      </c>
      <c r="BJ10" s="616">
        <v>0.462111801242236</v>
      </c>
      <c r="BK10" s="1792">
        <f t="shared" si="8"/>
        <v>2</v>
      </c>
      <c r="BL10" s="1709">
        <v>4.8611111111111112E-2</v>
      </c>
      <c r="BM10" s="1709" t="s">
        <v>518</v>
      </c>
      <c r="BN10" s="1709" t="s">
        <v>514</v>
      </c>
      <c r="BO10" s="1709" t="s">
        <v>459</v>
      </c>
      <c r="BP10" s="1708">
        <v>0.71944444444444444</v>
      </c>
      <c r="BS10" s="2159" t="s">
        <v>195</v>
      </c>
      <c r="BT10" s="2160"/>
      <c r="BU10" s="88">
        <v>3.3400000000000007</v>
      </c>
      <c r="BV10" s="88">
        <v>2.5079999999999991</v>
      </c>
      <c r="BW10" s="88">
        <v>3.0839999999999996</v>
      </c>
      <c r="BX10" s="88">
        <v>-0.83200000000000163</v>
      </c>
      <c r="BY10" s="127"/>
      <c r="BZ10" s="607">
        <v>89.4</v>
      </c>
      <c r="CA10" s="607">
        <v>1018.95</v>
      </c>
      <c r="CB10" s="1365">
        <v>5.839999999999999</v>
      </c>
      <c r="CC10" s="88">
        <v>6.1</v>
      </c>
      <c r="CD10" s="1366"/>
      <c r="CE10" s="44">
        <v>46.800000000000004</v>
      </c>
      <c r="CF10" s="1367">
        <v>2.3028571428571434</v>
      </c>
      <c r="CG10" s="1368">
        <v>0.64109589041095905</v>
      </c>
      <c r="CH10" s="85">
        <v>13.5</v>
      </c>
      <c r="CI10" s="1367">
        <v>0.91669344429000987</v>
      </c>
      <c r="CJ10" s="503">
        <v>0.34351145038167941</v>
      </c>
      <c r="CK10" s="1086"/>
      <c r="CL10" s="670">
        <v>1</v>
      </c>
      <c r="CM10" s="18">
        <v>0</v>
      </c>
      <c r="CN10" s="670">
        <v>1013.25</v>
      </c>
      <c r="CO10" s="135">
        <f>'2011'!CA71</f>
        <v>4.992</v>
      </c>
      <c r="CP10" s="664">
        <v>2.4700000000000002</v>
      </c>
      <c r="CQ10" s="664">
        <v>7.03</v>
      </c>
      <c r="CR10" s="664">
        <f t="shared" si="0"/>
        <v>4.75</v>
      </c>
      <c r="CS10" s="512">
        <f t="shared" si="1"/>
        <v>4.5600000000000005</v>
      </c>
      <c r="CT10" s="669">
        <f t="shared" si="2"/>
        <v>14.225806451612904</v>
      </c>
      <c r="CU10" s="669">
        <f t="shared" si="3"/>
        <v>10.387096774193548</v>
      </c>
      <c r="CV10" s="135">
        <f>'2011'!BT71</f>
        <v>2.4</v>
      </c>
      <c r="CW10" s="135">
        <f>'2011'!BU71</f>
        <v>7</v>
      </c>
      <c r="CX10" s="25"/>
      <c r="CY10" s="536"/>
      <c r="CZ10" s="536"/>
      <c r="DA10" s="536"/>
      <c r="DB10" s="536"/>
      <c r="DC10" s="536"/>
      <c r="DD10" s="536"/>
    </row>
    <row r="11" spans="4:108" ht="12.75" customHeight="1" x14ac:dyDescent="0.2">
      <c r="D11" s="1875"/>
      <c r="E11" s="1164">
        <v>8</v>
      </c>
      <c r="F11" s="44">
        <v>2.7</v>
      </c>
      <c r="G11" s="88">
        <v>10</v>
      </c>
      <c r="H11" s="88">
        <v>7.2</v>
      </c>
      <c r="I11" s="88">
        <v>7.3</v>
      </c>
      <c r="J11" s="1408"/>
      <c r="K11" s="98">
        <v>68</v>
      </c>
      <c r="L11" s="98">
        <v>96</v>
      </c>
      <c r="M11" s="98">
        <v>83</v>
      </c>
      <c r="N11" s="98">
        <v>28</v>
      </c>
      <c r="O11" s="111"/>
      <c r="P11" s="98">
        <v>988</v>
      </c>
      <c r="Q11" s="98">
        <v>1005</v>
      </c>
      <c r="R11" s="98">
        <v>996.5</v>
      </c>
      <c r="S11" s="98">
        <v>17</v>
      </c>
      <c r="T11" s="111"/>
      <c r="U11" s="88">
        <v>7.5</v>
      </c>
      <c r="V11" s="88">
        <v>19.899999999999999</v>
      </c>
      <c r="W11" s="88">
        <v>33.1</v>
      </c>
      <c r="X11" s="103" t="s">
        <v>154</v>
      </c>
      <c r="Y11" s="401"/>
      <c r="Z11" s="536">
        <v>3.5</v>
      </c>
      <c r="AA11" s="511">
        <v>2.2000000000000002</v>
      </c>
      <c r="AB11" s="102">
        <v>0.8</v>
      </c>
      <c r="AC11" s="1319">
        <v>4.7945205479452066E-2</v>
      </c>
      <c r="AD11" s="536">
        <v>1.1666666666666667</v>
      </c>
      <c r="AE11" s="511">
        <v>15</v>
      </c>
      <c r="AF11" s="574"/>
      <c r="AG11" s="536">
        <v>-0.5</v>
      </c>
      <c r="AH11" s="536">
        <v>9.1</v>
      </c>
      <c r="AI11" s="536">
        <v>4.5</v>
      </c>
      <c r="AJ11" s="536">
        <v>9.6</v>
      </c>
      <c r="AL11" s="103" t="s">
        <v>498</v>
      </c>
      <c r="AO11" s="396"/>
      <c r="AP11" s="593">
        <v>1.5</v>
      </c>
      <c r="AQ11" s="596">
        <v>3</v>
      </c>
      <c r="AR11" s="576"/>
      <c r="AS11" s="44">
        <f t="shared" si="4"/>
        <v>0.30000000000000027</v>
      </c>
      <c r="AT11" s="44">
        <f t="shared" si="5"/>
        <v>3</v>
      </c>
      <c r="AU11" s="88">
        <f t="shared" si="6"/>
        <v>1.6500000000000001</v>
      </c>
      <c r="AV11" s="355">
        <f t="shared" si="7"/>
        <v>2.6999999999999997</v>
      </c>
      <c r="AW11" s="44">
        <f>IF(F11="","",F11-Daily!CP11)</f>
        <v>0.25</v>
      </c>
      <c r="AX11" s="44">
        <f>IF(G11="","",G11-Daily!CQ11)</f>
        <v>2.9699999999999998</v>
      </c>
      <c r="AY11" s="44">
        <f>IF(H11="","",H11-Daily!CR11)</f>
        <v>2.46</v>
      </c>
      <c r="AZ11" s="487">
        <f>IF(I11="","",I11-Daily!CS11)</f>
        <v>2.7199999999999998</v>
      </c>
      <c r="BA11" s="85">
        <v>2.1401418128115801</v>
      </c>
      <c r="BB11" s="85">
        <v>5.1095861955182427</v>
      </c>
      <c r="BC11" s="85">
        <v>4.9263687739627526</v>
      </c>
      <c r="BD11" s="108">
        <v>6.1935251030934051</v>
      </c>
      <c r="BE11" s="112"/>
      <c r="BF11" s="622">
        <v>1.7222222222222223</v>
      </c>
      <c r="BG11" s="9">
        <v>23.5</v>
      </c>
      <c r="BH11" s="132">
        <v>1.4454365079365079</v>
      </c>
      <c r="BI11" s="9">
        <v>6.3</v>
      </c>
      <c r="BJ11" s="616">
        <v>0.53070652173913047</v>
      </c>
      <c r="BK11" s="1792">
        <f t="shared" si="8"/>
        <v>2</v>
      </c>
      <c r="BL11" s="1709" t="s">
        <v>490</v>
      </c>
      <c r="BM11" s="1709" t="s">
        <v>519</v>
      </c>
      <c r="BN11" s="1709">
        <v>0.61875000000000002</v>
      </c>
      <c r="BO11" s="1709">
        <v>0.28472222222222221</v>
      </c>
      <c r="BP11" s="1708">
        <v>0.27777777777777779</v>
      </c>
      <c r="BS11" s="2159" t="s">
        <v>196</v>
      </c>
      <c r="BT11" s="2160"/>
      <c r="BU11" s="88">
        <v>-1.0727272727272725</v>
      </c>
      <c r="BV11" s="88">
        <v>-2.2390909090909084</v>
      </c>
      <c r="BW11" s="88">
        <v>-1.4059090909090903</v>
      </c>
      <c r="BX11" s="88">
        <v>-1.1663636363636378</v>
      </c>
      <c r="BY11" s="127"/>
      <c r="BZ11" s="607">
        <v>81.090909090909093</v>
      </c>
      <c r="CA11" s="607">
        <v>1026.0454549999999</v>
      </c>
      <c r="CB11" s="1365">
        <v>5.581818181818182</v>
      </c>
      <c r="CC11" s="88">
        <v>0.22727272727272751</v>
      </c>
      <c r="CD11" s="1366"/>
      <c r="CE11" s="44">
        <v>2.2000000000000002</v>
      </c>
      <c r="CF11" s="1367">
        <v>9.8412698412698424E-2</v>
      </c>
      <c r="CG11" s="1368">
        <v>3.0136986301369871E-2</v>
      </c>
      <c r="CH11" s="85">
        <v>11.9</v>
      </c>
      <c r="CI11" s="1367">
        <v>0.69516049410199399</v>
      </c>
      <c r="CJ11" s="503">
        <v>0.30279898218829521</v>
      </c>
      <c r="CK11" s="1086"/>
      <c r="CL11" s="670">
        <v>1</v>
      </c>
      <c r="CM11" s="18">
        <v>0</v>
      </c>
      <c r="CN11" s="670">
        <v>1013.25</v>
      </c>
      <c r="CO11" s="135">
        <f>'2011'!CA71</f>
        <v>4.992</v>
      </c>
      <c r="CP11" s="664">
        <v>2.4500000000000002</v>
      </c>
      <c r="CQ11" s="664">
        <v>7.03</v>
      </c>
      <c r="CR11" s="664">
        <f t="shared" si="0"/>
        <v>4.74</v>
      </c>
      <c r="CS11" s="512">
        <f t="shared" si="1"/>
        <v>4.58</v>
      </c>
      <c r="CT11" s="669">
        <f t="shared" si="2"/>
        <v>16.258064516129032</v>
      </c>
      <c r="CU11" s="669">
        <f t="shared" si="3"/>
        <v>11.870967741935484</v>
      </c>
      <c r="CV11" s="135">
        <f>'2011'!BT71</f>
        <v>2.4</v>
      </c>
      <c r="CW11" s="135">
        <f>'2011'!BU71</f>
        <v>7</v>
      </c>
      <c r="CX11" s="25"/>
      <c r="CY11" s="536"/>
      <c r="CZ11" s="536"/>
      <c r="DA11" s="536"/>
      <c r="DB11" s="536"/>
      <c r="DC11" s="536"/>
      <c r="DD11" s="536"/>
    </row>
    <row r="12" spans="4:108" ht="12.75" customHeight="1" x14ac:dyDescent="0.2">
      <c r="D12" s="1875"/>
      <c r="E12" s="1164">
        <v>9</v>
      </c>
      <c r="F12" s="44">
        <v>1.5</v>
      </c>
      <c r="G12" s="88">
        <v>5.8</v>
      </c>
      <c r="H12" s="88">
        <v>3.2</v>
      </c>
      <c r="I12" s="88">
        <v>4.3</v>
      </c>
      <c r="J12" s="1408"/>
      <c r="K12" s="98">
        <v>66</v>
      </c>
      <c r="L12" s="98">
        <v>90</v>
      </c>
      <c r="M12" s="98">
        <v>80</v>
      </c>
      <c r="N12" s="98">
        <v>24</v>
      </c>
      <c r="O12" s="111"/>
      <c r="P12" s="98">
        <v>1005</v>
      </c>
      <c r="Q12" s="98">
        <v>1018</v>
      </c>
      <c r="R12" s="98">
        <v>1011.5</v>
      </c>
      <c r="S12" s="98">
        <v>13</v>
      </c>
      <c r="T12" s="111"/>
      <c r="U12" s="88">
        <v>4.2</v>
      </c>
      <c r="V12" s="88">
        <v>10.9</v>
      </c>
      <c r="W12" s="88">
        <v>15.9</v>
      </c>
      <c r="X12" s="103" t="s">
        <v>154</v>
      </c>
      <c r="Y12" s="401"/>
      <c r="Z12" s="536">
        <v>0</v>
      </c>
      <c r="AA12" s="511" t="s">
        <v>510</v>
      </c>
      <c r="AB12" s="102" t="s">
        <v>510</v>
      </c>
      <c r="AC12" s="1319" t="s">
        <v>459</v>
      </c>
      <c r="AD12" s="536" t="s">
        <v>459</v>
      </c>
      <c r="AE12" s="511" t="s">
        <v>510</v>
      </c>
      <c r="AF12" s="574"/>
      <c r="AG12" s="536">
        <v>-1.6</v>
      </c>
      <c r="AH12" s="536">
        <v>1.5</v>
      </c>
      <c r="AI12" s="536">
        <v>0</v>
      </c>
      <c r="AJ12" s="536">
        <v>3.1</v>
      </c>
      <c r="AL12" s="103" t="s">
        <v>468</v>
      </c>
      <c r="AO12" s="396"/>
      <c r="AP12" s="593">
        <v>7.3</v>
      </c>
      <c r="AQ12" s="596">
        <v>0</v>
      </c>
      <c r="AR12" s="576"/>
      <c r="AS12" s="44">
        <f t="shared" si="4"/>
        <v>-0.89999999999999991</v>
      </c>
      <c r="AT12" s="44">
        <f t="shared" si="5"/>
        <v>-1.2000000000000002</v>
      </c>
      <c r="AU12" s="88">
        <f t="shared" si="6"/>
        <v>-1.05</v>
      </c>
      <c r="AV12" s="355">
        <f t="shared" si="7"/>
        <v>-0.30000000000000027</v>
      </c>
      <c r="AW12" s="44">
        <f>IF(F12="","",F12-Daily!CP12)</f>
        <v>-0.93000000000000016</v>
      </c>
      <c r="AX12" s="44">
        <f>IF(G12="","",G12-Daily!CQ12)</f>
        <v>-1.2300000000000004</v>
      </c>
      <c r="AY12" s="44">
        <f>IF(H12="","",H12-Daily!CR12)</f>
        <v>-1.5300000000000002</v>
      </c>
      <c r="AZ12" s="487">
        <f>IF(I12="","",I12-Daily!CS12)</f>
        <v>-0.29999999999999982</v>
      </c>
      <c r="BA12" s="85">
        <v>2.6320104662843984</v>
      </c>
      <c r="BB12" s="85">
        <v>2.7676420816668537</v>
      </c>
      <c r="BC12" s="85">
        <v>3.3043071593954223</v>
      </c>
      <c r="BD12" s="108">
        <v>2.190139420923825</v>
      </c>
      <c r="BE12" s="112"/>
      <c r="BF12" s="622">
        <v>0</v>
      </c>
      <c r="BG12" s="9">
        <v>23.5</v>
      </c>
      <c r="BH12" s="132">
        <v>1.2848324514991183</v>
      </c>
      <c r="BI12" s="9">
        <v>13.6</v>
      </c>
      <c r="BJ12" s="616">
        <v>1.0183574879227053</v>
      </c>
      <c r="BK12" s="1792">
        <f t="shared" si="8"/>
        <v>0</v>
      </c>
      <c r="BL12" s="1709">
        <v>0.36805555555555558</v>
      </c>
      <c r="BM12" s="1709">
        <v>0.625</v>
      </c>
      <c r="BN12" s="1709">
        <v>0.64236111111111105</v>
      </c>
      <c r="BO12" s="1709">
        <v>0.39930555555555558</v>
      </c>
      <c r="BP12" s="1708">
        <v>0.52986111111111112</v>
      </c>
      <c r="BS12" s="291"/>
      <c r="BT12" s="184"/>
      <c r="BU12" s="352"/>
      <c r="BV12" s="352"/>
      <c r="BW12" s="352"/>
      <c r="BX12" s="352"/>
      <c r="BY12" s="127"/>
      <c r="BZ12" s="608"/>
      <c r="CA12" s="608"/>
      <c r="CB12" s="1370"/>
      <c r="CC12" s="352"/>
      <c r="CD12" s="1366"/>
      <c r="CE12" s="480"/>
      <c r="CF12" s="1371"/>
      <c r="CG12" s="1372"/>
      <c r="CH12" s="112"/>
      <c r="CI12" s="1371"/>
      <c r="CJ12" s="504"/>
      <c r="CK12" s="1086"/>
      <c r="CL12" s="670">
        <v>1</v>
      </c>
      <c r="CM12" s="18">
        <v>0</v>
      </c>
      <c r="CN12" s="670">
        <v>1013.25</v>
      </c>
      <c r="CO12" s="135">
        <f>'2011'!CA71</f>
        <v>4.992</v>
      </c>
      <c r="CP12" s="664">
        <v>2.4300000000000002</v>
      </c>
      <c r="CQ12" s="664">
        <v>7.03</v>
      </c>
      <c r="CR12" s="664">
        <f t="shared" si="0"/>
        <v>4.7300000000000004</v>
      </c>
      <c r="CS12" s="512">
        <f t="shared" si="1"/>
        <v>4.5999999999999996</v>
      </c>
      <c r="CT12" s="669">
        <f t="shared" si="2"/>
        <v>18.29032258064516</v>
      </c>
      <c r="CU12" s="669">
        <f t="shared" si="3"/>
        <v>13.35483870967742</v>
      </c>
      <c r="CV12" s="135">
        <f>'2011'!BT71</f>
        <v>2.4</v>
      </c>
      <c r="CW12" s="135">
        <f>'2011'!BU71</f>
        <v>7</v>
      </c>
      <c r="CX12" s="25"/>
      <c r="CY12" s="536"/>
      <c r="CZ12" s="536"/>
      <c r="DA12" s="536"/>
      <c r="DB12" s="536"/>
      <c r="DC12" s="536"/>
      <c r="DD12" s="536"/>
    </row>
    <row r="13" spans="4:108" ht="12.75" customHeight="1" x14ac:dyDescent="0.2">
      <c r="D13" s="1875"/>
      <c r="E13" s="1164">
        <v>10</v>
      </c>
      <c r="F13" s="44">
        <v>-0.7</v>
      </c>
      <c r="G13" s="88">
        <v>8.1999999999999993</v>
      </c>
      <c r="H13" s="88">
        <v>4.9000000000000004</v>
      </c>
      <c r="I13" s="88">
        <v>8.8999999999999986</v>
      </c>
      <c r="J13" s="1408"/>
      <c r="K13" s="98">
        <v>73</v>
      </c>
      <c r="L13" s="98">
        <v>96</v>
      </c>
      <c r="M13" s="98">
        <v>86</v>
      </c>
      <c r="N13" s="98">
        <v>23</v>
      </c>
      <c r="O13" s="111"/>
      <c r="P13" s="98">
        <v>1002</v>
      </c>
      <c r="Q13" s="98">
        <v>1018</v>
      </c>
      <c r="R13" s="98">
        <v>1010</v>
      </c>
      <c r="S13" s="98">
        <v>16</v>
      </c>
      <c r="T13" s="111"/>
      <c r="U13" s="88">
        <v>7</v>
      </c>
      <c r="V13" s="88">
        <v>19.7</v>
      </c>
      <c r="W13" s="88">
        <v>30</v>
      </c>
      <c r="X13" s="103" t="s">
        <v>179</v>
      </c>
      <c r="Y13" s="401"/>
      <c r="Z13" s="536">
        <v>0.5</v>
      </c>
      <c r="AA13" s="511">
        <v>0.5</v>
      </c>
      <c r="AB13" s="102" t="s">
        <v>112</v>
      </c>
      <c r="AC13" s="1319">
        <v>6.849315068493152E-3</v>
      </c>
      <c r="AD13" s="536">
        <v>0.25</v>
      </c>
      <c r="AE13" s="511">
        <v>0.8</v>
      </c>
      <c r="AF13" s="574"/>
      <c r="AG13" s="536">
        <v>-2.7</v>
      </c>
      <c r="AH13" s="536">
        <v>5.9</v>
      </c>
      <c r="AI13" s="536">
        <v>2.6</v>
      </c>
      <c r="AJ13" s="536">
        <v>8.6000000000000014</v>
      </c>
      <c r="AL13" s="103" t="s">
        <v>499</v>
      </c>
      <c r="AO13" s="396"/>
      <c r="AP13" s="593">
        <v>0.3</v>
      </c>
      <c r="AQ13" s="596">
        <v>2</v>
      </c>
      <c r="AR13" s="576"/>
      <c r="AS13" s="44">
        <f t="shared" si="4"/>
        <v>-3.0999999999999996</v>
      </c>
      <c r="AT13" s="44">
        <f t="shared" si="5"/>
        <v>1.1999999999999993</v>
      </c>
      <c r="AU13" s="88">
        <f t="shared" si="6"/>
        <v>-0.95000000000000018</v>
      </c>
      <c r="AV13" s="355">
        <f t="shared" si="7"/>
        <v>4.2999999999999989</v>
      </c>
      <c r="AW13" s="44">
        <f>IF(F13="","",F13-Daily!CP13)</f>
        <v>-3.1100000000000003</v>
      </c>
      <c r="AX13" s="44">
        <f>IF(G13="","",G13-Daily!CQ13)</f>
        <v>1.169999999999999</v>
      </c>
      <c r="AY13" s="44">
        <f>IF(H13="","",H13-Daily!CR13)</f>
        <v>0.17999999999999972</v>
      </c>
      <c r="AZ13" s="487">
        <f>IF(I13="","",I13-Daily!CS13)</f>
        <v>4.2799999999999985</v>
      </c>
      <c r="BA13" s="85">
        <v>6.5203288741645729</v>
      </c>
      <c r="BB13" s="85">
        <v>2.718694090186442</v>
      </c>
      <c r="BC13" s="85">
        <v>2.1019109155480677</v>
      </c>
      <c r="BD13" s="108">
        <v>16.687460643572575</v>
      </c>
      <c r="BE13" s="112"/>
      <c r="BF13" s="622">
        <v>0.24603174603174605</v>
      </c>
      <c r="BG13" s="9">
        <v>24</v>
      </c>
      <c r="BH13" s="132">
        <v>1.180952380952381</v>
      </c>
      <c r="BI13" s="9">
        <v>13.9</v>
      </c>
      <c r="BJ13" s="616">
        <v>0.93673913043478252</v>
      </c>
      <c r="BK13" s="1792">
        <f t="shared" si="8"/>
        <v>1</v>
      </c>
      <c r="BL13" s="1709">
        <v>9.0277777777777776E-2</v>
      </c>
      <c r="BM13" s="1709">
        <v>0.58333333333333337</v>
      </c>
      <c r="BN13" s="1709" t="s">
        <v>520</v>
      </c>
      <c r="BO13" s="1709">
        <v>0.30902777777777779</v>
      </c>
      <c r="BP13" s="1708">
        <v>0.8965277777777777</v>
      </c>
      <c r="BS13" s="2159" t="s">
        <v>197</v>
      </c>
      <c r="BT13" s="2160"/>
      <c r="BU13" s="88">
        <v>-0.45999999999999996</v>
      </c>
      <c r="BV13" s="88">
        <v>-1.9899999999999984</v>
      </c>
      <c r="BW13" s="88">
        <v>-1.0150000000000001</v>
      </c>
      <c r="BX13" s="88">
        <v>-1.5300000000000002</v>
      </c>
      <c r="BY13" s="127"/>
      <c r="BZ13" s="607">
        <v>82.8</v>
      </c>
      <c r="CA13" s="607">
        <v>1018.1</v>
      </c>
      <c r="CB13" s="1365">
        <v>4.4000000000000004</v>
      </c>
      <c r="CC13" s="88">
        <v>1.1000000000000001</v>
      </c>
      <c r="CD13" s="1366"/>
      <c r="CE13" s="88">
        <v>0.9</v>
      </c>
      <c r="CF13" s="1367">
        <v>8.8571428571428579E-2</v>
      </c>
      <c r="CG13" s="1368">
        <v>1.2328767123287674E-2</v>
      </c>
      <c r="CH13" s="98">
        <v>4.5999999999999996</v>
      </c>
      <c r="CI13" s="1367">
        <v>0.65513347955634316</v>
      </c>
      <c r="CJ13" s="503">
        <v>0.11704834605597965</v>
      </c>
      <c r="CK13" s="1086"/>
      <c r="CL13" s="670">
        <v>1</v>
      </c>
      <c r="CM13" s="18">
        <v>0</v>
      </c>
      <c r="CN13" s="670">
        <v>1013.25</v>
      </c>
      <c r="CO13" s="135">
        <f>'2011'!CA71</f>
        <v>4.992</v>
      </c>
      <c r="CP13" s="664">
        <v>2.41</v>
      </c>
      <c r="CQ13" s="664">
        <v>7.03</v>
      </c>
      <c r="CR13" s="664">
        <f t="shared" si="0"/>
        <v>4.7200000000000006</v>
      </c>
      <c r="CS13" s="512">
        <f t="shared" si="1"/>
        <v>4.62</v>
      </c>
      <c r="CT13" s="669">
        <f t="shared" si="2"/>
        <v>20.322580645161288</v>
      </c>
      <c r="CU13" s="669">
        <f t="shared" si="3"/>
        <v>14.838709677419356</v>
      </c>
      <c r="CV13" s="135">
        <f>'2011'!BT71</f>
        <v>2.4</v>
      </c>
      <c r="CW13" s="135">
        <f>'2011'!BU71</f>
        <v>7</v>
      </c>
      <c r="CX13" s="25"/>
      <c r="CY13" s="536"/>
      <c r="CZ13" s="536"/>
      <c r="DA13" s="536"/>
      <c r="DB13" s="536"/>
      <c r="DC13" s="536"/>
      <c r="DD13" s="536"/>
    </row>
    <row r="14" spans="4:108" ht="12.75" customHeight="1" x14ac:dyDescent="0.2">
      <c r="D14" s="1875"/>
      <c r="E14" s="1164">
        <v>11</v>
      </c>
      <c r="F14" s="44">
        <v>4.0999999999999996</v>
      </c>
      <c r="G14" s="88">
        <v>7.3</v>
      </c>
      <c r="H14" s="88">
        <v>5.5</v>
      </c>
      <c r="I14" s="88">
        <v>3.2</v>
      </c>
      <c r="J14" s="1408"/>
      <c r="K14" s="98">
        <v>73</v>
      </c>
      <c r="L14" s="98">
        <v>97</v>
      </c>
      <c r="M14" s="98">
        <v>84</v>
      </c>
      <c r="N14" s="98">
        <v>24</v>
      </c>
      <c r="O14" s="111"/>
      <c r="P14" s="98">
        <v>997</v>
      </c>
      <c r="Q14" s="98">
        <v>1017</v>
      </c>
      <c r="R14" s="98">
        <v>1007</v>
      </c>
      <c r="S14" s="98">
        <v>20</v>
      </c>
      <c r="T14" s="111"/>
      <c r="U14" s="88">
        <v>4.8</v>
      </c>
      <c r="V14" s="88">
        <v>16.8</v>
      </c>
      <c r="W14" s="88">
        <v>25.5</v>
      </c>
      <c r="X14" s="103" t="s">
        <v>181</v>
      </c>
      <c r="Y14" s="401"/>
      <c r="Z14" s="536">
        <v>6.8</v>
      </c>
      <c r="AA14" s="511">
        <v>2.5</v>
      </c>
      <c r="AB14" s="102">
        <v>0.5</v>
      </c>
      <c r="AC14" s="1319">
        <v>9.3150684931506869E-2</v>
      </c>
      <c r="AD14" s="536">
        <v>1.5111111111111111</v>
      </c>
      <c r="AE14" s="511">
        <v>5</v>
      </c>
      <c r="AF14" s="574"/>
      <c r="AG14" s="536">
        <v>0.5</v>
      </c>
      <c r="AH14" s="536">
        <v>6.9</v>
      </c>
      <c r="AI14" s="536">
        <v>3</v>
      </c>
      <c r="AJ14" s="536">
        <v>6.4</v>
      </c>
      <c r="AL14" s="103" t="s">
        <v>500</v>
      </c>
      <c r="AO14" s="396"/>
      <c r="AP14" s="593">
        <v>0.2</v>
      </c>
      <c r="AQ14" s="596">
        <v>4.5</v>
      </c>
      <c r="AR14" s="576"/>
      <c r="AS14" s="44">
        <f t="shared" si="4"/>
        <v>1.6999999999999997</v>
      </c>
      <c r="AT14" s="44">
        <f t="shared" si="5"/>
        <v>0.29999999999999982</v>
      </c>
      <c r="AU14" s="88">
        <f t="shared" si="6"/>
        <v>0.99999999999999978</v>
      </c>
      <c r="AV14" s="355">
        <f t="shared" si="7"/>
        <v>-1.4</v>
      </c>
      <c r="AW14" s="44">
        <f>IF(F14="","",F14-Daily!CP14)</f>
        <v>1.6999999999999997</v>
      </c>
      <c r="AX14" s="44">
        <f>IF(G14="","",G14-Daily!CQ14)</f>
        <v>0.26999999999999957</v>
      </c>
      <c r="AY14" s="44">
        <f>IF(H14="","",H14-Daily!CR14)</f>
        <v>0.78500000000000014</v>
      </c>
      <c r="AZ14" s="487">
        <f>IF(I14="","",I14-Daily!CS14)</f>
        <v>-1.4300000000000006</v>
      </c>
      <c r="BA14" s="85">
        <v>3.4700343549849726</v>
      </c>
      <c r="BB14" s="85">
        <v>2.1324297301945547</v>
      </c>
      <c r="BC14" s="85">
        <v>2.5288434182514479</v>
      </c>
      <c r="BD14" s="108">
        <v>3.3151681973290028</v>
      </c>
      <c r="BE14" s="1233"/>
      <c r="BF14" s="622">
        <v>3.3460317460317461</v>
      </c>
      <c r="BG14" s="9">
        <v>30.8</v>
      </c>
      <c r="BH14" s="132">
        <v>1.3777777777777778</v>
      </c>
      <c r="BI14" s="9">
        <v>14.1</v>
      </c>
      <c r="BJ14" s="616">
        <v>0.86383399209486156</v>
      </c>
      <c r="BK14" s="1792">
        <f t="shared" si="8"/>
        <v>2</v>
      </c>
      <c r="BL14" s="1709" t="s">
        <v>521</v>
      </c>
      <c r="BM14" s="1709">
        <v>0.4375</v>
      </c>
      <c r="BN14" s="1709">
        <v>0.59375</v>
      </c>
      <c r="BO14" s="1709">
        <v>0.39583333333333331</v>
      </c>
      <c r="BP14" s="1708">
        <v>0.46736111111111112</v>
      </c>
      <c r="BS14" s="2159" t="s">
        <v>198</v>
      </c>
      <c r="BT14" s="2160"/>
      <c r="BU14" s="88">
        <v>-1.3720000000000006</v>
      </c>
      <c r="BV14" s="88">
        <v>1.1499999999999986</v>
      </c>
      <c r="BW14" s="88">
        <v>0.2790000000000008</v>
      </c>
      <c r="BX14" s="88">
        <v>2.5219999999999994</v>
      </c>
      <c r="BY14" s="127"/>
      <c r="BZ14" s="607">
        <v>88.2</v>
      </c>
      <c r="CA14" s="607">
        <v>1003.2000009999999</v>
      </c>
      <c r="CB14" s="1365">
        <v>5.14</v>
      </c>
      <c r="CC14" s="88">
        <v>3.1599999999999997</v>
      </c>
      <c r="CD14" s="1366"/>
      <c r="CE14" s="88">
        <v>23.1</v>
      </c>
      <c r="CF14" s="1367">
        <v>2.2733333333333339</v>
      </c>
      <c r="CG14" s="1368">
        <v>0.31643835616438365</v>
      </c>
      <c r="CH14" s="98">
        <v>9.3000000000000007</v>
      </c>
      <c r="CI14" s="1367">
        <v>1.3037373715908582</v>
      </c>
      <c r="CJ14" s="503">
        <v>0.23664122137404583</v>
      </c>
      <c r="CK14" s="1086"/>
      <c r="CL14" s="670">
        <v>1</v>
      </c>
      <c r="CM14" s="18">
        <v>0</v>
      </c>
      <c r="CN14" s="670">
        <v>1013.25</v>
      </c>
      <c r="CO14" s="135">
        <f>'2011'!CA71</f>
        <v>4.992</v>
      </c>
      <c r="CP14" s="664">
        <v>2.4</v>
      </c>
      <c r="CQ14" s="664">
        <v>7.03</v>
      </c>
      <c r="CR14" s="664">
        <f t="shared" si="0"/>
        <v>4.7149999999999999</v>
      </c>
      <c r="CS14" s="512">
        <f t="shared" si="1"/>
        <v>4.6300000000000008</v>
      </c>
      <c r="CT14" s="669">
        <f t="shared" si="2"/>
        <v>22.35483870967742</v>
      </c>
      <c r="CU14" s="669">
        <f t="shared" si="3"/>
        <v>16.322580645161292</v>
      </c>
      <c r="CV14" s="135">
        <f>'2011'!BT71</f>
        <v>2.4</v>
      </c>
      <c r="CW14" s="135">
        <f>'2011'!BU71</f>
        <v>7</v>
      </c>
      <c r="CX14" s="25"/>
      <c r="CY14" s="536"/>
      <c r="CZ14" s="536"/>
      <c r="DA14" s="536"/>
      <c r="DB14" s="536"/>
      <c r="DC14" s="536"/>
      <c r="DD14" s="536"/>
    </row>
    <row r="15" spans="4:108" ht="12.75" customHeight="1" x14ac:dyDescent="0.2">
      <c r="D15" s="1875"/>
      <c r="E15" s="1164">
        <v>12</v>
      </c>
      <c r="F15" s="44">
        <v>4.0999999999999996</v>
      </c>
      <c r="G15" s="88">
        <v>12.1</v>
      </c>
      <c r="H15" s="88">
        <v>9.1</v>
      </c>
      <c r="I15" s="88">
        <v>8</v>
      </c>
      <c r="J15" s="1408"/>
      <c r="K15" s="98">
        <v>79</v>
      </c>
      <c r="L15" s="98">
        <v>98</v>
      </c>
      <c r="M15" s="98">
        <v>93</v>
      </c>
      <c r="N15" s="98">
        <v>19</v>
      </c>
      <c r="O15" s="111"/>
      <c r="P15" s="98">
        <v>1009</v>
      </c>
      <c r="Q15" s="98">
        <v>1017</v>
      </c>
      <c r="R15" s="98">
        <v>1013</v>
      </c>
      <c r="S15" s="98">
        <v>8</v>
      </c>
      <c r="T15" s="111"/>
      <c r="U15" s="88">
        <v>5.5</v>
      </c>
      <c r="V15" s="88">
        <v>13.2</v>
      </c>
      <c r="W15" s="88">
        <v>16.8</v>
      </c>
      <c r="X15" s="103" t="s">
        <v>154</v>
      </c>
      <c r="Y15" s="401"/>
      <c r="Z15" s="536">
        <v>6.3</v>
      </c>
      <c r="AA15" s="511">
        <v>1.9</v>
      </c>
      <c r="AB15" s="102">
        <v>0.3</v>
      </c>
      <c r="AC15" s="1319">
        <v>8.6301369863013719E-2</v>
      </c>
      <c r="AD15" s="536">
        <v>0.63</v>
      </c>
      <c r="AE15" s="511">
        <v>1.8</v>
      </c>
      <c r="AF15" s="574"/>
      <c r="AG15" s="536">
        <v>1.2</v>
      </c>
      <c r="AH15" s="536">
        <v>11.4</v>
      </c>
      <c r="AI15" s="536">
        <v>8.1</v>
      </c>
      <c r="AJ15" s="536">
        <v>10.200000000000001</v>
      </c>
      <c r="AL15" s="103" t="s">
        <v>464</v>
      </c>
      <c r="AO15" s="396"/>
      <c r="AP15" s="593">
        <v>0</v>
      </c>
      <c r="AQ15" s="596">
        <v>10</v>
      </c>
      <c r="AR15" s="576"/>
      <c r="AS15" s="44">
        <f t="shared" si="4"/>
        <v>1.6999999999999997</v>
      </c>
      <c r="AT15" s="44">
        <f t="shared" si="5"/>
        <v>5.0999999999999996</v>
      </c>
      <c r="AU15" s="88">
        <f t="shared" si="6"/>
        <v>3.3999999999999995</v>
      </c>
      <c r="AV15" s="355">
        <f t="shared" si="7"/>
        <v>3.4</v>
      </c>
      <c r="AW15" s="44">
        <f>IF(F15="","",F15-Daily!CP15)</f>
        <v>1.6999999999999997</v>
      </c>
      <c r="AX15" s="44">
        <f>IF(G15="","",G15-Daily!CQ15)</f>
        <v>5.0699999999999994</v>
      </c>
      <c r="AY15" s="44">
        <f>IF(H15="","",H15-Daily!CR15)</f>
        <v>4.3849999999999998</v>
      </c>
      <c r="AZ15" s="487">
        <f>IF(I15="","",I15-Daily!CS15)</f>
        <v>3.3699999999999992</v>
      </c>
      <c r="BA15" s="85">
        <v>3.4700343549849726</v>
      </c>
      <c r="BB15" s="85">
        <v>13.941327959783067</v>
      </c>
      <c r="BC15" s="85">
        <v>14.436514306003755</v>
      </c>
      <c r="BD15" s="108">
        <v>9.0625102654643293</v>
      </c>
      <c r="BE15" s="112"/>
      <c r="BF15" s="622">
        <v>3.1</v>
      </c>
      <c r="BG15" s="9">
        <v>37.1</v>
      </c>
      <c r="BH15" s="132">
        <v>1.5212962962962964</v>
      </c>
      <c r="BI15" s="9">
        <v>14.1</v>
      </c>
      <c r="BJ15" s="616">
        <v>0.79184782608695659</v>
      </c>
      <c r="BK15" s="1792">
        <f t="shared" si="8"/>
        <v>2</v>
      </c>
      <c r="BL15" s="1709">
        <v>0</v>
      </c>
      <c r="BM15" s="1709">
        <v>0.59027777777777779</v>
      </c>
      <c r="BN15" s="1709" t="s">
        <v>522</v>
      </c>
      <c r="BO15" s="1709">
        <v>0.45833333333333331</v>
      </c>
      <c r="BP15" s="1708">
        <v>0.22361111111111109</v>
      </c>
      <c r="BS15" s="2159" t="s">
        <v>199</v>
      </c>
      <c r="BT15" s="2160"/>
      <c r="BU15" s="88">
        <v>4.6400000000000006</v>
      </c>
      <c r="BV15" s="88">
        <v>4.0960000000000001</v>
      </c>
      <c r="BW15" s="88">
        <v>4.7880000000000003</v>
      </c>
      <c r="BX15" s="88">
        <v>-0.54400000000000048</v>
      </c>
      <c r="BY15" s="127"/>
      <c r="BZ15" s="607">
        <v>89.2</v>
      </c>
      <c r="CA15" s="607">
        <v>1011.4</v>
      </c>
      <c r="CB15" s="1365">
        <v>7.0199999999999987</v>
      </c>
      <c r="CC15" s="88">
        <v>7.8</v>
      </c>
      <c r="CD15" s="1366"/>
      <c r="CE15" s="88">
        <v>21.6</v>
      </c>
      <c r="CF15" s="1367">
        <v>2.1257142857142859</v>
      </c>
      <c r="CG15" s="1368">
        <v>0.29589041095890417</v>
      </c>
      <c r="CH15" s="98">
        <v>0.2</v>
      </c>
      <c r="CI15" s="1367">
        <v>2.7483469832591968E-2</v>
      </c>
      <c r="CJ15" s="503">
        <v>5.0890585241730284E-3</v>
      </c>
      <c r="CK15" s="1086"/>
      <c r="CL15" s="670">
        <v>1</v>
      </c>
      <c r="CM15" s="18">
        <v>0</v>
      </c>
      <c r="CN15" s="670">
        <v>1013.25</v>
      </c>
      <c r="CO15" s="135">
        <f>'2011'!CA71</f>
        <v>4.992</v>
      </c>
      <c r="CP15" s="664">
        <v>2.4</v>
      </c>
      <c r="CQ15" s="664">
        <v>7.03</v>
      </c>
      <c r="CR15" s="664">
        <f t="shared" si="0"/>
        <v>4.7149999999999999</v>
      </c>
      <c r="CS15" s="512">
        <f t="shared" si="1"/>
        <v>4.6300000000000008</v>
      </c>
      <c r="CT15" s="669">
        <f t="shared" si="2"/>
        <v>24.387096774193548</v>
      </c>
      <c r="CU15" s="669">
        <f t="shared" si="3"/>
        <v>17.806451612903224</v>
      </c>
      <c r="CV15" s="135">
        <f>'2011'!BT71</f>
        <v>2.4</v>
      </c>
      <c r="CW15" s="135">
        <f>'2011'!BU71</f>
        <v>7</v>
      </c>
      <c r="CX15" s="25"/>
      <c r="CY15" s="536"/>
      <c r="CZ15" s="536"/>
      <c r="DA15" s="536"/>
      <c r="DB15" s="536"/>
      <c r="DC15" s="536"/>
      <c r="DD15" s="536"/>
    </row>
    <row r="16" spans="4:108" ht="13.5" customHeight="1" x14ac:dyDescent="0.2">
      <c r="D16" s="1875"/>
      <c r="E16" s="1164">
        <v>13</v>
      </c>
      <c r="F16" s="44">
        <v>11.4</v>
      </c>
      <c r="G16" s="88">
        <v>13.3</v>
      </c>
      <c r="H16" s="88">
        <v>12.1</v>
      </c>
      <c r="I16" s="88">
        <v>1.9000000000000004</v>
      </c>
      <c r="J16" s="1408"/>
      <c r="K16" s="98">
        <v>90</v>
      </c>
      <c r="L16" s="98">
        <v>98</v>
      </c>
      <c r="M16" s="98">
        <v>95</v>
      </c>
      <c r="N16" s="98">
        <v>8</v>
      </c>
      <c r="O16" s="111"/>
      <c r="P16" s="98">
        <v>1009</v>
      </c>
      <c r="Q16" s="98">
        <v>1011</v>
      </c>
      <c r="R16" s="98">
        <v>1010</v>
      </c>
      <c r="S16" s="98">
        <v>2</v>
      </c>
      <c r="T16" s="111"/>
      <c r="U16" s="88">
        <v>7.1</v>
      </c>
      <c r="V16" s="88">
        <v>16.600000000000001</v>
      </c>
      <c r="W16" s="88">
        <v>25.9</v>
      </c>
      <c r="X16" s="103" t="s">
        <v>154</v>
      </c>
      <c r="Y16" s="401"/>
      <c r="Z16" s="536">
        <v>3</v>
      </c>
      <c r="AA16" s="511">
        <v>1.9</v>
      </c>
      <c r="AB16" s="102">
        <v>0.5</v>
      </c>
      <c r="AC16" s="1319">
        <v>4.1095890410958909E-2</v>
      </c>
      <c r="AD16" s="536">
        <v>0.75</v>
      </c>
      <c r="AE16" s="511">
        <v>4</v>
      </c>
      <c r="AF16" s="574"/>
      <c r="AG16" s="536">
        <v>10.5</v>
      </c>
      <c r="AH16" s="536">
        <v>12</v>
      </c>
      <c r="AI16" s="536">
        <v>11.3</v>
      </c>
      <c r="AJ16" s="536">
        <v>1.5</v>
      </c>
      <c r="AL16" s="103" t="s">
        <v>464</v>
      </c>
      <c r="AO16" s="396"/>
      <c r="AP16" s="593">
        <v>0</v>
      </c>
      <c r="AQ16" s="596">
        <v>4</v>
      </c>
      <c r="AR16" s="576"/>
      <c r="AS16" s="44">
        <f t="shared" si="4"/>
        <v>9</v>
      </c>
      <c r="AT16" s="44">
        <f t="shared" si="5"/>
        <v>6.3000000000000007</v>
      </c>
      <c r="AU16" s="88">
        <f t="shared" si="6"/>
        <v>7.65</v>
      </c>
      <c r="AV16" s="355">
        <f t="shared" si="7"/>
        <v>-2.6999999999999993</v>
      </c>
      <c r="AW16" s="44">
        <f>IF(F16="","",F16-Daily!CP16)</f>
        <v>9</v>
      </c>
      <c r="AX16" s="44">
        <f>IF(G16="","",G16-Daily!CQ16)</f>
        <v>6.2700000000000005</v>
      </c>
      <c r="AY16" s="44">
        <f>IF(H16="","",H16-Daily!CR16)</f>
        <v>7.3849999999999998</v>
      </c>
      <c r="AZ16" s="487">
        <f>IF(I16="","",I16-Daily!CS16)</f>
        <v>-2.7300000000000004</v>
      </c>
      <c r="BA16" s="66">
        <v>645.59104784296255</v>
      </c>
      <c r="BB16" s="85">
        <v>28.408124194238415</v>
      </c>
      <c r="BC16" s="66">
        <v>158.63342997120495</v>
      </c>
      <c r="BD16" s="108">
        <v>6.2277723702011452</v>
      </c>
      <c r="BE16" s="112"/>
      <c r="BF16" s="622">
        <v>1.4761904761904763</v>
      </c>
      <c r="BG16" s="9">
        <v>40.1</v>
      </c>
      <c r="BH16" s="132">
        <v>1.517826617826618</v>
      </c>
      <c r="BI16" s="9">
        <v>14.1</v>
      </c>
      <c r="BJ16" s="616">
        <v>0.73093645484949832</v>
      </c>
      <c r="BK16" s="1792">
        <f t="shared" si="8"/>
        <v>2</v>
      </c>
      <c r="BL16" s="1709">
        <v>4.1666666666666664E-2</v>
      </c>
      <c r="BM16" s="1709">
        <v>0.53125</v>
      </c>
      <c r="BN16" s="1709">
        <v>0.57638888888888895</v>
      </c>
      <c r="BO16" s="1709">
        <v>0.26041666666666669</v>
      </c>
      <c r="BP16" s="1708">
        <v>0.99722222222222223</v>
      </c>
      <c r="BS16" s="2159" t="s">
        <v>200</v>
      </c>
      <c r="BT16" s="2160"/>
      <c r="BU16" s="88">
        <v>2.04</v>
      </c>
      <c r="BV16" s="88">
        <v>0.91999999999999993</v>
      </c>
      <c r="BW16" s="88">
        <v>1.3800000000000008</v>
      </c>
      <c r="BX16" s="88">
        <v>-1.1200000000000001</v>
      </c>
      <c r="BY16" s="127"/>
      <c r="BZ16" s="607">
        <v>89.6</v>
      </c>
      <c r="CA16" s="607">
        <v>1026.5</v>
      </c>
      <c r="CB16" s="1365">
        <v>4.66</v>
      </c>
      <c r="CC16" s="88">
        <v>4.4000000000000004</v>
      </c>
      <c r="CD16" s="1366"/>
      <c r="CE16" s="88">
        <v>25.200000000000003</v>
      </c>
      <c r="CF16" s="1367">
        <v>2.4800000000000004</v>
      </c>
      <c r="CG16" s="1368">
        <v>0.34520547945205488</v>
      </c>
      <c r="CH16" s="98">
        <v>13.299999999999999</v>
      </c>
      <c r="CI16" s="1367">
        <v>1.7852969627570545</v>
      </c>
      <c r="CJ16" s="503">
        <v>0.33842239185750633</v>
      </c>
      <c r="CK16" s="1086"/>
      <c r="CL16" s="670">
        <v>1</v>
      </c>
      <c r="CM16" s="18">
        <v>0</v>
      </c>
      <c r="CN16" s="670">
        <v>1013.25</v>
      </c>
      <c r="CO16" s="135">
        <f>'2011'!CA71</f>
        <v>4.992</v>
      </c>
      <c r="CP16" s="664">
        <v>2.4</v>
      </c>
      <c r="CQ16" s="664">
        <v>7.03</v>
      </c>
      <c r="CR16" s="664">
        <f t="shared" si="0"/>
        <v>4.7149999999999999</v>
      </c>
      <c r="CS16" s="512">
        <f t="shared" si="1"/>
        <v>4.6300000000000008</v>
      </c>
      <c r="CT16" s="669">
        <f t="shared" si="2"/>
        <v>26.419354838709676</v>
      </c>
      <c r="CU16" s="669">
        <f t="shared" si="3"/>
        <v>19.29032258064516</v>
      </c>
      <c r="CV16" s="135">
        <f>'2011'!BT71</f>
        <v>2.4</v>
      </c>
      <c r="CW16" s="135">
        <f>'2011'!BU71</f>
        <v>7</v>
      </c>
      <c r="CX16" s="25"/>
      <c r="CY16" s="536"/>
      <c r="CZ16" s="536"/>
      <c r="DA16" s="536"/>
      <c r="DB16" s="536"/>
      <c r="DC16" s="536"/>
      <c r="DD16" s="536"/>
    </row>
    <row r="17" spans="4:108" ht="12.75" customHeight="1" x14ac:dyDescent="0.2">
      <c r="D17" s="1875"/>
      <c r="E17" s="1164">
        <v>14</v>
      </c>
      <c r="F17" s="44">
        <v>7.8</v>
      </c>
      <c r="G17" s="88">
        <v>11.7</v>
      </c>
      <c r="H17" s="88">
        <v>10.5</v>
      </c>
      <c r="I17" s="88">
        <v>3.8999999999999995</v>
      </c>
      <c r="J17" s="1408"/>
      <c r="K17" s="98">
        <v>85</v>
      </c>
      <c r="L17" s="98">
        <v>95</v>
      </c>
      <c r="M17" s="98">
        <v>92</v>
      </c>
      <c r="N17" s="98">
        <v>10</v>
      </c>
      <c r="O17" s="111"/>
      <c r="P17" s="98">
        <v>1008</v>
      </c>
      <c r="Q17" s="98">
        <v>1015</v>
      </c>
      <c r="R17" s="98">
        <v>1011.5</v>
      </c>
      <c r="S17" s="98">
        <v>7</v>
      </c>
      <c r="T17" s="111"/>
      <c r="U17" s="88">
        <v>7</v>
      </c>
      <c r="V17" s="88">
        <v>17</v>
      </c>
      <c r="W17" s="88">
        <v>23.7</v>
      </c>
      <c r="X17" s="103" t="s">
        <v>154</v>
      </c>
      <c r="Y17" s="401"/>
      <c r="Z17" s="536">
        <v>5.5</v>
      </c>
      <c r="AA17" s="511">
        <v>5.5</v>
      </c>
      <c r="AB17" s="102">
        <v>3.8</v>
      </c>
      <c r="AC17" s="1319">
        <v>7.5342465753424667E-2</v>
      </c>
      <c r="AD17" s="536">
        <v>5.5</v>
      </c>
      <c r="AE17" s="511">
        <v>40</v>
      </c>
      <c r="AF17" s="574"/>
      <c r="AG17" s="536">
        <v>6.7</v>
      </c>
      <c r="AH17" s="536">
        <v>10.9</v>
      </c>
      <c r="AI17" s="536">
        <v>9.3000000000000007</v>
      </c>
      <c r="AJ17" s="536">
        <v>4.2</v>
      </c>
      <c r="AL17" s="103" t="s">
        <v>464</v>
      </c>
      <c r="AO17" s="396"/>
      <c r="AP17" s="593">
        <v>0</v>
      </c>
      <c r="AQ17" s="596">
        <v>1</v>
      </c>
      <c r="AR17" s="576"/>
      <c r="AS17" s="44">
        <f t="shared" si="4"/>
        <v>5.4</v>
      </c>
      <c r="AT17" s="88">
        <f t="shared" si="5"/>
        <v>4.6999999999999993</v>
      </c>
      <c r="AU17" s="88">
        <f t="shared" si="6"/>
        <v>5.05</v>
      </c>
      <c r="AV17" s="355">
        <f t="shared" si="7"/>
        <v>-0.70000000000000107</v>
      </c>
      <c r="AW17" s="44">
        <f>IF(F17="","",F17-Daily!CP17)</f>
        <v>5.4</v>
      </c>
      <c r="AX17" s="44">
        <f>IF(G17="","",G17-Daily!CQ17)</f>
        <v>4.669999999999999</v>
      </c>
      <c r="AY17" s="44">
        <f>IF(H17="","",H17-Daily!CR17)</f>
        <v>5.7850000000000001</v>
      </c>
      <c r="AZ17" s="487">
        <f>IF(I17="","",I17-Daily!CS17)</f>
        <v>-0.73000000000000131</v>
      </c>
      <c r="BA17" s="85">
        <v>26.334548419513204</v>
      </c>
      <c r="BB17" s="85">
        <v>11.249540424331142</v>
      </c>
      <c r="BC17" s="85">
        <v>39.4634225386568</v>
      </c>
      <c r="BD17" s="108">
        <v>2.5291301337897867</v>
      </c>
      <c r="BE17" s="112"/>
      <c r="BF17" s="622">
        <v>2.7063492063492065</v>
      </c>
      <c r="BG17" s="9">
        <v>45.6</v>
      </c>
      <c r="BH17" s="132">
        <v>1.6027210884353742</v>
      </c>
      <c r="BI17" s="9">
        <v>14.1</v>
      </c>
      <c r="BJ17" s="616">
        <v>0.67872670807453417</v>
      </c>
      <c r="BK17" s="1792">
        <f t="shared" si="8"/>
        <v>2</v>
      </c>
      <c r="BL17" s="1709" t="s">
        <v>490</v>
      </c>
      <c r="BM17" s="1709">
        <v>0.4861111111111111</v>
      </c>
      <c r="BN17" s="1709">
        <v>0.57986111111111105</v>
      </c>
      <c r="BO17" s="1709">
        <v>0</v>
      </c>
      <c r="BP17" s="1708">
        <v>7.9166666666666663E-2</v>
      </c>
      <c r="BS17" s="2159" t="s">
        <v>201</v>
      </c>
      <c r="BT17" s="2160"/>
      <c r="BU17" s="88">
        <v>0.24000000000000021</v>
      </c>
      <c r="BV17" s="88">
        <v>-0.53000000000000025</v>
      </c>
      <c r="BW17" s="88">
        <v>0.14499999999999957</v>
      </c>
      <c r="BX17" s="88">
        <v>-0.77</v>
      </c>
      <c r="BY17" s="127"/>
      <c r="BZ17" s="607">
        <v>89</v>
      </c>
      <c r="CA17" s="607">
        <v>1031.3000010000001</v>
      </c>
      <c r="CB17" s="1365">
        <v>4.88</v>
      </c>
      <c r="CC17" s="88">
        <v>3.12</v>
      </c>
      <c r="CD17" s="1366"/>
      <c r="CE17" s="88">
        <v>1.7</v>
      </c>
      <c r="CF17" s="1367">
        <v>0.16730158730158731</v>
      </c>
      <c r="CG17" s="1368">
        <v>2.3287671232876717E-2</v>
      </c>
      <c r="CH17" s="98">
        <v>5.2</v>
      </c>
      <c r="CI17" s="1367">
        <v>0.67991794826776908</v>
      </c>
      <c r="CJ17" s="503">
        <v>0.13231552162849874</v>
      </c>
      <c r="CK17" s="1086"/>
      <c r="CL17" s="670">
        <v>1</v>
      </c>
      <c r="CM17" s="18">
        <v>0</v>
      </c>
      <c r="CN17" s="670">
        <v>1013.25</v>
      </c>
      <c r="CO17" s="135">
        <f>'2011'!CA71</f>
        <v>4.992</v>
      </c>
      <c r="CP17" s="664">
        <v>2.4</v>
      </c>
      <c r="CQ17" s="664">
        <v>7.03</v>
      </c>
      <c r="CR17" s="664">
        <f t="shared" si="0"/>
        <v>4.7149999999999999</v>
      </c>
      <c r="CS17" s="512">
        <f t="shared" si="1"/>
        <v>4.6300000000000008</v>
      </c>
      <c r="CT17" s="669">
        <f t="shared" si="2"/>
        <v>28.451612903225808</v>
      </c>
      <c r="CU17" s="669">
        <f t="shared" si="3"/>
        <v>20.774193548387096</v>
      </c>
      <c r="CV17" s="135">
        <f>'2011'!BT71</f>
        <v>2.4</v>
      </c>
      <c r="CW17" s="135">
        <f>'2011'!BU71</f>
        <v>7</v>
      </c>
      <c r="CX17" s="25"/>
      <c r="CY17" s="536"/>
      <c r="CZ17" s="536"/>
      <c r="DA17" s="536"/>
      <c r="DB17" s="536"/>
      <c r="DC17" s="536"/>
      <c r="DD17" s="536"/>
    </row>
    <row r="18" spans="4:108" ht="12.75" customHeight="1" thickBot="1" x14ac:dyDescent="0.25">
      <c r="D18" s="1875"/>
      <c r="E18" s="1164">
        <v>15</v>
      </c>
      <c r="F18" s="44">
        <v>7.8</v>
      </c>
      <c r="G18" s="88">
        <v>11.2</v>
      </c>
      <c r="H18" s="88">
        <v>10.3</v>
      </c>
      <c r="I18" s="88">
        <v>3.3999999999999995</v>
      </c>
      <c r="J18" s="1408"/>
      <c r="K18" s="98">
        <v>74</v>
      </c>
      <c r="L18" s="98">
        <v>94</v>
      </c>
      <c r="M18" s="98">
        <v>82</v>
      </c>
      <c r="N18" s="98">
        <v>20</v>
      </c>
      <c r="O18" s="111"/>
      <c r="P18" s="98">
        <v>1014</v>
      </c>
      <c r="Q18" s="98">
        <v>1017</v>
      </c>
      <c r="R18" s="98">
        <v>1015.5</v>
      </c>
      <c r="S18" s="98">
        <v>3</v>
      </c>
      <c r="T18" s="111"/>
      <c r="U18" s="88">
        <v>10.7</v>
      </c>
      <c r="V18" s="88">
        <v>22.8</v>
      </c>
      <c r="W18" s="88">
        <v>33.1</v>
      </c>
      <c r="X18" s="103" t="s">
        <v>154</v>
      </c>
      <c r="Y18" s="401"/>
      <c r="Z18" s="536">
        <v>0</v>
      </c>
      <c r="AA18" s="511" t="s">
        <v>510</v>
      </c>
      <c r="AB18" s="102" t="s">
        <v>510</v>
      </c>
      <c r="AC18" s="1319" t="s">
        <v>459</v>
      </c>
      <c r="AD18" s="536" t="s">
        <v>459</v>
      </c>
      <c r="AE18" s="511" t="s">
        <v>510</v>
      </c>
      <c r="AF18" s="574"/>
      <c r="AG18" s="536">
        <v>5.6</v>
      </c>
      <c r="AH18" s="536">
        <v>8.1</v>
      </c>
      <c r="AI18" s="536">
        <v>7.3</v>
      </c>
      <c r="AJ18" s="536">
        <v>2.5</v>
      </c>
      <c r="AL18" s="103" t="s">
        <v>464</v>
      </c>
      <c r="AO18" s="396"/>
      <c r="AP18" s="593">
        <v>0</v>
      </c>
      <c r="AQ18" s="596">
        <v>0</v>
      </c>
      <c r="AR18" s="576"/>
      <c r="AS18" s="44">
        <f t="shared" si="4"/>
        <v>5.4</v>
      </c>
      <c r="AT18" s="88">
        <f t="shared" si="5"/>
        <v>4.1999999999999993</v>
      </c>
      <c r="AU18" s="88">
        <f t="shared" si="6"/>
        <v>4.8</v>
      </c>
      <c r="AV18" s="355">
        <f t="shared" si="7"/>
        <v>-1.2000000000000011</v>
      </c>
      <c r="AW18" s="44">
        <f>IF(F18="","",F18-Daily!CP18)</f>
        <v>5.4</v>
      </c>
      <c r="AX18" s="44">
        <f>IF(G18="","",G18-Daily!CQ18)</f>
        <v>4.1999999999999993</v>
      </c>
      <c r="AY18" s="44">
        <f>IF(H18="","",H18-Daily!CR18)</f>
        <v>5.6000000000000005</v>
      </c>
      <c r="AZ18" s="487">
        <f>IF(I18="","",I18-Daily!CS18)</f>
        <v>-1.2000000000000002</v>
      </c>
      <c r="BA18" s="85">
        <v>26.334548419513204</v>
      </c>
      <c r="BB18" s="85">
        <v>8.8683912721244269</v>
      </c>
      <c r="BC18" s="85">
        <v>34.168978030223379</v>
      </c>
      <c r="BD18" s="108">
        <v>3.0176444132378148</v>
      </c>
      <c r="BE18" s="112"/>
      <c r="BF18" s="622">
        <v>0</v>
      </c>
      <c r="BG18" s="9">
        <v>45.6</v>
      </c>
      <c r="BH18" s="132">
        <v>1.4958730158730158</v>
      </c>
      <c r="BI18" s="9">
        <v>14.1</v>
      </c>
      <c r="BJ18" s="616">
        <v>0.63347826086956516</v>
      </c>
      <c r="BK18" s="1792">
        <f t="shared" si="8"/>
        <v>0</v>
      </c>
      <c r="BL18" s="1709">
        <v>2.0833333333333332E-2</v>
      </c>
      <c r="BM18" s="1709">
        <v>0.55902777777777779</v>
      </c>
      <c r="BN18" s="1709">
        <v>0.54513888888888895</v>
      </c>
      <c r="BO18" s="1709" t="s">
        <v>523</v>
      </c>
      <c r="BP18" s="1708">
        <v>0.56388888888888888</v>
      </c>
      <c r="BS18" s="2157" t="s">
        <v>202</v>
      </c>
      <c r="BT18" s="2158"/>
      <c r="BU18" s="183">
        <v>-2.166666666666667</v>
      </c>
      <c r="BV18" s="183">
        <v>-3.663333333333334</v>
      </c>
      <c r="BW18" s="183">
        <v>-2.6983333333333333</v>
      </c>
      <c r="BX18" s="183">
        <v>-1.4966666666666666</v>
      </c>
      <c r="BY18" s="1373"/>
      <c r="BZ18" s="609">
        <v>74.5</v>
      </c>
      <c r="CA18" s="609">
        <v>1021.6666666666666</v>
      </c>
      <c r="CB18" s="1374">
        <v>6.166666666666667</v>
      </c>
      <c r="CC18" s="183">
        <v>-2.1833333333333331</v>
      </c>
      <c r="CD18" s="1375"/>
      <c r="CE18" s="183">
        <v>0.5</v>
      </c>
      <c r="CF18" s="1376">
        <v>4.1005291005291003E-2</v>
      </c>
      <c r="CG18" s="1377">
        <v>6.849315068493152E-3</v>
      </c>
      <c r="CH18" s="1378">
        <v>6.7</v>
      </c>
      <c r="CI18" s="1376">
        <v>0.70746991209592303</v>
      </c>
      <c r="CJ18" s="787">
        <v>0.17048346055979646</v>
      </c>
      <c r="CK18" s="1086"/>
      <c r="CL18" s="670">
        <v>1</v>
      </c>
      <c r="CM18" s="18">
        <v>0</v>
      </c>
      <c r="CN18" s="670">
        <v>1013.25</v>
      </c>
      <c r="CO18" s="135">
        <f>'2011'!CA71</f>
        <v>4.992</v>
      </c>
      <c r="CP18" s="664">
        <v>2.4</v>
      </c>
      <c r="CQ18" s="664">
        <v>7</v>
      </c>
      <c r="CR18" s="664">
        <f t="shared" si="0"/>
        <v>4.7</v>
      </c>
      <c r="CS18" s="512">
        <f t="shared" si="1"/>
        <v>4.5999999999999996</v>
      </c>
      <c r="CT18" s="669">
        <f t="shared" si="2"/>
        <v>30.483870967741936</v>
      </c>
      <c r="CU18" s="669">
        <f t="shared" si="3"/>
        <v>22.258064516129032</v>
      </c>
      <c r="CV18" s="135">
        <f>'2011'!BT71</f>
        <v>2.4</v>
      </c>
      <c r="CW18" s="135">
        <f>'2011'!BU71</f>
        <v>7</v>
      </c>
      <c r="CX18" s="25"/>
      <c r="CY18" s="536"/>
      <c r="CZ18" s="536"/>
      <c r="DA18" s="536"/>
      <c r="DB18" s="536"/>
      <c r="DC18" s="536"/>
      <c r="DD18" s="536"/>
    </row>
    <row r="19" spans="4:108" ht="12.75" customHeight="1" x14ac:dyDescent="0.2">
      <c r="D19" s="1875"/>
      <c r="E19" s="1725">
        <v>16</v>
      </c>
      <c r="F19" s="44">
        <v>9.8000000000000007</v>
      </c>
      <c r="G19" s="88">
        <v>12.3</v>
      </c>
      <c r="H19" s="88">
        <v>11.1</v>
      </c>
      <c r="I19" s="88">
        <v>2.5</v>
      </c>
      <c r="J19" s="1408"/>
      <c r="K19" s="98">
        <v>74</v>
      </c>
      <c r="L19" s="98">
        <v>95</v>
      </c>
      <c r="M19" s="98">
        <v>84</v>
      </c>
      <c r="N19" s="98">
        <v>21</v>
      </c>
      <c r="O19" s="111"/>
      <c r="P19" s="98">
        <v>1016</v>
      </c>
      <c r="Q19" s="98">
        <v>1018</v>
      </c>
      <c r="R19" s="98">
        <v>1017</v>
      </c>
      <c r="S19" s="98">
        <v>2</v>
      </c>
      <c r="T19" s="111"/>
      <c r="U19" s="88">
        <v>8.6</v>
      </c>
      <c r="V19" s="88">
        <v>19.2</v>
      </c>
      <c r="W19" s="88">
        <v>28.4</v>
      </c>
      <c r="X19" s="103" t="s">
        <v>154</v>
      </c>
      <c r="Y19" s="401"/>
      <c r="Z19" s="536">
        <v>1.4</v>
      </c>
      <c r="AA19" s="511">
        <v>0.8</v>
      </c>
      <c r="AB19" s="102">
        <v>0.2</v>
      </c>
      <c r="AC19" s="1319">
        <v>1.9178082191780823E-2</v>
      </c>
      <c r="AD19" s="536">
        <v>0.46666666666666662</v>
      </c>
      <c r="AE19" s="511">
        <v>1.1000000000000001</v>
      </c>
      <c r="AF19" s="574"/>
      <c r="AG19" s="536">
        <v>6</v>
      </c>
      <c r="AH19" s="536">
        <v>9.6999999999999993</v>
      </c>
      <c r="AI19" s="536">
        <v>8.4</v>
      </c>
      <c r="AJ19" s="536">
        <v>3.6999999999999993</v>
      </c>
      <c r="AL19" s="103" t="s">
        <v>501</v>
      </c>
      <c r="AO19" s="396"/>
      <c r="AP19" s="593">
        <v>0.5</v>
      </c>
      <c r="AQ19" s="596">
        <v>3</v>
      </c>
      <c r="AR19" s="576"/>
      <c r="AS19" s="44">
        <f t="shared" si="4"/>
        <v>7.4</v>
      </c>
      <c r="AT19" s="88">
        <f t="shared" si="5"/>
        <v>5.3000000000000007</v>
      </c>
      <c r="AU19" s="88">
        <f t="shared" si="6"/>
        <v>6.3500000000000005</v>
      </c>
      <c r="AV19" s="355">
        <f t="shared" si="7"/>
        <v>-2.0999999999999996</v>
      </c>
      <c r="AW19" s="44">
        <f>IF(F19="","",F19-Daily!CP19)</f>
        <v>7.4</v>
      </c>
      <c r="AX19" s="44">
        <f>IF(G19="","",G19-Daily!CQ19)</f>
        <v>5.3000000000000007</v>
      </c>
      <c r="AY19" s="44">
        <f>IF(H19="","",H19-Daily!CR19)</f>
        <v>6.3999999999999995</v>
      </c>
      <c r="AZ19" s="487">
        <f>IF(I19="","",I19-Daily!CS19)</f>
        <v>-2.0999999999999996</v>
      </c>
      <c r="BA19" s="66">
        <v>133.19729384678371</v>
      </c>
      <c r="BB19" s="85">
        <v>15.85232059112977</v>
      </c>
      <c r="BC19" s="66">
        <v>65.308938262424263</v>
      </c>
      <c r="BD19" s="108">
        <v>4.4906944525257231</v>
      </c>
      <c r="BE19" s="112"/>
      <c r="BF19" s="622">
        <v>0.68888888888888888</v>
      </c>
      <c r="BG19" s="9">
        <v>47</v>
      </c>
      <c r="BH19" s="132">
        <v>1.4454365079365079</v>
      </c>
      <c r="BI19" s="9">
        <v>14.6</v>
      </c>
      <c r="BJ19" s="616">
        <v>0.61494565217391306</v>
      </c>
      <c r="BK19" s="1792">
        <f t="shared" si="8"/>
        <v>2</v>
      </c>
      <c r="BL19" s="1709" t="s">
        <v>490</v>
      </c>
      <c r="BM19" s="1709">
        <v>0.46180555555555558</v>
      </c>
      <c r="BN19" s="1709">
        <v>0.54861111111111105</v>
      </c>
      <c r="BO19" s="1709" t="s">
        <v>490</v>
      </c>
      <c r="BP19" s="1708">
        <v>0.5131944444444444</v>
      </c>
      <c r="CK19" s="1086"/>
      <c r="CL19" s="670">
        <v>1</v>
      </c>
      <c r="CM19" s="18">
        <v>0</v>
      </c>
      <c r="CN19" s="670">
        <v>1013.25</v>
      </c>
      <c r="CO19" s="135">
        <f>'2011'!CA71</f>
        <v>4.992</v>
      </c>
      <c r="CP19" s="664">
        <v>2.4</v>
      </c>
      <c r="CQ19" s="664">
        <v>7</v>
      </c>
      <c r="CR19" s="664">
        <f t="shared" si="0"/>
        <v>4.7</v>
      </c>
      <c r="CS19" s="512">
        <f t="shared" si="1"/>
        <v>4.5999999999999996</v>
      </c>
      <c r="CT19" s="669">
        <f t="shared" si="2"/>
        <v>32.516129032258064</v>
      </c>
      <c r="CU19" s="669">
        <f t="shared" si="3"/>
        <v>23.741935483870968</v>
      </c>
      <c r="CV19" s="135">
        <f>'2011'!BT71</f>
        <v>2.4</v>
      </c>
      <c r="CW19" s="135">
        <f>'2011'!BU71</f>
        <v>7</v>
      </c>
      <c r="CX19" s="25"/>
      <c r="CY19" s="536"/>
      <c r="CZ19" s="536"/>
      <c r="DA19" s="536"/>
      <c r="DB19" s="536"/>
      <c r="DC19" s="536"/>
      <c r="DD19" s="536"/>
    </row>
    <row r="20" spans="4:108" ht="12.75" customHeight="1" x14ac:dyDescent="0.2">
      <c r="D20" s="1875"/>
      <c r="E20" s="1725">
        <v>17</v>
      </c>
      <c r="F20" s="44">
        <v>5.6</v>
      </c>
      <c r="G20" s="88">
        <v>9.8000000000000007</v>
      </c>
      <c r="H20" s="88">
        <v>7.6</v>
      </c>
      <c r="I20" s="88">
        <v>4.2000000000000011</v>
      </c>
      <c r="J20" s="1408"/>
      <c r="K20" s="98">
        <v>85</v>
      </c>
      <c r="L20" s="98">
        <v>97</v>
      </c>
      <c r="M20" s="98">
        <v>93</v>
      </c>
      <c r="N20" s="98">
        <v>12</v>
      </c>
      <c r="O20" s="111"/>
      <c r="P20" s="98">
        <v>1016</v>
      </c>
      <c r="Q20" s="98">
        <v>1021</v>
      </c>
      <c r="R20" s="98">
        <v>1018.5</v>
      </c>
      <c r="S20" s="98">
        <v>5</v>
      </c>
      <c r="T20" s="111"/>
      <c r="U20" s="88">
        <v>3.4</v>
      </c>
      <c r="V20" s="88">
        <v>11.4</v>
      </c>
      <c r="W20" s="88">
        <v>16.100000000000001</v>
      </c>
      <c r="X20" s="103" t="s">
        <v>180</v>
      </c>
      <c r="Y20" s="401"/>
      <c r="Z20" s="536">
        <v>16.100000000000001</v>
      </c>
      <c r="AA20" s="511">
        <v>3.6</v>
      </c>
      <c r="AB20" s="102">
        <v>1.1000000000000001</v>
      </c>
      <c r="AC20" s="1319">
        <v>0.22054794520547952</v>
      </c>
      <c r="AD20" s="536">
        <v>2.0125000000000002</v>
      </c>
      <c r="AE20" s="511">
        <v>15</v>
      </c>
      <c r="AF20" s="574"/>
      <c r="AG20" s="536">
        <v>4.4000000000000004</v>
      </c>
      <c r="AH20" s="536">
        <v>8.9</v>
      </c>
      <c r="AI20" s="536">
        <v>6.5</v>
      </c>
      <c r="AJ20" s="536">
        <v>4.5</v>
      </c>
      <c r="AL20" s="103" t="s">
        <v>502</v>
      </c>
      <c r="AO20" s="396"/>
      <c r="AP20" s="593">
        <v>0.1</v>
      </c>
      <c r="AQ20" s="596">
        <v>8</v>
      </c>
      <c r="AR20" s="576"/>
      <c r="AS20" s="44">
        <f t="shared" si="4"/>
        <v>3.1999999999999997</v>
      </c>
      <c r="AT20" s="88">
        <f t="shared" si="5"/>
        <v>2.8000000000000007</v>
      </c>
      <c r="AU20" s="88">
        <f t="shared" si="6"/>
        <v>3</v>
      </c>
      <c r="AV20" s="355">
        <f t="shared" si="7"/>
        <v>-0.39999999999999902</v>
      </c>
      <c r="AW20" s="44">
        <f>IF(F20="","",F20-Daily!CP20)</f>
        <v>3.1999999999999997</v>
      </c>
      <c r="AX20" s="44">
        <f>IF(G20="","",G20-Daily!CQ20)</f>
        <v>2.8000000000000007</v>
      </c>
      <c r="AY20" s="44">
        <f>IF(H20="","",H20-Daily!CR20)</f>
        <v>2.8999999999999995</v>
      </c>
      <c r="AZ20" s="487">
        <f>IF(I20="","",I20-Daily!CS20)</f>
        <v>-0.39999999999999858</v>
      </c>
      <c r="BA20" s="85">
        <v>6.8271846842825674</v>
      </c>
      <c r="BB20" s="85">
        <v>4.7721504968058461</v>
      </c>
      <c r="BC20" s="85">
        <v>6.1111283701598964</v>
      </c>
      <c r="BD20" s="108">
        <v>2.2613613877983942</v>
      </c>
      <c r="BE20" s="112"/>
      <c r="BF20" s="622">
        <v>7.9222222222222234</v>
      </c>
      <c r="BG20" s="9">
        <v>63.1</v>
      </c>
      <c r="BH20" s="132">
        <v>1.8264239028944913</v>
      </c>
      <c r="BI20" s="9">
        <v>14.7</v>
      </c>
      <c r="BJ20" s="616">
        <v>0.58273657289002556</v>
      </c>
      <c r="BK20" s="1792">
        <f t="shared" si="8"/>
        <v>2</v>
      </c>
      <c r="BL20" s="1709" t="s">
        <v>490</v>
      </c>
      <c r="BM20" s="1709" t="s">
        <v>489</v>
      </c>
      <c r="BN20" s="1709" t="s">
        <v>524</v>
      </c>
      <c r="BO20" s="1709">
        <v>0.36458333333333331</v>
      </c>
      <c r="BP20" s="1708">
        <v>0.44791666666666669</v>
      </c>
      <c r="BS20" s="1392" t="s">
        <v>178</v>
      </c>
      <c r="BT20" s="185">
        <v>6</v>
      </c>
      <c r="BV20" s="2116" t="s">
        <v>168</v>
      </c>
      <c r="BW20" s="2117"/>
      <c r="BX20" s="2117"/>
      <c r="BY20" s="2117"/>
      <c r="BZ20" s="2117"/>
      <c r="CA20" s="2117"/>
      <c r="CB20" s="2117"/>
      <c r="CC20" s="2118"/>
      <c r="CE20" s="1682">
        <f>MIN(F4:F34)</f>
        <v>-0.9</v>
      </c>
      <c r="CF20" s="1682">
        <f>MIN(G4:G34)</f>
        <v>1.2</v>
      </c>
      <c r="CG20" s="1682">
        <f>MIN(H4:H34)</f>
        <v>0.5</v>
      </c>
      <c r="CH20" s="1682">
        <f>MIN(I4:I34)</f>
        <v>1.4000000000000001</v>
      </c>
      <c r="CI20" s="1683">
        <f>MIN(K4:K34)</f>
        <v>57</v>
      </c>
      <c r="CJ20" s="1683">
        <f>MIN(L4:L34)</f>
        <v>76</v>
      </c>
      <c r="CK20" s="1086"/>
      <c r="CL20" s="670">
        <v>1</v>
      </c>
      <c r="CM20" s="18">
        <v>0</v>
      </c>
      <c r="CN20" s="670">
        <v>1013.25</v>
      </c>
      <c r="CO20" s="135">
        <f>'2011'!CA71</f>
        <v>4.992</v>
      </c>
      <c r="CP20" s="664">
        <v>2.4</v>
      </c>
      <c r="CQ20" s="664">
        <v>7</v>
      </c>
      <c r="CR20" s="664">
        <f t="shared" si="0"/>
        <v>4.7</v>
      </c>
      <c r="CS20" s="512">
        <f t="shared" si="1"/>
        <v>4.5999999999999996</v>
      </c>
      <c r="CT20" s="669">
        <f t="shared" si="2"/>
        <v>34.548387096774192</v>
      </c>
      <c r="CU20" s="669">
        <f t="shared" si="3"/>
        <v>25.225806451612904</v>
      </c>
      <c r="CV20" s="135">
        <f>'2011'!BT71</f>
        <v>2.4</v>
      </c>
      <c r="CW20" s="135">
        <f>'2011'!BU71</f>
        <v>7</v>
      </c>
      <c r="CX20" s="25"/>
      <c r="CY20" s="536"/>
      <c r="CZ20" s="536"/>
      <c r="DA20" s="536"/>
      <c r="DB20" s="536"/>
      <c r="DC20" s="536"/>
      <c r="DD20" s="536"/>
    </row>
    <row r="21" spans="4:108" ht="12.75" customHeight="1" x14ac:dyDescent="0.2">
      <c r="D21" s="1875"/>
      <c r="E21" s="1725">
        <v>18</v>
      </c>
      <c r="F21" s="44">
        <v>2.8</v>
      </c>
      <c r="G21" s="88">
        <v>6.4</v>
      </c>
      <c r="H21" s="88">
        <v>4.5</v>
      </c>
      <c r="I21" s="88">
        <v>3.6000000000000005</v>
      </c>
      <c r="J21" s="1408"/>
      <c r="K21" s="98">
        <v>76</v>
      </c>
      <c r="L21" s="98">
        <v>97</v>
      </c>
      <c r="M21" s="98">
        <v>90</v>
      </c>
      <c r="N21" s="98">
        <v>21</v>
      </c>
      <c r="O21" s="111"/>
      <c r="P21" s="98">
        <v>1020</v>
      </c>
      <c r="Q21" s="98">
        <v>1033</v>
      </c>
      <c r="R21" s="98">
        <v>1026.5</v>
      </c>
      <c r="S21" s="98">
        <v>13</v>
      </c>
      <c r="T21" s="111"/>
      <c r="U21" s="88">
        <v>3.7</v>
      </c>
      <c r="V21" s="88">
        <v>10.7</v>
      </c>
      <c r="W21" s="88">
        <v>15.4</v>
      </c>
      <c r="X21" s="103" t="s">
        <v>178</v>
      </c>
      <c r="Y21" s="401"/>
      <c r="Z21" s="536">
        <v>7.6</v>
      </c>
      <c r="AA21" s="511">
        <v>3</v>
      </c>
      <c r="AB21" s="102">
        <v>1.1000000000000001</v>
      </c>
      <c r="AC21" s="1319">
        <v>0.10410958904109591</v>
      </c>
      <c r="AD21" s="536">
        <v>1.3818181818181818</v>
      </c>
      <c r="AE21" s="511">
        <v>10</v>
      </c>
      <c r="AF21" s="574"/>
      <c r="AG21" s="536">
        <v>1.2</v>
      </c>
      <c r="AH21" s="536">
        <v>4.8</v>
      </c>
      <c r="AI21" s="536">
        <v>2.9</v>
      </c>
      <c r="AJ21" s="536">
        <v>3.5999999999999996</v>
      </c>
      <c r="AL21" s="103" t="s">
        <v>478</v>
      </c>
      <c r="AO21" s="396"/>
      <c r="AP21" s="593">
        <v>6.5</v>
      </c>
      <c r="AQ21" s="596">
        <v>5.5</v>
      </c>
      <c r="AR21" s="576"/>
      <c r="AS21" s="44">
        <f t="shared" si="4"/>
        <v>0.39999999999999991</v>
      </c>
      <c r="AT21" s="88">
        <f t="shared" si="5"/>
        <v>-0.59999999999999964</v>
      </c>
      <c r="AU21" s="88">
        <f t="shared" si="6"/>
        <v>-9.9999999999999867E-2</v>
      </c>
      <c r="AV21" s="355">
        <f t="shared" si="7"/>
        <v>-0.99999999999999956</v>
      </c>
      <c r="AW21" s="44">
        <f>IF(F21="","",F21-Daily!CP21)</f>
        <v>0.39999999999999991</v>
      </c>
      <c r="AX21" s="44">
        <f>IF(G21="","",G21-Daily!CQ21)</f>
        <v>-0.59999999999999964</v>
      </c>
      <c r="AY21" s="44">
        <f>IF(H21="","",H21-Daily!CR21)</f>
        <v>-0.20000000000000018</v>
      </c>
      <c r="AZ21" s="487">
        <f>IF(I21="","",I21-Daily!CS21)</f>
        <v>-0.99999999999999911</v>
      </c>
      <c r="BA21" s="85">
        <v>2.2336100211729613</v>
      </c>
      <c r="BB21" s="85">
        <v>2.3187293162485436</v>
      </c>
      <c r="BC21" s="85">
        <v>2.1138617156987509</v>
      </c>
      <c r="BD21" s="108">
        <v>2.7921361116704055</v>
      </c>
      <c r="BE21" s="112"/>
      <c r="BF21" s="622">
        <v>3.7396825396825397</v>
      </c>
      <c r="BG21" s="9">
        <v>70.7</v>
      </c>
      <c r="BH21" s="132">
        <v>1.9327160493827162</v>
      </c>
      <c r="BI21" s="9">
        <v>21.2</v>
      </c>
      <c r="BJ21" s="616">
        <v>0.79371980676328502</v>
      </c>
      <c r="BK21" s="1792">
        <f t="shared" si="8"/>
        <v>2</v>
      </c>
      <c r="BL21" s="1709">
        <v>0.38194444444444442</v>
      </c>
      <c r="BM21" s="1709">
        <v>0.60763888888888895</v>
      </c>
      <c r="BN21" s="1709">
        <v>0.65208333333333335</v>
      </c>
      <c r="BO21" s="1709">
        <v>0.29166666666666669</v>
      </c>
      <c r="BP21" s="1708">
        <v>0.54097222222222219</v>
      </c>
      <c r="BS21" s="173" t="s">
        <v>180</v>
      </c>
      <c r="BT21" s="108">
        <v>6</v>
      </c>
      <c r="BV21" s="2146" t="s">
        <v>380</v>
      </c>
      <c r="BW21" s="2147"/>
      <c r="BX21" s="2147"/>
      <c r="BY21" s="2147"/>
      <c r="BZ21" s="2147"/>
      <c r="CA21" s="2147"/>
      <c r="CB21" s="2147"/>
      <c r="CC21" s="2148"/>
      <c r="CE21" s="1684">
        <f>MAX(F4:F34)</f>
        <v>11.4</v>
      </c>
      <c r="CF21" s="1684">
        <f>MAX(G4:G34)</f>
        <v>13.3</v>
      </c>
      <c r="CG21" s="1684">
        <f>MAX(H4:H34)</f>
        <v>12.1</v>
      </c>
      <c r="CH21" s="1684">
        <f>MAX(I4:I34)</f>
        <v>9.5</v>
      </c>
      <c r="CI21" s="1685">
        <f>MAX(K4:K34)</f>
        <v>94</v>
      </c>
      <c r="CJ21" s="1685">
        <f>MAX(L4:L34)</f>
        <v>98</v>
      </c>
      <c r="CK21" s="1086"/>
      <c r="CL21" s="670">
        <v>1</v>
      </c>
      <c r="CM21" s="18">
        <v>0</v>
      </c>
      <c r="CN21" s="670">
        <v>1013.25</v>
      </c>
      <c r="CO21" s="135">
        <f>'2011'!CA71</f>
        <v>4.992</v>
      </c>
      <c r="CP21" s="664">
        <v>2.4</v>
      </c>
      <c r="CQ21" s="664">
        <v>7</v>
      </c>
      <c r="CR21" s="664">
        <f t="shared" si="0"/>
        <v>4.7</v>
      </c>
      <c r="CS21" s="512">
        <f t="shared" si="1"/>
        <v>4.5999999999999996</v>
      </c>
      <c r="CT21" s="669">
        <f t="shared" si="2"/>
        <v>36.58064516129032</v>
      </c>
      <c r="CU21" s="669">
        <f t="shared" si="3"/>
        <v>26.70967741935484</v>
      </c>
      <c r="CV21" s="135">
        <f>'2011'!BT71</f>
        <v>2.4</v>
      </c>
      <c r="CW21" s="135">
        <f>'2011'!BU71</f>
        <v>7</v>
      </c>
      <c r="CX21" s="25"/>
      <c r="CY21" s="536"/>
      <c r="CZ21" s="536"/>
      <c r="DA21" s="536"/>
      <c r="DB21" s="536"/>
      <c r="DC21" s="536"/>
      <c r="DD21" s="536"/>
    </row>
    <row r="22" spans="4:108" ht="12.75" customHeight="1" x14ac:dyDescent="0.2">
      <c r="D22" s="1875"/>
      <c r="E22" s="1725">
        <v>19</v>
      </c>
      <c r="F22" s="44">
        <v>1.2</v>
      </c>
      <c r="G22" s="88">
        <v>6.1</v>
      </c>
      <c r="H22" s="88">
        <v>3.3</v>
      </c>
      <c r="I22" s="88">
        <v>4.8999999999999995</v>
      </c>
      <c r="J22" s="1408"/>
      <c r="K22" s="98">
        <v>84</v>
      </c>
      <c r="L22" s="98">
        <v>97</v>
      </c>
      <c r="M22" s="98">
        <v>91</v>
      </c>
      <c r="N22" s="98">
        <v>13</v>
      </c>
      <c r="O22" s="111"/>
      <c r="P22" s="98">
        <v>1033</v>
      </c>
      <c r="Q22" s="98">
        <v>1035</v>
      </c>
      <c r="R22" s="98">
        <v>1034</v>
      </c>
      <c r="S22" s="98">
        <v>2</v>
      </c>
      <c r="T22" s="111"/>
      <c r="U22" s="88">
        <v>3.3</v>
      </c>
      <c r="V22" s="88">
        <v>7.6</v>
      </c>
      <c r="W22" s="88">
        <v>10</v>
      </c>
      <c r="X22" s="103" t="s">
        <v>182</v>
      </c>
      <c r="Y22" s="401"/>
      <c r="Z22" s="536">
        <v>0</v>
      </c>
      <c r="AA22" s="1290" t="s">
        <v>510</v>
      </c>
      <c r="AB22" s="102" t="s">
        <v>510</v>
      </c>
      <c r="AC22" s="1319" t="s">
        <v>459</v>
      </c>
      <c r="AD22" s="536" t="s">
        <v>459</v>
      </c>
      <c r="AE22" s="511" t="s">
        <v>510</v>
      </c>
      <c r="AF22" s="574"/>
      <c r="AG22" s="536">
        <v>0.5</v>
      </c>
      <c r="AH22" s="536">
        <v>4</v>
      </c>
      <c r="AI22" s="536">
        <v>1.9</v>
      </c>
      <c r="AJ22" s="536">
        <v>3.5</v>
      </c>
      <c r="AL22" s="103" t="s">
        <v>503</v>
      </c>
      <c r="AO22" s="396"/>
      <c r="AP22" s="593">
        <v>6</v>
      </c>
      <c r="AQ22" s="596">
        <v>0</v>
      </c>
      <c r="AR22" s="576"/>
      <c r="AS22" s="44">
        <f t="shared" si="4"/>
        <v>-1.2</v>
      </c>
      <c r="AT22" s="88">
        <f t="shared" si="5"/>
        <v>-0.90000000000000036</v>
      </c>
      <c r="AU22" s="88">
        <f t="shared" si="6"/>
        <v>-1.0500000000000003</v>
      </c>
      <c r="AV22" s="355">
        <f t="shared" si="7"/>
        <v>0.2999999999999996</v>
      </c>
      <c r="AW22" s="44">
        <f>IF(F22="","",F22-Daily!CP22)</f>
        <v>-1.0999999999999999</v>
      </c>
      <c r="AX22" s="44">
        <f>IF(G22="","",G22-Daily!CQ22)</f>
        <v>-0.90000000000000036</v>
      </c>
      <c r="AY22" s="44">
        <f>IF(H22="","",H22-Daily!CR22)</f>
        <v>-1.3500000000000005</v>
      </c>
      <c r="AZ22" s="487">
        <f>IF(I22="","",I22-Daily!CS22)</f>
        <v>0.19999999999999929</v>
      </c>
      <c r="BA22" s="85">
        <v>2.7866231117519438</v>
      </c>
      <c r="BB22" s="85">
        <v>2.5154464698181194</v>
      </c>
      <c r="BC22" s="85">
        <v>3.0846722483620415</v>
      </c>
      <c r="BD22" s="108">
        <v>2.1230094558116099</v>
      </c>
      <c r="BE22" s="112"/>
      <c r="BF22" s="622">
        <v>0</v>
      </c>
      <c r="BG22" s="9">
        <v>70.7</v>
      </c>
      <c r="BH22" s="132">
        <v>1.8309941520467838</v>
      </c>
      <c r="BI22" s="9">
        <v>27.2</v>
      </c>
      <c r="BJ22" s="616">
        <v>0.96475972540045762</v>
      </c>
      <c r="BK22" s="1792">
        <f t="shared" si="8"/>
        <v>0</v>
      </c>
      <c r="BL22" s="1709">
        <v>0.30902777777777779</v>
      </c>
      <c r="BM22" s="1709">
        <v>0.64583333333333337</v>
      </c>
      <c r="BN22" s="1709">
        <v>0.6875</v>
      </c>
      <c r="BO22" s="1709">
        <v>0.4201388888888889</v>
      </c>
      <c r="BP22" s="1708">
        <v>0.43541666666666662</v>
      </c>
      <c r="BS22" s="153" t="s">
        <v>183</v>
      </c>
      <c r="BT22" s="108">
        <v>0</v>
      </c>
      <c r="BU22" s="26"/>
      <c r="BV22" s="2119"/>
      <c r="BW22" s="2120"/>
      <c r="BX22" s="2120"/>
      <c r="BY22" s="2120"/>
      <c r="BZ22" s="2120"/>
      <c r="CA22" s="2120"/>
      <c r="CB22" s="2120"/>
      <c r="CC22" s="2121"/>
      <c r="CD22" s="9"/>
      <c r="CE22" s="1683">
        <f>MIN(M4:M34)</f>
        <v>64</v>
      </c>
      <c r="CF22" s="1683">
        <f>MIN(N4:N34)</f>
        <v>4</v>
      </c>
      <c r="CG22" s="1683">
        <f>MIN(P4:P34)</f>
        <v>988</v>
      </c>
      <c r="CH22" s="1683">
        <f>MIN(Q4:Q34)</f>
        <v>1003</v>
      </c>
      <c r="CI22" s="1683">
        <f>MIN(R4:R34)</f>
        <v>996.5</v>
      </c>
      <c r="CJ22" s="1683">
        <f>MIN(S4:S34)</f>
        <v>1</v>
      </c>
      <c r="CK22" s="1086"/>
      <c r="CL22" s="670">
        <v>1</v>
      </c>
      <c r="CM22" s="18">
        <v>0</v>
      </c>
      <c r="CN22" s="670">
        <v>1013.25</v>
      </c>
      <c r="CO22" s="135">
        <f>'2011'!CA71</f>
        <v>4.992</v>
      </c>
      <c r="CP22" s="664">
        <v>2.2999999999999998</v>
      </c>
      <c r="CQ22" s="664">
        <v>7</v>
      </c>
      <c r="CR22" s="664">
        <f t="shared" si="0"/>
        <v>4.6500000000000004</v>
      </c>
      <c r="CS22" s="512">
        <f t="shared" si="1"/>
        <v>4.7</v>
      </c>
      <c r="CT22" s="669">
        <f t="shared" si="2"/>
        <v>38.612903225806448</v>
      </c>
      <c r="CU22" s="669">
        <f t="shared" si="3"/>
        <v>28.193548387096776</v>
      </c>
      <c r="CV22" s="135">
        <f>'2011'!BT71</f>
        <v>2.4</v>
      </c>
      <c r="CW22" s="135">
        <f>'2011'!BU71</f>
        <v>7</v>
      </c>
      <c r="CX22" s="25"/>
      <c r="CY22" s="536"/>
      <c r="CZ22" s="536"/>
      <c r="DA22" s="536"/>
      <c r="DB22" s="536"/>
      <c r="DC22" s="536"/>
      <c r="DD22" s="536"/>
    </row>
    <row r="23" spans="4:108" ht="12.75" customHeight="1" x14ac:dyDescent="0.2">
      <c r="D23" s="1875"/>
      <c r="E23" s="1725">
        <v>20</v>
      </c>
      <c r="F23" s="44">
        <v>2.6</v>
      </c>
      <c r="G23" s="88">
        <v>5</v>
      </c>
      <c r="H23" s="88">
        <v>3.8</v>
      </c>
      <c r="I23" s="88">
        <v>2.4</v>
      </c>
      <c r="J23" s="1408"/>
      <c r="K23" s="98">
        <v>86</v>
      </c>
      <c r="L23" s="98">
        <v>95</v>
      </c>
      <c r="M23" s="98">
        <v>90</v>
      </c>
      <c r="N23" s="98">
        <v>9</v>
      </c>
      <c r="O23" s="111"/>
      <c r="P23" s="98">
        <v>1035</v>
      </c>
      <c r="Q23" s="98">
        <v>1038</v>
      </c>
      <c r="R23" s="98">
        <v>1036.5</v>
      </c>
      <c r="S23" s="98">
        <v>3</v>
      </c>
      <c r="T23" s="111"/>
      <c r="U23" s="88">
        <v>4.3</v>
      </c>
      <c r="V23" s="88">
        <v>8.6999999999999993</v>
      </c>
      <c r="W23" s="88">
        <v>12.3</v>
      </c>
      <c r="X23" s="103" t="s">
        <v>178</v>
      </c>
      <c r="Y23" s="401"/>
      <c r="Z23" s="536">
        <v>0.1</v>
      </c>
      <c r="AA23" s="511" t="s">
        <v>510</v>
      </c>
      <c r="AB23" s="102" t="s">
        <v>510</v>
      </c>
      <c r="AC23" s="1319">
        <v>1.3698630136986306E-3</v>
      </c>
      <c r="AD23" s="536" t="s">
        <v>459</v>
      </c>
      <c r="AE23" s="511" t="s">
        <v>510</v>
      </c>
      <c r="AF23" s="574"/>
      <c r="AG23" s="536">
        <v>0.8</v>
      </c>
      <c r="AH23" s="536">
        <v>3.3</v>
      </c>
      <c r="AI23" s="536">
        <v>2.2999999999999998</v>
      </c>
      <c r="AJ23" s="536">
        <v>2.5</v>
      </c>
      <c r="AL23" s="103" t="s">
        <v>473</v>
      </c>
      <c r="AO23" s="396"/>
      <c r="AP23" s="593">
        <v>0.2</v>
      </c>
      <c r="AQ23" s="596">
        <v>0.5</v>
      </c>
      <c r="AR23" s="576"/>
      <c r="AS23" s="44">
        <f t="shared" si="4"/>
        <v>0.20000000000000018</v>
      </c>
      <c r="AT23" s="88">
        <f t="shared" si="5"/>
        <v>-2</v>
      </c>
      <c r="AU23" s="88">
        <f t="shared" si="6"/>
        <v>-0.89999999999999991</v>
      </c>
      <c r="AV23" s="355">
        <f t="shared" si="7"/>
        <v>-2.2000000000000002</v>
      </c>
      <c r="AW23" s="44">
        <f>IF(F23="","",F23-Daily!CP23)</f>
        <v>0.30000000000000027</v>
      </c>
      <c r="AX23" s="44">
        <f>IF(G23="","",G23-Daily!CQ23)</f>
        <v>-2</v>
      </c>
      <c r="AY23" s="44">
        <f>IF(H23="","",H23-Daily!CR23)</f>
        <v>-0.85000000000000053</v>
      </c>
      <c r="AZ23" s="487">
        <f>IF(I23="","",I23-Daily!CS23)</f>
        <v>-2.3000000000000003</v>
      </c>
      <c r="BA23" s="85">
        <v>2.1704689308387861</v>
      </c>
      <c r="BB23" s="85">
        <v>3.547046456868614</v>
      </c>
      <c r="BC23" s="85">
        <v>2.583939577672496</v>
      </c>
      <c r="BD23" s="108">
        <v>4.9598106852522044</v>
      </c>
      <c r="BE23" s="112"/>
      <c r="BF23" s="622">
        <v>4.9206349206349212E-2</v>
      </c>
      <c r="BG23" s="9">
        <v>70.8</v>
      </c>
      <c r="BH23" s="132">
        <v>1.7419047619047621</v>
      </c>
      <c r="BI23" s="9">
        <v>27.4</v>
      </c>
      <c r="BJ23" s="616">
        <v>0.92326086956521725</v>
      </c>
      <c r="BK23" s="1792">
        <f t="shared" si="8"/>
        <v>1</v>
      </c>
      <c r="BL23" s="1709">
        <v>0.23611111111111113</v>
      </c>
      <c r="BM23" s="1709">
        <v>0.61111111111111105</v>
      </c>
      <c r="BN23" s="1709">
        <v>0.64583333333333337</v>
      </c>
      <c r="BO23" s="1709">
        <v>0.41666666666666669</v>
      </c>
      <c r="BP23" s="1708">
        <v>0.38194444444444442</v>
      </c>
      <c r="BS23" s="153" t="s">
        <v>185</v>
      </c>
      <c r="BT23" s="108">
        <v>0</v>
      </c>
      <c r="BU23" s="26"/>
      <c r="BV23" s="2119"/>
      <c r="BW23" s="2120"/>
      <c r="BX23" s="2120"/>
      <c r="BY23" s="2120"/>
      <c r="BZ23" s="2120"/>
      <c r="CA23" s="2120"/>
      <c r="CB23" s="2120"/>
      <c r="CC23" s="2121"/>
      <c r="CD23" s="172"/>
      <c r="CE23" s="1685">
        <f>MAX(M4:M34)</f>
        <v>97</v>
      </c>
      <c r="CF23" s="1685">
        <f>MAX(N4:N34)</f>
        <v>30</v>
      </c>
      <c r="CG23" s="1685">
        <f>MAX(P4:P34)</f>
        <v>1038</v>
      </c>
      <c r="CH23" s="1685">
        <f>MAX(Q4:Q34)</f>
        <v>1040.00001</v>
      </c>
      <c r="CI23" s="1685">
        <f>MAX(R4:R34)</f>
        <v>1039.0000049999999</v>
      </c>
      <c r="CJ23" s="1685">
        <f>MAX(S4:S34)</f>
        <v>20</v>
      </c>
      <c r="CK23" s="1086"/>
      <c r="CL23" s="670">
        <v>1</v>
      </c>
      <c r="CM23" s="18">
        <v>0</v>
      </c>
      <c r="CN23" s="670">
        <v>1013.25</v>
      </c>
      <c r="CO23" s="135">
        <f>'2011'!CA71</f>
        <v>4.992</v>
      </c>
      <c r="CP23" s="664">
        <v>2.2999999999999998</v>
      </c>
      <c r="CQ23" s="664">
        <v>7</v>
      </c>
      <c r="CR23" s="664">
        <f t="shared" si="0"/>
        <v>4.6500000000000004</v>
      </c>
      <c r="CS23" s="512">
        <f t="shared" si="1"/>
        <v>4.7</v>
      </c>
      <c r="CT23" s="669">
        <f t="shared" si="2"/>
        <v>40.645161290322577</v>
      </c>
      <c r="CU23" s="669">
        <f t="shared" si="3"/>
        <v>29.677419354838712</v>
      </c>
      <c r="CV23" s="135">
        <f>'2011'!BT71</f>
        <v>2.4</v>
      </c>
      <c r="CW23" s="135">
        <f>'2011'!BU71</f>
        <v>7</v>
      </c>
      <c r="CX23" s="25"/>
      <c r="CY23" s="536"/>
      <c r="CZ23" s="536"/>
      <c r="DA23" s="536"/>
      <c r="DB23" s="536"/>
      <c r="DC23" s="536"/>
      <c r="DD23" s="536"/>
    </row>
    <row r="24" spans="4:108" ht="13.5" customHeight="1" x14ac:dyDescent="0.2">
      <c r="D24" s="1875"/>
      <c r="E24" s="1725">
        <v>21</v>
      </c>
      <c r="F24" s="44">
        <v>0</v>
      </c>
      <c r="G24" s="88">
        <v>3.9</v>
      </c>
      <c r="H24" s="88">
        <v>1.7</v>
      </c>
      <c r="I24" s="88">
        <v>3.9</v>
      </c>
      <c r="J24" s="1408"/>
      <c r="K24" s="98">
        <v>74</v>
      </c>
      <c r="L24" s="98">
        <v>95</v>
      </c>
      <c r="M24" s="98">
        <v>86</v>
      </c>
      <c r="N24" s="98">
        <v>21</v>
      </c>
      <c r="O24" s="111"/>
      <c r="P24" s="98">
        <v>1038</v>
      </c>
      <c r="Q24" s="98">
        <v>1040.00001</v>
      </c>
      <c r="R24" s="98">
        <v>1039.0000049999999</v>
      </c>
      <c r="S24" s="98">
        <v>2.0000099999999748</v>
      </c>
      <c r="T24" s="111"/>
      <c r="U24" s="88">
        <v>3.8</v>
      </c>
      <c r="V24" s="88">
        <v>10.199999999999999</v>
      </c>
      <c r="W24" s="88">
        <v>14.7</v>
      </c>
      <c r="X24" s="1417" t="s">
        <v>178</v>
      </c>
      <c r="Y24" s="401"/>
      <c r="Z24" s="536">
        <v>0.3</v>
      </c>
      <c r="AA24" s="511" t="s">
        <v>112</v>
      </c>
      <c r="AB24" s="102" t="s">
        <v>112</v>
      </c>
      <c r="AC24" s="1319">
        <v>4.1095890410958909E-3</v>
      </c>
      <c r="AD24" s="536">
        <v>0.6</v>
      </c>
      <c r="AE24" s="511" t="s">
        <v>112</v>
      </c>
      <c r="AF24" s="574"/>
      <c r="AG24" s="536">
        <v>-2.9</v>
      </c>
      <c r="AH24" s="536">
        <v>3</v>
      </c>
      <c r="AI24" s="536">
        <v>-0.4</v>
      </c>
      <c r="AJ24" s="536">
        <v>5.9</v>
      </c>
      <c r="AL24" s="103" t="s">
        <v>504</v>
      </c>
      <c r="AO24" s="396"/>
      <c r="AP24" s="593">
        <v>4.5</v>
      </c>
      <c r="AQ24" s="596">
        <v>0.5</v>
      </c>
      <c r="AR24" s="576"/>
      <c r="AS24" s="44">
        <f t="shared" si="4"/>
        <v>-2.4</v>
      </c>
      <c r="AT24" s="88">
        <f t="shared" si="5"/>
        <v>-3.1</v>
      </c>
      <c r="AU24" s="88">
        <f t="shared" si="6"/>
        <v>-2.75</v>
      </c>
      <c r="AV24" s="355">
        <f t="shared" si="7"/>
        <v>-0.70000000000000018</v>
      </c>
      <c r="AW24" s="44">
        <f>IF(F24="","",F24-Daily!CP24)</f>
        <v>-2.2999999999999998</v>
      </c>
      <c r="AX24" s="44">
        <f>IF(G24="","",G24-Daily!CQ24)</f>
        <v>-3.07</v>
      </c>
      <c r="AY24" s="44">
        <f>IF(H24="","",H24-Daily!CR24)</f>
        <v>-2.9349999999999996</v>
      </c>
      <c r="AZ24" s="487">
        <f>IF(I24="","",I24-Daily!CS24)</f>
        <v>-0.77</v>
      </c>
      <c r="BA24" s="85">
        <v>4.4472879927479969</v>
      </c>
      <c r="BB24" s="85">
        <v>5.323798699544696</v>
      </c>
      <c r="BC24" s="85">
        <v>6.2214709434423296</v>
      </c>
      <c r="BD24" s="108">
        <v>2.5653842553341994</v>
      </c>
      <c r="BE24" s="112"/>
      <c r="BF24" s="622">
        <v>0.14761904761904762</v>
      </c>
      <c r="BG24" s="9">
        <v>71.099999999999994</v>
      </c>
      <c r="BH24" s="132">
        <v>1.6659863945578228</v>
      </c>
      <c r="BI24" s="9">
        <v>31.9</v>
      </c>
      <c r="BJ24" s="616">
        <v>1.0237060041407868</v>
      </c>
      <c r="BK24" s="1792">
        <f t="shared" si="8"/>
        <v>1</v>
      </c>
      <c r="BL24" s="1709">
        <v>0.43055555555555558</v>
      </c>
      <c r="BM24" s="1709">
        <v>0.63888888888888895</v>
      </c>
      <c r="BN24" s="1709">
        <v>0.66666666666666663</v>
      </c>
      <c r="BO24" s="1709">
        <v>0.10416666666666667</v>
      </c>
      <c r="BP24" s="1708">
        <v>0.38194444444444442</v>
      </c>
      <c r="BS24" s="113" t="s">
        <v>179</v>
      </c>
      <c r="BT24" s="108">
        <v>3</v>
      </c>
      <c r="BV24" s="2149" t="s">
        <v>381</v>
      </c>
      <c r="BW24" s="2150"/>
      <c r="BX24" s="2150"/>
      <c r="BY24" s="2150"/>
      <c r="BZ24" s="2150"/>
      <c r="CA24" s="2150"/>
      <c r="CB24" s="2150"/>
      <c r="CC24" s="2151"/>
      <c r="CD24" s="1381"/>
      <c r="CE24" s="1682">
        <f>MIN(U4:U34)</f>
        <v>2.1</v>
      </c>
      <c r="CF24" s="1682">
        <f>MIN(V4:V34)</f>
        <v>7.4</v>
      </c>
      <c r="CG24" s="1682">
        <f>MIN(W4:W34)</f>
        <v>8.6999999999999993</v>
      </c>
      <c r="CH24" s="1682"/>
      <c r="CI24" s="1682"/>
      <c r="CJ24" s="1682"/>
      <c r="CK24" s="1086"/>
      <c r="CL24" s="670">
        <v>1</v>
      </c>
      <c r="CM24" s="18">
        <v>0</v>
      </c>
      <c r="CN24" s="670">
        <v>1013.25</v>
      </c>
      <c r="CO24" s="135">
        <f>'2011'!CA71</f>
        <v>4.992</v>
      </c>
      <c r="CP24" s="664">
        <v>2.2999999999999998</v>
      </c>
      <c r="CQ24" s="664">
        <v>6.97</v>
      </c>
      <c r="CR24" s="664">
        <f t="shared" si="0"/>
        <v>4.6349999999999998</v>
      </c>
      <c r="CS24" s="512">
        <f t="shared" si="1"/>
        <v>4.67</v>
      </c>
      <c r="CT24" s="669">
        <f t="shared" si="2"/>
        <v>42.677419354838712</v>
      </c>
      <c r="CU24" s="669">
        <f t="shared" si="3"/>
        <v>31.161290322580644</v>
      </c>
      <c r="CV24" s="135">
        <f>'2011'!BT71</f>
        <v>2.4</v>
      </c>
      <c r="CW24" s="135">
        <f>'2011'!BU71</f>
        <v>7</v>
      </c>
      <c r="CX24" s="25"/>
      <c r="CY24" s="536"/>
      <c r="CZ24" s="536"/>
      <c r="DA24" s="536"/>
      <c r="DB24" s="536"/>
      <c r="DC24" s="536"/>
      <c r="DD24" s="536"/>
    </row>
    <row r="25" spans="4:108" ht="12.75" customHeight="1" x14ac:dyDescent="0.2">
      <c r="D25" s="1875"/>
      <c r="E25" s="1725">
        <v>22</v>
      </c>
      <c r="F25" s="44">
        <v>0.7</v>
      </c>
      <c r="G25" s="88">
        <v>6.1</v>
      </c>
      <c r="H25" s="88">
        <v>3.8</v>
      </c>
      <c r="I25" s="88">
        <v>5.3999999999999995</v>
      </c>
      <c r="J25" s="1408"/>
      <c r="K25" s="98">
        <v>83</v>
      </c>
      <c r="L25" s="98">
        <v>97</v>
      </c>
      <c r="M25" s="98">
        <v>91</v>
      </c>
      <c r="N25" s="98">
        <v>14</v>
      </c>
      <c r="O25" s="111"/>
      <c r="P25" s="98">
        <v>1035</v>
      </c>
      <c r="Q25" s="98">
        <v>1040</v>
      </c>
      <c r="R25" s="98">
        <v>1037.5</v>
      </c>
      <c r="S25" s="98">
        <v>5</v>
      </c>
      <c r="T25" s="111"/>
      <c r="U25" s="88">
        <v>5.2</v>
      </c>
      <c r="V25" s="88">
        <v>13.5</v>
      </c>
      <c r="W25" s="88">
        <v>18.5</v>
      </c>
      <c r="X25" s="103" t="s">
        <v>178</v>
      </c>
      <c r="Y25" s="401"/>
      <c r="Z25" s="536">
        <v>0.3</v>
      </c>
      <c r="AA25" s="511" t="s">
        <v>112</v>
      </c>
      <c r="AB25" s="102" t="s">
        <v>112</v>
      </c>
      <c r="AC25" s="1319">
        <v>4.1095890410958909E-3</v>
      </c>
      <c r="AD25" s="536">
        <v>0.6</v>
      </c>
      <c r="AE25" s="511" t="s">
        <v>510</v>
      </c>
      <c r="AF25" s="574"/>
      <c r="AG25" s="536">
        <v>0</v>
      </c>
      <c r="AH25" s="536">
        <v>4.9000000000000004</v>
      </c>
      <c r="AI25" s="536">
        <v>2.5</v>
      </c>
      <c r="AJ25" s="536">
        <v>4.9000000000000004</v>
      </c>
      <c r="AL25" s="103" t="s">
        <v>497</v>
      </c>
      <c r="AO25" s="396"/>
      <c r="AP25" s="593">
        <v>0.4</v>
      </c>
      <c r="AQ25" s="596">
        <v>0.5</v>
      </c>
      <c r="AR25" s="576"/>
      <c r="AS25" s="44">
        <f t="shared" si="4"/>
        <v>-1.7</v>
      </c>
      <c r="AT25" s="88">
        <f t="shared" si="5"/>
        <v>-0.90000000000000036</v>
      </c>
      <c r="AU25" s="88">
        <f t="shared" si="6"/>
        <v>-1.3000000000000003</v>
      </c>
      <c r="AV25" s="355">
        <f t="shared" si="7"/>
        <v>0.7999999999999996</v>
      </c>
      <c r="AW25" s="44">
        <f>IF(F25="","",F25-Daily!CP25)</f>
        <v>-1.5999999999999999</v>
      </c>
      <c r="AX25" s="44">
        <f>IF(G25="","",G25-Daily!CQ25)</f>
        <v>-0.87000000000000011</v>
      </c>
      <c r="AY25" s="44">
        <f>IF(H25="","",H25-Daily!CR25)</f>
        <v>-0.83499999999999996</v>
      </c>
      <c r="AZ25" s="487">
        <f>IF(I25="","",I25-Daily!CS25)</f>
        <v>0.72999999999999954</v>
      </c>
      <c r="BA25" s="85">
        <v>3.3389010684023765</v>
      </c>
      <c r="BB25" s="85">
        <v>2.4944712026027043</v>
      </c>
      <c r="BC25" s="85">
        <v>2.571043252009745</v>
      </c>
      <c r="BD25" s="108">
        <v>2.5291301337897854</v>
      </c>
      <c r="BE25" s="112"/>
      <c r="BF25" s="622">
        <v>0.14761904761904762</v>
      </c>
      <c r="BG25" s="9">
        <v>71.399999999999991</v>
      </c>
      <c r="BH25" s="132">
        <v>1.5969696969696967</v>
      </c>
      <c r="BI25" s="9">
        <v>32.299999999999997</v>
      </c>
      <c r="BJ25" s="616">
        <v>0.98942687747035551</v>
      </c>
      <c r="BK25" s="1792">
        <f t="shared" si="8"/>
        <v>1</v>
      </c>
      <c r="BL25" s="1709">
        <v>0.14583333333333334</v>
      </c>
      <c r="BM25" s="1709">
        <v>0.65625</v>
      </c>
      <c r="BN25" s="1709" t="s">
        <v>525</v>
      </c>
      <c r="BO25" s="1709">
        <v>0.46875</v>
      </c>
      <c r="BP25" s="1710">
        <v>0.99444444444444446</v>
      </c>
      <c r="BS25" s="153" t="s">
        <v>154</v>
      </c>
      <c r="BT25" s="108">
        <v>10</v>
      </c>
      <c r="BV25" s="2241" t="s">
        <v>382</v>
      </c>
      <c r="BW25" s="2106"/>
      <c r="BX25" s="2106"/>
      <c r="BY25" s="2106"/>
      <c r="BZ25" s="2106"/>
      <c r="CA25" s="2106"/>
      <c r="CB25" s="2106"/>
      <c r="CC25" s="2242"/>
      <c r="CD25" s="1379"/>
      <c r="CE25" s="1684">
        <f>MAX(U4:U34)</f>
        <v>10.7</v>
      </c>
      <c r="CF25" s="1684">
        <f>MAX(V4:V34)</f>
        <v>22.8</v>
      </c>
      <c r="CG25" s="1684">
        <f>MAX(W4:W34)</f>
        <v>33.1</v>
      </c>
      <c r="CH25" s="1684">
        <f>MAX(Z4:Z34)</f>
        <v>16.100000000000001</v>
      </c>
      <c r="CI25" s="1684">
        <f>MAX(AA4:AA34)</f>
        <v>5.5</v>
      </c>
      <c r="CJ25" s="1684">
        <f>MAX(AB4:AB34)</f>
        <v>3.8</v>
      </c>
      <c r="CK25" s="1086"/>
      <c r="CL25" s="670">
        <v>1</v>
      </c>
      <c r="CM25" s="18">
        <v>0</v>
      </c>
      <c r="CN25" s="670">
        <v>1013.25</v>
      </c>
      <c r="CO25" s="135">
        <f>'2011'!CA71</f>
        <v>4.992</v>
      </c>
      <c r="CP25" s="664">
        <v>2.2999999999999998</v>
      </c>
      <c r="CQ25" s="664">
        <v>6.97</v>
      </c>
      <c r="CR25" s="664">
        <f t="shared" si="0"/>
        <v>4.6349999999999998</v>
      </c>
      <c r="CS25" s="512">
        <f t="shared" si="1"/>
        <v>4.67</v>
      </c>
      <c r="CT25" s="669">
        <f t="shared" si="2"/>
        <v>44.70967741935484</v>
      </c>
      <c r="CU25" s="669">
        <f t="shared" si="3"/>
        <v>32.645161290322584</v>
      </c>
      <c r="CV25" s="135">
        <f>'2011'!BT71</f>
        <v>2.4</v>
      </c>
      <c r="CW25" s="135">
        <f>'2011'!BU71</f>
        <v>7</v>
      </c>
      <c r="CX25" s="25"/>
      <c r="CY25" s="536"/>
      <c r="CZ25" s="536"/>
      <c r="DA25" s="536"/>
      <c r="DB25" s="536"/>
      <c r="DC25" s="536"/>
      <c r="DD25" s="536"/>
    </row>
    <row r="26" spans="4:108" ht="12.75" customHeight="1" x14ac:dyDescent="0.2">
      <c r="D26" s="1875"/>
      <c r="E26" s="1725">
        <v>23</v>
      </c>
      <c r="F26" s="44">
        <v>5.3</v>
      </c>
      <c r="G26" s="88">
        <v>7.2</v>
      </c>
      <c r="H26" s="88">
        <v>6.3</v>
      </c>
      <c r="I26" s="88">
        <v>1.9000000000000004</v>
      </c>
      <c r="J26" s="1408"/>
      <c r="K26" s="98">
        <v>83</v>
      </c>
      <c r="L26" s="98">
        <v>96</v>
      </c>
      <c r="M26" s="98">
        <v>91</v>
      </c>
      <c r="N26" s="98">
        <v>13</v>
      </c>
      <c r="O26" s="111"/>
      <c r="P26" s="98">
        <v>1033</v>
      </c>
      <c r="Q26" s="98">
        <v>1035</v>
      </c>
      <c r="R26" s="98">
        <v>1034</v>
      </c>
      <c r="S26" s="98">
        <v>2</v>
      </c>
      <c r="T26" s="111"/>
      <c r="U26" s="88">
        <v>6.5</v>
      </c>
      <c r="V26" s="88">
        <v>12.1</v>
      </c>
      <c r="W26" s="88">
        <v>17.5</v>
      </c>
      <c r="X26" s="103" t="s">
        <v>178</v>
      </c>
      <c r="Y26" s="401"/>
      <c r="Z26" s="536">
        <v>0</v>
      </c>
      <c r="AA26" s="511" t="s">
        <v>510</v>
      </c>
      <c r="AB26" s="102" t="s">
        <v>510</v>
      </c>
      <c r="AC26" s="1319" t="s">
        <v>459</v>
      </c>
      <c r="AD26" s="536" t="s">
        <v>459</v>
      </c>
      <c r="AE26" s="511" t="s">
        <v>510</v>
      </c>
      <c r="AF26" s="574"/>
      <c r="AG26" s="536">
        <v>3.9</v>
      </c>
      <c r="AH26" s="536">
        <v>6</v>
      </c>
      <c r="AI26" s="536">
        <v>4.9000000000000004</v>
      </c>
      <c r="AJ26" s="536">
        <v>2.1</v>
      </c>
      <c r="AL26" s="103" t="s">
        <v>464</v>
      </c>
      <c r="AO26" s="396"/>
      <c r="AP26" s="593">
        <v>0</v>
      </c>
      <c r="AQ26" s="596">
        <v>0</v>
      </c>
      <c r="AR26" s="576"/>
      <c r="AS26" s="44">
        <f t="shared" si="4"/>
        <v>2.9</v>
      </c>
      <c r="AT26" s="88">
        <f t="shared" si="5"/>
        <v>0.20000000000000018</v>
      </c>
      <c r="AU26" s="88">
        <f t="shared" si="6"/>
        <v>1.55</v>
      </c>
      <c r="AV26" s="355">
        <f t="shared" si="7"/>
        <v>-2.6999999999999997</v>
      </c>
      <c r="AW26" s="44">
        <f>IF(F26="","",F26-Daily!CP26)</f>
        <v>3</v>
      </c>
      <c r="AX26" s="44">
        <f>IF(G26="","",G26-Daily!CQ26)</f>
        <v>0.23000000000000043</v>
      </c>
      <c r="AY26" s="44">
        <f>IF(H26="","",H26-Daily!CR26)</f>
        <v>1.665</v>
      </c>
      <c r="AZ26" s="487">
        <f>IF(I26="","",I26-Daily!CS26)</f>
        <v>-2.7699999999999996</v>
      </c>
      <c r="BA26" s="85">
        <v>6.1698349414606897</v>
      </c>
      <c r="BB26" s="85">
        <v>2.1117473567207905</v>
      </c>
      <c r="BC26" s="85">
        <v>3.4854330377746372</v>
      </c>
      <c r="BD26" s="108">
        <v>6.3673386921614572</v>
      </c>
      <c r="BE26" s="112"/>
      <c r="BF26" s="622">
        <v>0</v>
      </c>
      <c r="BG26" s="9">
        <v>71.399999999999991</v>
      </c>
      <c r="BH26" s="132">
        <v>1.5275362318840577</v>
      </c>
      <c r="BI26" s="9">
        <v>32.299999999999997</v>
      </c>
      <c r="BJ26" s="616">
        <v>0.94640831758034005</v>
      </c>
      <c r="BK26" s="1792">
        <f t="shared" si="8"/>
        <v>0</v>
      </c>
      <c r="BL26" s="1709">
        <v>0.30208333333333331</v>
      </c>
      <c r="BM26" s="1709">
        <v>0.64236111111111105</v>
      </c>
      <c r="BN26" s="1709" t="s">
        <v>526</v>
      </c>
      <c r="BO26" s="1709">
        <v>0.1875</v>
      </c>
      <c r="BP26" s="1708">
        <v>0.53749999999999998</v>
      </c>
      <c r="BS26" s="153" t="s">
        <v>181</v>
      </c>
      <c r="BT26" s="108">
        <v>2</v>
      </c>
      <c r="BV26" s="2249"/>
      <c r="BW26" s="2250"/>
      <c r="BX26" s="2250"/>
      <c r="BY26" s="2250"/>
      <c r="BZ26" s="2250"/>
      <c r="CA26" s="2250"/>
      <c r="CB26" s="2250"/>
      <c r="CC26" s="2251"/>
      <c r="CD26" s="1379"/>
      <c r="CE26" s="1686"/>
      <c r="CF26" s="1682">
        <f>MIN(AD4:AD34)</f>
        <v>0.2</v>
      </c>
      <c r="CG26" s="1687"/>
      <c r="CH26" s="1682">
        <f>MIN(AG4:AG34)</f>
        <v>-6.5</v>
      </c>
      <c r="CI26" s="1682">
        <f>MIN(AH4:AH34)</f>
        <v>-3.8</v>
      </c>
      <c r="CJ26" s="1682">
        <f>MIN(AI4:AI34)</f>
        <v>-5.6</v>
      </c>
      <c r="CK26" s="1086"/>
      <c r="CL26" s="670">
        <v>1</v>
      </c>
      <c r="CM26" s="18">
        <v>0</v>
      </c>
      <c r="CN26" s="670">
        <v>1013.25</v>
      </c>
      <c r="CO26" s="135">
        <f>'2011'!CA71</f>
        <v>4.992</v>
      </c>
      <c r="CP26" s="664">
        <v>2.2999999999999998</v>
      </c>
      <c r="CQ26" s="664">
        <v>6.97</v>
      </c>
      <c r="CR26" s="664">
        <f t="shared" si="0"/>
        <v>4.6349999999999998</v>
      </c>
      <c r="CS26" s="512">
        <f t="shared" si="1"/>
        <v>4.67</v>
      </c>
      <c r="CT26" s="669">
        <f t="shared" si="2"/>
        <v>46.741935483870968</v>
      </c>
      <c r="CU26" s="669">
        <f t="shared" si="3"/>
        <v>34.12903225806452</v>
      </c>
      <c r="CV26" s="135">
        <f>'2011'!BT71</f>
        <v>2.4</v>
      </c>
      <c r="CW26" s="135">
        <f>'2011'!BU71</f>
        <v>7</v>
      </c>
      <c r="CX26" s="25"/>
      <c r="CY26" s="536"/>
      <c r="CZ26" s="536"/>
      <c r="DA26" s="536"/>
      <c r="DB26" s="536"/>
      <c r="DC26" s="536"/>
      <c r="DD26" s="536"/>
    </row>
    <row r="27" spans="4:108" ht="12.75" customHeight="1" x14ac:dyDescent="0.2">
      <c r="D27" s="1875"/>
      <c r="E27" s="1725">
        <v>24</v>
      </c>
      <c r="F27" s="44">
        <v>3.3</v>
      </c>
      <c r="G27" s="88">
        <v>6.8</v>
      </c>
      <c r="H27" s="88">
        <v>5.6</v>
      </c>
      <c r="I27" s="88">
        <v>3.5</v>
      </c>
      <c r="J27" s="1408"/>
      <c r="K27" s="98">
        <v>72</v>
      </c>
      <c r="L27" s="98">
        <v>94</v>
      </c>
      <c r="M27" s="98">
        <v>86</v>
      </c>
      <c r="N27" s="98">
        <v>22</v>
      </c>
      <c r="O27" s="111"/>
      <c r="P27" s="98">
        <v>1024</v>
      </c>
      <c r="Q27" s="98">
        <v>1034</v>
      </c>
      <c r="R27" s="98">
        <v>1029</v>
      </c>
      <c r="S27" s="98">
        <v>10</v>
      </c>
      <c r="T27" s="111"/>
      <c r="U27" s="88">
        <v>4.7</v>
      </c>
      <c r="V27" s="88">
        <v>10</v>
      </c>
      <c r="W27" s="88">
        <v>14.5</v>
      </c>
      <c r="X27" s="103" t="s">
        <v>182</v>
      </c>
      <c r="Y27" s="401"/>
      <c r="Z27" s="536">
        <v>0.3</v>
      </c>
      <c r="AA27" s="511" t="s">
        <v>112</v>
      </c>
      <c r="AB27" s="102" t="s">
        <v>112</v>
      </c>
      <c r="AC27" s="1319">
        <v>4.1095890410958909E-3</v>
      </c>
      <c r="AD27" s="536">
        <v>0.6</v>
      </c>
      <c r="AE27" s="511" t="s">
        <v>112</v>
      </c>
      <c r="AF27" s="574"/>
      <c r="AG27" s="536">
        <v>2</v>
      </c>
      <c r="AH27" s="536">
        <v>5.3</v>
      </c>
      <c r="AI27" s="536">
        <v>3.4</v>
      </c>
      <c r="AJ27" s="536">
        <v>3.3</v>
      </c>
      <c r="AL27" s="103" t="s">
        <v>505</v>
      </c>
      <c r="AO27" s="396"/>
      <c r="AP27" s="593">
        <v>0</v>
      </c>
      <c r="AQ27" s="596">
        <v>0.5</v>
      </c>
      <c r="AR27" s="576"/>
      <c r="AS27" s="44">
        <f t="shared" si="4"/>
        <v>0.89999999999999991</v>
      </c>
      <c r="AT27" s="88">
        <f t="shared" si="5"/>
        <v>-0.20000000000000018</v>
      </c>
      <c r="AU27" s="88">
        <f t="shared" si="6"/>
        <v>0.34999999999999987</v>
      </c>
      <c r="AV27" s="355">
        <f t="shared" si="7"/>
        <v>-1.1000000000000001</v>
      </c>
      <c r="AW27" s="44">
        <f>IF(F27="","",F27-Daily!CP27)</f>
        <v>1</v>
      </c>
      <c r="AX27" s="44">
        <f>IF(G27="","",G27-Daily!CQ27)</f>
        <v>-0.16999999999999993</v>
      </c>
      <c r="AY27" s="44">
        <f>IF(H27="","",H27-Daily!CR27)</f>
        <v>0.96499999999999986</v>
      </c>
      <c r="AZ27" s="487">
        <f>IF(I27="","",I27-Daily!CS27)</f>
        <v>-1.17</v>
      </c>
      <c r="BA27" s="85">
        <v>2.6938917900495882</v>
      </c>
      <c r="BB27" s="85">
        <v>2.0814374838501419</v>
      </c>
      <c r="BC27" s="85">
        <v>2.6865804067244663</v>
      </c>
      <c r="BD27" s="108">
        <v>2.9819722584239243</v>
      </c>
      <c r="BE27" s="112"/>
      <c r="BF27" s="622">
        <v>0.14761904761904762</v>
      </c>
      <c r="BG27" s="9">
        <v>71.699999999999989</v>
      </c>
      <c r="BH27" s="132">
        <v>1.4700396825396824</v>
      </c>
      <c r="BI27" s="9">
        <v>32.299999999999997</v>
      </c>
      <c r="BJ27" s="616">
        <v>0.90697463768115938</v>
      </c>
      <c r="BK27" s="1792">
        <f t="shared" si="8"/>
        <v>1</v>
      </c>
      <c r="BL27" s="1709">
        <v>0.37152777777777773</v>
      </c>
      <c r="BM27" s="1709">
        <v>0.60069444444444442</v>
      </c>
      <c r="BN27" s="1709">
        <v>0.61458333333333337</v>
      </c>
      <c r="BO27" s="1709">
        <v>4.1666666666666664E-2</v>
      </c>
      <c r="BP27" s="1708">
        <v>0.19791666666666666</v>
      </c>
      <c r="BS27" s="1292" t="s">
        <v>182</v>
      </c>
      <c r="BT27" s="160">
        <v>4</v>
      </c>
      <c r="BV27" s="2172" t="s">
        <v>383</v>
      </c>
      <c r="BW27" s="2173"/>
      <c r="BX27" s="2173"/>
      <c r="BY27" s="2173"/>
      <c r="BZ27" s="2173"/>
      <c r="CA27" s="2173"/>
      <c r="CB27" s="2173"/>
      <c r="CC27" s="2174"/>
      <c r="CD27" s="1216"/>
      <c r="CE27" s="1688">
        <f>MAX(AC4:AC34)</f>
        <v>0.22054794520547952</v>
      </c>
      <c r="CF27" s="1684">
        <f>MAX(AD4:AD34)</f>
        <v>5.5</v>
      </c>
      <c r="CG27" s="1689">
        <f>MAX(AE4:AE34)</f>
        <v>40</v>
      </c>
      <c r="CH27" s="1684">
        <f>MAX(AG4:AG34)</f>
        <v>10.5</v>
      </c>
      <c r="CI27" s="1684">
        <f>MAX(AH4:AH34)</f>
        <v>12</v>
      </c>
      <c r="CJ27" s="1684">
        <f>MAX(AI4:AI34)</f>
        <v>11.3</v>
      </c>
      <c r="CK27" s="1086"/>
      <c r="CL27" s="670">
        <v>1</v>
      </c>
      <c r="CM27" s="18">
        <v>0</v>
      </c>
      <c r="CN27" s="670">
        <v>1013.25</v>
      </c>
      <c r="CO27" s="135">
        <f>'2011'!CA71</f>
        <v>4.992</v>
      </c>
      <c r="CP27" s="664">
        <v>2.2999999999999998</v>
      </c>
      <c r="CQ27" s="664">
        <v>6.97</v>
      </c>
      <c r="CR27" s="664">
        <f t="shared" si="0"/>
        <v>4.6349999999999998</v>
      </c>
      <c r="CS27" s="512">
        <f t="shared" si="1"/>
        <v>4.67</v>
      </c>
      <c r="CT27" s="669">
        <f t="shared" si="2"/>
        <v>48.774193548387096</v>
      </c>
      <c r="CU27" s="669">
        <f t="shared" si="3"/>
        <v>35.612903225806448</v>
      </c>
      <c r="CV27" s="135">
        <f>'2011'!BT71</f>
        <v>2.4</v>
      </c>
      <c r="CW27" s="135">
        <f>'2011'!BU71</f>
        <v>7</v>
      </c>
      <c r="CX27" s="25"/>
      <c r="CY27" s="536"/>
      <c r="CZ27" s="536"/>
      <c r="DA27" s="536"/>
      <c r="DB27" s="536"/>
      <c r="DC27" s="536"/>
      <c r="DD27" s="536"/>
    </row>
    <row r="28" spans="4:108" ht="12.75" customHeight="1" x14ac:dyDescent="0.2">
      <c r="D28" s="1875"/>
      <c r="E28" s="1725">
        <v>25</v>
      </c>
      <c r="F28" s="44">
        <v>3.4</v>
      </c>
      <c r="G28" s="88">
        <v>8.1999999999999993</v>
      </c>
      <c r="H28" s="88">
        <v>6.5</v>
      </c>
      <c r="I28" s="88">
        <v>4.7999999999999989</v>
      </c>
      <c r="J28" s="1408"/>
      <c r="K28" s="156">
        <v>83</v>
      </c>
      <c r="L28" s="156">
        <v>95</v>
      </c>
      <c r="M28" s="98">
        <v>91</v>
      </c>
      <c r="N28" s="156">
        <v>12</v>
      </c>
      <c r="O28" s="154"/>
      <c r="P28" s="156">
        <v>1010</v>
      </c>
      <c r="Q28" s="156">
        <v>1024</v>
      </c>
      <c r="R28" s="98">
        <v>1017</v>
      </c>
      <c r="S28" s="156">
        <v>14</v>
      </c>
      <c r="T28" s="154"/>
      <c r="U28" s="88">
        <v>4.2</v>
      </c>
      <c r="V28" s="88">
        <v>10.9</v>
      </c>
      <c r="W28" s="88">
        <v>13.2</v>
      </c>
      <c r="X28" s="103" t="s">
        <v>181</v>
      </c>
      <c r="Y28" s="401"/>
      <c r="Z28" s="536">
        <v>0.8</v>
      </c>
      <c r="AA28" s="511" t="s">
        <v>112</v>
      </c>
      <c r="AB28" s="102" t="s">
        <v>112</v>
      </c>
      <c r="AC28" s="1319">
        <v>1.0958904109589045E-2</v>
      </c>
      <c r="AD28" s="536">
        <v>0.4</v>
      </c>
      <c r="AE28" s="511" t="s">
        <v>112</v>
      </c>
      <c r="AF28" s="574"/>
      <c r="AG28" s="536">
        <v>2.4</v>
      </c>
      <c r="AH28" s="536">
        <v>6.8</v>
      </c>
      <c r="AI28" s="536">
        <v>5.2</v>
      </c>
      <c r="AJ28" s="536">
        <v>4.4000000000000004</v>
      </c>
      <c r="AL28" s="103" t="s">
        <v>506</v>
      </c>
      <c r="AO28" s="396"/>
      <c r="AP28" s="593">
        <v>0.3</v>
      </c>
      <c r="AQ28" s="596">
        <v>2</v>
      </c>
      <c r="AR28" s="576"/>
      <c r="AS28" s="44">
        <f t="shared" si="4"/>
        <v>1</v>
      </c>
      <c r="AT28" s="88">
        <f t="shared" si="5"/>
        <v>1.1999999999999993</v>
      </c>
      <c r="AU28" s="88">
        <f t="shared" si="6"/>
        <v>1.0999999999999996</v>
      </c>
      <c r="AV28" s="355">
        <f t="shared" si="7"/>
        <v>0.19999999999999929</v>
      </c>
      <c r="AW28" s="44">
        <f>IF(F28="","",F28-Daily!CP28)</f>
        <v>1.1000000000000001</v>
      </c>
      <c r="AX28" s="44">
        <f>IF(G28="","",G28-Daily!CQ28)</f>
        <v>1.2299999999999995</v>
      </c>
      <c r="AY28" s="44">
        <f>IF(H28="","",H28-Daily!CR28)</f>
        <v>1.8650000000000002</v>
      </c>
      <c r="AZ28" s="487">
        <f>IF(I28="","",I28-Daily!CS28)</f>
        <v>0.12999999999999901</v>
      </c>
      <c r="BA28" s="85">
        <v>2.7866231117519442</v>
      </c>
      <c r="BB28" s="85">
        <v>2.7676420816668537</v>
      </c>
      <c r="BC28" s="85">
        <v>3.7829000752525137</v>
      </c>
      <c r="BD28" s="108">
        <v>2.0783125746125806</v>
      </c>
      <c r="BE28" s="112"/>
      <c r="BF28" s="622">
        <v>0.3936507936507937</v>
      </c>
      <c r="BG28" s="9">
        <v>72.499999999999986</v>
      </c>
      <c r="BH28" s="132">
        <v>1.4269841269841268</v>
      </c>
      <c r="BI28" s="9">
        <v>32.599999999999994</v>
      </c>
      <c r="BJ28" s="616">
        <v>0.87878260869565206</v>
      </c>
      <c r="BK28" s="1792">
        <f t="shared" si="8"/>
        <v>1</v>
      </c>
      <c r="BL28" s="1709">
        <v>0</v>
      </c>
      <c r="BM28" s="1709">
        <v>0.55555555555555558</v>
      </c>
      <c r="BN28" s="1709">
        <v>0.52083333333333337</v>
      </c>
      <c r="BO28" s="1709" t="s">
        <v>527</v>
      </c>
      <c r="BP28" s="1708">
        <v>0.4861111111111111</v>
      </c>
      <c r="BS28" s="1391" t="s">
        <v>186</v>
      </c>
      <c r="BT28" s="160">
        <v>10</v>
      </c>
      <c r="BU28" s="30"/>
      <c r="BV28" s="1820"/>
      <c r="BW28" s="1820"/>
      <c r="BX28" s="1820"/>
      <c r="BY28" s="1820"/>
      <c r="BZ28" s="1820"/>
      <c r="CA28" s="1820"/>
      <c r="CB28" s="1820"/>
      <c r="CC28" s="1820"/>
      <c r="CD28" s="1382"/>
      <c r="CE28" s="1682">
        <f>MIN(AJ4:AJ34)</f>
        <v>1</v>
      </c>
      <c r="CF28" s="1687"/>
      <c r="CG28" s="1687"/>
      <c r="CH28" s="1682">
        <f>MIN(AS4:AS34)</f>
        <v>-3.3</v>
      </c>
      <c r="CI28" s="1682">
        <f>MIN(AT4:AT34)</f>
        <v>-5.8</v>
      </c>
      <c r="CJ28" s="1682">
        <f>MIN(AU4:AU34)</f>
        <v>-4.3499999999999996</v>
      </c>
      <c r="CK28" s="1086"/>
      <c r="CL28" s="670">
        <v>1</v>
      </c>
      <c r="CM28" s="18">
        <v>0</v>
      </c>
      <c r="CN28" s="670">
        <v>1013.25</v>
      </c>
      <c r="CO28" s="135">
        <f>'2011'!CA71</f>
        <v>4.992</v>
      </c>
      <c r="CP28" s="664">
        <v>2.2999999999999998</v>
      </c>
      <c r="CQ28" s="1816">
        <v>6.97</v>
      </c>
      <c r="CR28" s="664">
        <f t="shared" si="0"/>
        <v>4.6349999999999998</v>
      </c>
      <c r="CS28" s="512">
        <f t="shared" si="1"/>
        <v>4.67</v>
      </c>
      <c r="CT28" s="669">
        <f t="shared" si="2"/>
        <v>50.806451612903224</v>
      </c>
      <c r="CU28" s="669">
        <f t="shared" si="3"/>
        <v>37.096774193548384</v>
      </c>
      <c r="CV28" s="135">
        <f>'2011'!BT71</f>
        <v>2.4</v>
      </c>
      <c r="CW28" s="135">
        <f>'2011'!BU71</f>
        <v>7</v>
      </c>
      <c r="CX28" s="25"/>
      <c r="CY28" s="536"/>
      <c r="CZ28" s="536"/>
      <c r="DA28" s="536"/>
      <c r="DB28" s="536"/>
      <c r="DC28" s="536"/>
      <c r="DD28" s="536"/>
    </row>
    <row r="29" spans="4:108" ht="13.5" customHeight="1" x14ac:dyDescent="0.2">
      <c r="D29" s="1875"/>
      <c r="E29" s="1725">
        <v>26</v>
      </c>
      <c r="F29" s="44">
        <v>1.7</v>
      </c>
      <c r="G29" s="44">
        <v>7</v>
      </c>
      <c r="H29" s="44">
        <v>5.2</v>
      </c>
      <c r="I29" s="44">
        <v>5.3</v>
      </c>
      <c r="J29" s="1408"/>
      <c r="K29" s="78">
        <v>77</v>
      </c>
      <c r="L29" s="78">
        <v>97</v>
      </c>
      <c r="M29" s="85">
        <v>92</v>
      </c>
      <c r="N29" s="78">
        <v>20</v>
      </c>
      <c r="O29" s="127"/>
      <c r="P29" s="78">
        <v>1008</v>
      </c>
      <c r="Q29" s="78">
        <v>1018</v>
      </c>
      <c r="R29" s="85">
        <v>1013</v>
      </c>
      <c r="S29" s="78">
        <v>10</v>
      </c>
      <c r="T29" s="127"/>
      <c r="U29" s="44">
        <v>6.3</v>
      </c>
      <c r="V29" s="44">
        <v>19.899999999999999</v>
      </c>
      <c r="W29" s="44">
        <v>30.6</v>
      </c>
      <c r="X29" s="103" t="s">
        <v>180</v>
      </c>
      <c r="Y29" s="401"/>
      <c r="Z29" s="536">
        <v>0.5</v>
      </c>
      <c r="AA29" s="511">
        <v>0.3</v>
      </c>
      <c r="AB29" s="102" t="s">
        <v>112</v>
      </c>
      <c r="AC29" s="1319">
        <v>6.849315068493152E-3</v>
      </c>
      <c r="AD29" s="536">
        <v>0.2</v>
      </c>
      <c r="AE29" s="511" t="s">
        <v>112</v>
      </c>
      <c r="AF29" s="574"/>
      <c r="AG29" s="536">
        <v>-1.9</v>
      </c>
      <c r="AH29" s="536">
        <v>6.3</v>
      </c>
      <c r="AI29" s="536">
        <v>4</v>
      </c>
      <c r="AJ29" s="536">
        <v>8.1999999999999993</v>
      </c>
      <c r="AL29" s="103" t="s">
        <v>464</v>
      </c>
      <c r="AO29" s="396"/>
      <c r="AP29" s="511">
        <v>0</v>
      </c>
      <c r="AQ29" s="597">
        <v>2.5</v>
      </c>
      <c r="AR29" s="576"/>
      <c r="AS29" s="44">
        <f t="shared" si="4"/>
        <v>-0.7</v>
      </c>
      <c r="AT29" s="44">
        <f t="shared" si="5"/>
        <v>0</v>
      </c>
      <c r="AU29" s="44">
        <f t="shared" si="6"/>
        <v>-0.35</v>
      </c>
      <c r="AV29" s="487">
        <f t="shared" si="7"/>
        <v>0.7</v>
      </c>
      <c r="AW29" s="44">
        <f>IF(F29="","",F29-Daily!CP29)</f>
        <v>-0.59999999999999987</v>
      </c>
      <c r="AX29" s="44">
        <f>IF(G29="","",G29-Daily!CQ29)</f>
        <v>3.0000000000000249E-2</v>
      </c>
      <c r="AY29" s="44">
        <f>IF(H29="","",H29-Daily!CR29)</f>
        <v>0.56500000000000039</v>
      </c>
      <c r="AZ29" s="487">
        <f>IF(I29="","",I29-Daily!CS29)</f>
        <v>0.62999999999999989</v>
      </c>
      <c r="BA29" s="85">
        <v>2.3705701370378267</v>
      </c>
      <c r="BB29" s="85">
        <v>2.0139104829713865</v>
      </c>
      <c r="BC29" s="85">
        <v>2.3567201507714057</v>
      </c>
      <c r="BD29" s="108">
        <v>2.4422758055428275</v>
      </c>
      <c r="BE29" s="112"/>
      <c r="BF29" s="622">
        <v>0.24603174603174605</v>
      </c>
      <c r="BG29" s="9">
        <v>72.999999999999986</v>
      </c>
      <c r="BH29" s="132">
        <v>1.3815628815628813</v>
      </c>
      <c r="BI29" s="9">
        <v>32.599999999999994</v>
      </c>
      <c r="BJ29" s="616">
        <v>0.84498327759197311</v>
      </c>
      <c r="BK29" s="1792">
        <f t="shared" si="8"/>
        <v>1</v>
      </c>
      <c r="BL29" s="1709">
        <v>0.24305555555555555</v>
      </c>
      <c r="BM29" s="1709">
        <v>0.56805555555555554</v>
      </c>
      <c r="BN29" s="1709" t="s">
        <v>514</v>
      </c>
      <c r="BO29" s="1709">
        <v>0.30555555555555552</v>
      </c>
      <c r="BP29" s="1708">
        <v>0.96736111111111101</v>
      </c>
      <c r="BU29" s="30"/>
      <c r="BV29" s="172"/>
      <c r="BW29" s="172"/>
      <c r="BX29" s="172"/>
      <c r="BY29" s="172"/>
      <c r="BZ29" s="172"/>
      <c r="CA29" s="172"/>
      <c r="CB29" s="172"/>
      <c r="CC29" s="172"/>
      <c r="CD29" s="1380"/>
      <c r="CE29" s="1684">
        <f>MAX(AJ4:AJ34)</f>
        <v>10.200000000000001</v>
      </c>
      <c r="CF29" s="1689">
        <f>MAX(AP4:AP34)</f>
        <v>7.3</v>
      </c>
      <c r="CG29" s="1689">
        <f>MAX(AQ4:AQ34)</f>
        <v>10</v>
      </c>
      <c r="CH29" s="1684">
        <f>MAX(AS4:AS34)</f>
        <v>9</v>
      </c>
      <c r="CI29" s="1684">
        <f>MAX(AT4:AT34)</f>
        <v>6.3000000000000007</v>
      </c>
      <c r="CJ29" s="1684">
        <f>MAX(AU4:AU34)</f>
        <v>7.65</v>
      </c>
      <c r="CK29" s="1086"/>
      <c r="CL29" s="670">
        <v>1</v>
      </c>
      <c r="CM29" s="18">
        <v>0</v>
      </c>
      <c r="CN29" s="670">
        <v>1013.25</v>
      </c>
      <c r="CO29" s="135">
        <f>'2011'!CA71</f>
        <v>4.992</v>
      </c>
      <c r="CP29" s="664">
        <v>2.2999999999999998</v>
      </c>
      <c r="CQ29" s="664">
        <v>6.97</v>
      </c>
      <c r="CR29" s="664">
        <f t="shared" si="0"/>
        <v>4.6349999999999998</v>
      </c>
      <c r="CS29" s="512">
        <f t="shared" si="1"/>
        <v>4.67</v>
      </c>
      <c r="CT29" s="669">
        <f t="shared" si="2"/>
        <v>52.838709677419352</v>
      </c>
      <c r="CU29" s="669">
        <f t="shared" si="3"/>
        <v>38.58064516129032</v>
      </c>
      <c r="CV29" s="135">
        <f>'2011'!BT71</f>
        <v>2.4</v>
      </c>
      <c r="CW29" s="135">
        <f>'2011'!BU71</f>
        <v>7</v>
      </c>
      <c r="CX29" s="25"/>
      <c r="CY29" s="536"/>
      <c r="CZ29" s="536"/>
      <c r="DA29" s="536"/>
      <c r="DB29" s="536"/>
      <c r="DC29" s="536"/>
      <c r="DD29" s="536"/>
    </row>
    <row r="30" spans="4:108" ht="12.75" customHeight="1" x14ac:dyDescent="0.2">
      <c r="D30" s="1875"/>
      <c r="E30" s="1725">
        <v>27</v>
      </c>
      <c r="F30" s="44">
        <v>1.1000000000000001</v>
      </c>
      <c r="G30" s="44">
        <v>2.6</v>
      </c>
      <c r="H30" s="44">
        <v>1.6</v>
      </c>
      <c r="I30" s="44">
        <v>1.5</v>
      </c>
      <c r="J30" s="1408"/>
      <c r="K30" s="78">
        <v>57</v>
      </c>
      <c r="L30" s="78">
        <v>78</v>
      </c>
      <c r="M30" s="85">
        <v>68</v>
      </c>
      <c r="N30" s="78">
        <v>21</v>
      </c>
      <c r="O30" s="127"/>
      <c r="P30" s="78">
        <v>1018</v>
      </c>
      <c r="Q30" s="78">
        <v>1025</v>
      </c>
      <c r="R30" s="85">
        <v>1021.5</v>
      </c>
      <c r="S30" s="78">
        <v>7</v>
      </c>
      <c r="T30" s="127"/>
      <c r="U30" s="44">
        <v>8.6</v>
      </c>
      <c r="V30" s="44">
        <v>20.6</v>
      </c>
      <c r="W30" s="44">
        <v>23.9</v>
      </c>
      <c r="X30" s="103" t="s">
        <v>180</v>
      </c>
      <c r="Y30" s="401"/>
      <c r="Z30" s="536">
        <v>0</v>
      </c>
      <c r="AA30" s="511" t="s">
        <v>510</v>
      </c>
      <c r="AB30" s="102" t="s">
        <v>510</v>
      </c>
      <c r="AC30" s="1319" t="s">
        <v>459</v>
      </c>
      <c r="AD30" s="536" t="s">
        <v>459</v>
      </c>
      <c r="AE30" s="511" t="s">
        <v>510</v>
      </c>
      <c r="AF30" s="574"/>
      <c r="AG30" s="536">
        <v>-6</v>
      </c>
      <c r="AH30" s="536">
        <v>-1.7</v>
      </c>
      <c r="AI30" s="536">
        <v>-3.7</v>
      </c>
      <c r="AJ30" s="536">
        <v>4.3</v>
      </c>
      <c r="AL30" s="103" t="s">
        <v>497</v>
      </c>
      <c r="AO30" s="396"/>
      <c r="AP30" s="511">
        <v>0</v>
      </c>
      <c r="AQ30" s="597">
        <v>0</v>
      </c>
      <c r="AR30" s="576"/>
      <c r="AS30" s="44">
        <f t="shared" si="4"/>
        <v>-1.2999999999999998</v>
      </c>
      <c r="AT30" s="44">
        <f t="shared" si="5"/>
        <v>-4.4000000000000004</v>
      </c>
      <c r="AU30" s="44">
        <f t="shared" si="6"/>
        <v>-2.85</v>
      </c>
      <c r="AV30" s="487">
        <f t="shared" si="7"/>
        <v>-3.1000000000000005</v>
      </c>
      <c r="AW30" s="44">
        <f>IF(F30="","",F30-Daily!CP30)</f>
        <v>-1.1999999999999997</v>
      </c>
      <c r="AX30" s="44">
        <f>IF(G30="","",G30-Daily!CQ30)</f>
        <v>-4.3699999999999992</v>
      </c>
      <c r="AY30" s="44">
        <f>IF(H30="","",H30-Daily!CR30)</f>
        <v>-3.0349999999999997</v>
      </c>
      <c r="AZ30" s="487">
        <f>IF(I30="","",I30-Daily!CS30)</f>
        <v>-3.17</v>
      </c>
      <c r="BA30" s="85">
        <v>2.8847516349811175</v>
      </c>
      <c r="BB30" s="85">
        <v>9.6480504381088625</v>
      </c>
      <c r="BC30" s="85">
        <v>6.551876635576388</v>
      </c>
      <c r="BD30" s="108">
        <v>8.0219789690900356</v>
      </c>
      <c r="BE30" s="112"/>
      <c r="BF30" s="622">
        <v>0</v>
      </c>
      <c r="BG30" s="9">
        <v>72.999999999999986</v>
      </c>
      <c r="BH30" s="132">
        <v>1.3303938859494413</v>
      </c>
      <c r="BI30" s="9">
        <v>32.599999999999994</v>
      </c>
      <c r="BJ30" s="616">
        <v>0.81368760064412227</v>
      </c>
      <c r="BK30" s="1792">
        <f t="shared" si="8"/>
        <v>0</v>
      </c>
      <c r="BL30" s="1709">
        <v>0.21180555555555555</v>
      </c>
      <c r="BM30" s="1709">
        <v>0.625</v>
      </c>
      <c r="BN30" s="1709" t="s">
        <v>528</v>
      </c>
      <c r="BO30" s="1709">
        <v>0.22222222222222221</v>
      </c>
      <c r="BP30" s="1708">
        <v>0.6479166666666667</v>
      </c>
      <c r="BU30" s="26"/>
      <c r="BV30" s="172"/>
      <c r="BW30" s="172"/>
      <c r="BX30" s="172"/>
      <c r="BY30" s="172"/>
      <c r="BZ30" s="172"/>
      <c r="CA30" s="172"/>
      <c r="CB30" s="172"/>
      <c r="CC30" s="172"/>
      <c r="CE30" s="1682">
        <f>MIN(AV4:AV34)</f>
        <v>-3.2</v>
      </c>
      <c r="CF30" s="1682">
        <f>MIN(AW4:AW34)</f>
        <v>-3.46</v>
      </c>
      <c r="CG30" s="1682">
        <f>MIN(AX4:AX34)</f>
        <v>-5.77</v>
      </c>
      <c r="CH30" s="1682">
        <f>MIN(AY4:AY34)</f>
        <v>-4.1349999999999998</v>
      </c>
      <c r="CI30" s="1682">
        <f>MIN(AZ4:AZ34)</f>
        <v>-3.17</v>
      </c>
      <c r="CJ30" s="1690"/>
      <c r="CK30" s="1086"/>
      <c r="CL30" s="670">
        <v>1</v>
      </c>
      <c r="CM30" s="18">
        <v>0</v>
      </c>
      <c r="CN30" s="670">
        <v>1013.25</v>
      </c>
      <c r="CO30" s="135">
        <f>'2011'!CA71</f>
        <v>4.992</v>
      </c>
      <c r="CP30" s="664">
        <v>2.2999999999999998</v>
      </c>
      <c r="CQ30" s="664">
        <v>6.97</v>
      </c>
      <c r="CR30" s="664">
        <f t="shared" si="0"/>
        <v>4.6349999999999998</v>
      </c>
      <c r="CS30" s="512">
        <f t="shared" si="1"/>
        <v>4.67</v>
      </c>
      <c r="CT30" s="669">
        <f t="shared" si="2"/>
        <v>54.87096774193548</v>
      </c>
      <c r="CU30" s="669">
        <f t="shared" si="3"/>
        <v>40.064516129032256</v>
      </c>
      <c r="CV30" s="135">
        <f>'2011'!BT71</f>
        <v>2.4</v>
      </c>
      <c r="CW30" s="135">
        <f>'2011'!BU71</f>
        <v>7</v>
      </c>
      <c r="CX30" s="25"/>
      <c r="CY30" s="536"/>
      <c r="CZ30" s="536"/>
      <c r="DA30" s="536"/>
      <c r="DB30" s="536"/>
      <c r="DC30" s="536"/>
      <c r="DD30" s="536"/>
    </row>
    <row r="31" spans="4:108" ht="12.75" customHeight="1" x14ac:dyDescent="0.2">
      <c r="D31" s="1875"/>
      <c r="E31" s="1725">
        <v>28</v>
      </c>
      <c r="F31" s="44">
        <v>-0.5</v>
      </c>
      <c r="G31" s="44">
        <v>1.2</v>
      </c>
      <c r="H31" s="44">
        <v>0.5</v>
      </c>
      <c r="I31" s="44">
        <v>1.7</v>
      </c>
      <c r="J31" s="1408"/>
      <c r="K31" s="78">
        <v>58</v>
      </c>
      <c r="L31" s="78">
        <v>76</v>
      </c>
      <c r="M31" s="85">
        <v>64</v>
      </c>
      <c r="N31" s="78">
        <v>18</v>
      </c>
      <c r="O31" s="127"/>
      <c r="P31" s="78">
        <v>1022</v>
      </c>
      <c r="Q31" s="78">
        <v>1025</v>
      </c>
      <c r="R31" s="85">
        <v>1023.5</v>
      </c>
      <c r="S31" s="78">
        <v>3</v>
      </c>
      <c r="T31" s="127"/>
      <c r="U31" s="44">
        <v>8.1999999999999993</v>
      </c>
      <c r="V31" s="44">
        <v>18.100000000000001</v>
      </c>
      <c r="W31" s="44">
        <v>23.2</v>
      </c>
      <c r="X31" s="103" t="s">
        <v>180</v>
      </c>
      <c r="Y31" s="401"/>
      <c r="Z31" s="536">
        <v>0</v>
      </c>
      <c r="AA31" s="511" t="s">
        <v>510</v>
      </c>
      <c r="AB31" s="102" t="s">
        <v>510</v>
      </c>
      <c r="AC31" s="1319" t="s">
        <v>459</v>
      </c>
      <c r="AD31" s="536" t="s">
        <v>459</v>
      </c>
      <c r="AE31" s="511" t="s">
        <v>510</v>
      </c>
      <c r="AF31" s="574"/>
      <c r="AG31" s="536">
        <v>-6.5</v>
      </c>
      <c r="AH31" s="536">
        <v>-3.8</v>
      </c>
      <c r="AI31" s="536">
        <v>-5.6</v>
      </c>
      <c r="AJ31" s="536">
        <v>2.7</v>
      </c>
      <c r="AL31" s="103" t="s">
        <v>474</v>
      </c>
      <c r="AO31" s="396"/>
      <c r="AP31" s="511">
        <v>0.2</v>
      </c>
      <c r="AQ31" s="597">
        <v>0</v>
      </c>
      <c r="AR31" s="576"/>
      <c r="AS31" s="44">
        <f t="shared" si="4"/>
        <v>-2.9</v>
      </c>
      <c r="AT31" s="44">
        <f t="shared" si="5"/>
        <v>-5.8</v>
      </c>
      <c r="AU31" s="44">
        <f t="shared" si="6"/>
        <v>-4.3499999999999996</v>
      </c>
      <c r="AV31" s="487">
        <f t="shared" si="7"/>
        <v>-2.9</v>
      </c>
      <c r="AW31" s="44">
        <f>IF(F31="","",F31-Daily!CP31)</f>
        <v>-2.8</v>
      </c>
      <c r="AX31" s="44">
        <f>IF(G31="","",G31-Daily!CQ31)</f>
        <v>-5.77</v>
      </c>
      <c r="AY31" s="44">
        <f>IF(H31="","",H31-Daily!CR31)</f>
        <v>-4.1349999999999998</v>
      </c>
      <c r="AZ31" s="487">
        <f>IF(I31="","",I31-Daily!CS31)</f>
        <v>-2.9699999999999998</v>
      </c>
      <c r="BA31" s="85">
        <v>5.5950639310694061</v>
      </c>
      <c r="BB31" s="85">
        <v>20.853569249014068</v>
      </c>
      <c r="BC31" s="85">
        <v>12.309877992575082</v>
      </c>
      <c r="BD31" s="108">
        <v>7.131660751871407</v>
      </c>
      <c r="BE31" s="112"/>
      <c r="BF31" s="622">
        <v>0</v>
      </c>
      <c r="BG31" s="9">
        <v>72.999999999999986</v>
      </c>
      <c r="BH31" s="132">
        <v>1.2828798185941039</v>
      </c>
      <c r="BI31" s="9">
        <v>32.799999999999997</v>
      </c>
      <c r="BJ31" s="616">
        <v>0.78944099378881982</v>
      </c>
      <c r="BK31" s="1792">
        <f t="shared" si="8"/>
        <v>0</v>
      </c>
      <c r="BL31" s="1709">
        <v>0.28125</v>
      </c>
      <c r="BM31" s="1709">
        <v>0.625</v>
      </c>
      <c r="BN31" s="1709">
        <v>0.52083333333333337</v>
      </c>
      <c r="BO31" s="1709" t="s">
        <v>490</v>
      </c>
      <c r="BP31" s="1708">
        <v>0.4</v>
      </c>
      <c r="BU31" s="30"/>
      <c r="CE31" s="1682">
        <f>MAX(AV4:AV34)</f>
        <v>4.8999999999999995</v>
      </c>
      <c r="CF31" s="1682">
        <f>MAX(AW4:AW34)</f>
        <v>9</v>
      </c>
      <c r="CG31" s="1682">
        <f>MAX(AX4:AX34)</f>
        <v>6.2700000000000005</v>
      </c>
      <c r="CH31" s="1682">
        <f>MAX(AY4:AY34)</f>
        <v>7.3849999999999998</v>
      </c>
      <c r="CI31" s="1682">
        <f>MAX(AZ4:AZ34)</f>
        <v>4.9399999999999995</v>
      </c>
      <c r="CJ31" s="1691"/>
      <c r="CK31" s="1086"/>
      <c r="CL31" s="670">
        <v>1</v>
      </c>
      <c r="CM31" s="18">
        <v>0</v>
      </c>
      <c r="CN31" s="670">
        <v>1013.25</v>
      </c>
      <c r="CO31" s="135">
        <f>'2011'!CA71</f>
        <v>4.992</v>
      </c>
      <c r="CP31" s="664">
        <v>2.2999999999999998</v>
      </c>
      <c r="CQ31" s="664">
        <v>6.97</v>
      </c>
      <c r="CR31" s="664">
        <f t="shared" si="0"/>
        <v>4.6349999999999998</v>
      </c>
      <c r="CS31" s="512">
        <f t="shared" si="1"/>
        <v>4.67</v>
      </c>
      <c r="CT31" s="669">
        <f t="shared" si="2"/>
        <v>56.903225806451616</v>
      </c>
      <c r="CU31" s="669">
        <f t="shared" si="3"/>
        <v>41.548387096774192</v>
      </c>
      <c r="CV31" s="135">
        <f>'2011'!BT71</f>
        <v>2.4</v>
      </c>
      <c r="CW31" s="135">
        <f>'2011'!BU71</f>
        <v>7</v>
      </c>
      <c r="CX31" s="25"/>
      <c r="CY31" s="536"/>
      <c r="CZ31" s="536"/>
      <c r="DA31" s="536"/>
      <c r="DB31" s="536"/>
      <c r="DC31" s="536"/>
      <c r="DD31" s="536"/>
    </row>
    <row r="32" spans="4:108" ht="12.75" customHeight="1" x14ac:dyDescent="0.2">
      <c r="D32" s="1875"/>
      <c r="E32" s="1725">
        <v>29</v>
      </c>
      <c r="F32" s="44">
        <v>-0.1</v>
      </c>
      <c r="G32" s="44">
        <v>1.3</v>
      </c>
      <c r="H32" s="44">
        <v>0.7</v>
      </c>
      <c r="I32" s="44">
        <v>1.4000000000000001</v>
      </c>
      <c r="J32" s="1408"/>
      <c r="K32" s="78">
        <v>73</v>
      </c>
      <c r="L32" s="78">
        <v>77</v>
      </c>
      <c r="M32" s="85">
        <v>74</v>
      </c>
      <c r="N32" s="78">
        <v>4</v>
      </c>
      <c r="O32" s="127"/>
      <c r="P32" s="78">
        <v>1022</v>
      </c>
      <c r="Q32" s="78">
        <v>1024</v>
      </c>
      <c r="R32" s="85">
        <v>1023</v>
      </c>
      <c r="S32" s="78">
        <v>2</v>
      </c>
      <c r="T32" s="127"/>
      <c r="U32" s="44">
        <v>6.4</v>
      </c>
      <c r="V32" s="44">
        <v>14</v>
      </c>
      <c r="W32" s="44">
        <v>17</v>
      </c>
      <c r="X32" s="103" t="s">
        <v>180</v>
      </c>
      <c r="Y32" s="401"/>
      <c r="Z32" s="536">
        <v>0</v>
      </c>
      <c r="AA32" s="511" t="s">
        <v>510</v>
      </c>
      <c r="AB32" s="102" t="s">
        <v>510</v>
      </c>
      <c r="AC32" s="1319" t="s">
        <v>459</v>
      </c>
      <c r="AD32" s="536" t="s">
        <v>459</v>
      </c>
      <c r="AE32" s="511" t="s">
        <v>510</v>
      </c>
      <c r="AF32" s="574"/>
      <c r="AG32" s="536">
        <v>-3.8</v>
      </c>
      <c r="AH32" s="536">
        <v>-2.8</v>
      </c>
      <c r="AI32" s="536">
        <v>-3.3</v>
      </c>
      <c r="AJ32" s="536">
        <v>1</v>
      </c>
      <c r="AL32" s="103" t="s">
        <v>464</v>
      </c>
      <c r="AO32" s="396"/>
      <c r="AP32" s="511">
        <v>0</v>
      </c>
      <c r="AQ32" s="597">
        <v>0</v>
      </c>
      <c r="AR32" s="576"/>
      <c r="AS32" s="44">
        <f t="shared" si="4"/>
        <v>-2.5</v>
      </c>
      <c r="AT32" s="44">
        <f t="shared" si="5"/>
        <v>-5.7</v>
      </c>
      <c r="AU32" s="44">
        <f t="shared" si="6"/>
        <v>-4.0999999999999996</v>
      </c>
      <c r="AV32" s="487">
        <f t="shared" si="7"/>
        <v>-3.2</v>
      </c>
      <c r="AW32" s="44">
        <f>IF(F32="","",F32-Daily!CP32)</f>
        <v>-2.5</v>
      </c>
      <c r="AX32" s="44">
        <f>IF(G32="","",G32-Daily!CQ32)</f>
        <v>-5.67</v>
      </c>
      <c r="AY32" s="44">
        <f>IF(H32="","",H32-Daily!CR32)</f>
        <v>-3.9849999999999994</v>
      </c>
      <c r="AZ32" s="487">
        <f>IF(I32="","",I32-Daily!CS32)</f>
        <v>-3.17</v>
      </c>
      <c r="BA32" s="85">
        <v>4.8627432002841386</v>
      </c>
      <c r="BB32" s="85">
        <v>19.645710851254137</v>
      </c>
      <c r="BC32" s="85">
        <v>11.219699110846747</v>
      </c>
      <c r="BD32" s="108">
        <v>8.0219789690900356</v>
      </c>
      <c r="BE32" s="112"/>
      <c r="BF32" s="622">
        <v>0</v>
      </c>
      <c r="BG32" s="9">
        <v>72.999999999999986</v>
      </c>
      <c r="BH32" s="132">
        <v>1.2386425834701693</v>
      </c>
      <c r="BI32" s="9">
        <v>32.799999999999997</v>
      </c>
      <c r="BJ32" s="616">
        <v>0.76221889055472258</v>
      </c>
      <c r="BK32" s="1792">
        <f t="shared" si="8"/>
        <v>0</v>
      </c>
      <c r="BL32" s="1709" t="s">
        <v>529</v>
      </c>
      <c r="BM32" s="1709">
        <v>0.57986111111111105</v>
      </c>
      <c r="BN32" s="1709">
        <v>0.61805555555555558</v>
      </c>
      <c r="BO32" s="1709">
        <v>7.2916666666666671E-2</v>
      </c>
      <c r="BP32" s="1708">
        <v>0.87361111111111101</v>
      </c>
      <c r="BS32" s="85"/>
      <c r="BT32" s="30"/>
      <c r="BU32" s="30"/>
      <c r="CE32" s="25"/>
      <c r="CF32" s="25"/>
      <c r="CG32" s="25"/>
      <c r="CH32" s="25"/>
      <c r="CI32" s="25"/>
      <c r="CJ32" s="25"/>
      <c r="CK32" s="1086"/>
      <c r="CL32" s="670">
        <v>1</v>
      </c>
      <c r="CM32" s="18">
        <v>0</v>
      </c>
      <c r="CN32" s="670">
        <v>1013.25</v>
      </c>
      <c r="CO32" s="135">
        <f>'2011'!CA71</f>
        <v>4.992</v>
      </c>
      <c r="CP32" s="664">
        <v>2.4</v>
      </c>
      <c r="CQ32" s="664">
        <v>6.97</v>
      </c>
      <c r="CR32" s="664">
        <f t="shared" si="0"/>
        <v>4.6849999999999996</v>
      </c>
      <c r="CS32" s="512">
        <f t="shared" si="1"/>
        <v>4.57</v>
      </c>
      <c r="CT32" s="669">
        <f t="shared" si="2"/>
        <v>58.935483870967744</v>
      </c>
      <c r="CU32" s="669">
        <f t="shared" si="3"/>
        <v>43.032258064516128</v>
      </c>
      <c r="CV32" s="135">
        <f>'2011'!BT71</f>
        <v>2.4</v>
      </c>
      <c r="CW32" s="135">
        <f>'2011'!BU71</f>
        <v>7</v>
      </c>
      <c r="CX32" s="25"/>
      <c r="CY32" s="536"/>
      <c r="CZ32" s="536"/>
      <c r="DA32" s="536"/>
      <c r="DB32" s="536"/>
      <c r="DC32" s="536"/>
      <c r="DD32" s="536"/>
    </row>
    <row r="33" spans="4:108" ht="15" x14ac:dyDescent="0.2">
      <c r="D33" s="1875"/>
      <c r="E33" s="1725">
        <v>30</v>
      </c>
      <c r="F33" s="44">
        <v>-0.4</v>
      </c>
      <c r="G33" s="44">
        <v>4.0999999999999996</v>
      </c>
      <c r="H33" s="44">
        <v>1.8</v>
      </c>
      <c r="I33" s="44">
        <v>4.5</v>
      </c>
      <c r="J33" s="1408"/>
      <c r="K33" s="78">
        <v>64</v>
      </c>
      <c r="L33" s="78">
        <v>81</v>
      </c>
      <c r="M33" s="85">
        <v>75</v>
      </c>
      <c r="N33" s="78">
        <v>17</v>
      </c>
      <c r="O33" s="127"/>
      <c r="P33" s="78">
        <v>1022</v>
      </c>
      <c r="Q33" s="78">
        <v>1025</v>
      </c>
      <c r="R33" s="85">
        <v>1023.5</v>
      </c>
      <c r="S33" s="78">
        <v>3</v>
      </c>
      <c r="T33" s="127"/>
      <c r="U33" s="44">
        <v>4.8</v>
      </c>
      <c r="V33" s="44">
        <v>13.8</v>
      </c>
      <c r="W33" s="44">
        <v>19.899999999999999</v>
      </c>
      <c r="X33" s="103" t="s">
        <v>180</v>
      </c>
      <c r="Y33" s="401"/>
      <c r="Z33" s="536">
        <v>0</v>
      </c>
      <c r="AA33" s="511" t="s">
        <v>510</v>
      </c>
      <c r="AB33" s="102" t="s">
        <v>510</v>
      </c>
      <c r="AC33" s="1319" t="s">
        <v>459</v>
      </c>
      <c r="AD33" s="536" t="s">
        <v>459</v>
      </c>
      <c r="AE33" s="511" t="s">
        <v>510</v>
      </c>
      <c r="AF33" s="574"/>
      <c r="AG33" s="536">
        <v>-3.8</v>
      </c>
      <c r="AH33" s="536">
        <v>-1</v>
      </c>
      <c r="AI33" s="536">
        <v>-2.2999999999999998</v>
      </c>
      <c r="AJ33" s="536">
        <v>2.8</v>
      </c>
      <c r="AL33" s="103" t="s">
        <v>507</v>
      </c>
      <c r="AO33" s="396"/>
      <c r="AP33" s="511">
        <v>2</v>
      </c>
      <c r="AQ33" s="597">
        <v>0</v>
      </c>
      <c r="AR33" s="576"/>
      <c r="AS33" s="44">
        <f t="shared" si="4"/>
        <v>-2.8</v>
      </c>
      <c r="AT33" s="44">
        <f t="shared" si="5"/>
        <v>-2.9000000000000004</v>
      </c>
      <c r="AU33" s="44">
        <f t="shared" si="6"/>
        <v>-2.85</v>
      </c>
      <c r="AV33" s="487">
        <f t="shared" si="7"/>
        <v>-0.10000000000000053</v>
      </c>
      <c r="AW33" s="44">
        <f>IF(F33="","",F33-Daily!CP33)</f>
        <v>-2.8</v>
      </c>
      <c r="AX33" s="44">
        <f>IF(G33="","",G33-Daily!CQ33)</f>
        <v>-2.87</v>
      </c>
      <c r="AY33" s="44">
        <f>IF(H33="","",H33-Daily!CR33)</f>
        <v>-2.8849999999999998</v>
      </c>
      <c r="AZ33" s="487">
        <f>IF(I33="","",I33-Daily!CS33)</f>
        <v>-7.0000000000000284E-2</v>
      </c>
      <c r="BA33" s="85">
        <v>5.5950639310694061</v>
      </c>
      <c r="BB33" s="85">
        <v>4.9071928252253301</v>
      </c>
      <c r="BC33" s="85">
        <v>6.064647106539705</v>
      </c>
      <c r="BD33" s="108">
        <v>2.0414309323214854</v>
      </c>
      <c r="BE33" s="112"/>
      <c r="BF33" s="622">
        <v>0</v>
      </c>
      <c r="BG33" s="9">
        <v>72.999999999999986</v>
      </c>
      <c r="BH33" s="132">
        <v>1.1973544973544972</v>
      </c>
      <c r="BI33" s="9">
        <v>34.799999999999997</v>
      </c>
      <c r="BJ33" s="616">
        <v>0.7817391304347826</v>
      </c>
      <c r="BK33" s="1792">
        <f t="shared" si="8"/>
        <v>0</v>
      </c>
      <c r="BL33" s="1709">
        <v>0.15277777777777776</v>
      </c>
      <c r="BM33" s="1709">
        <v>0.56944444444444442</v>
      </c>
      <c r="BN33" s="1709">
        <v>0.57986111111111105</v>
      </c>
      <c r="BO33" s="1709">
        <v>0.24652777777777779</v>
      </c>
      <c r="BP33" s="1708">
        <v>0.50694444444444442</v>
      </c>
      <c r="BS33" s="289"/>
      <c r="BT33" s="26"/>
      <c r="BU33" s="26"/>
      <c r="CE33" s="25"/>
      <c r="CF33" s="25"/>
      <c r="CG33" s="25"/>
      <c r="CH33" s="25"/>
      <c r="CI33" s="25"/>
      <c r="CJ33" s="25"/>
      <c r="CK33" s="1086"/>
      <c r="CL33" s="670">
        <v>1</v>
      </c>
      <c r="CM33" s="18">
        <v>0</v>
      </c>
      <c r="CN33" s="670">
        <v>1013.25</v>
      </c>
      <c r="CO33" s="135">
        <f>'2011'!CA71</f>
        <v>4.992</v>
      </c>
      <c r="CP33" s="664">
        <v>2.4</v>
      </c>
      <c r="CQ33" s="664">
        <v>6.97</v>
      </c>
      <c r="CR33" s="664">
        <f t="shared" si="0"/>
        <v>4.6849999999999996</v>
      </c>
      <c r="CS33" s="512">
        <f t="shared" si="1"/>
        <v>4.57</v>
      </c>
      <c r="CT33" s="669">
        <f t="shared" si="2"/>
        <v>60.967741935483872</v>
      </c>
      <c r="CU33" s="669">
        <f t="shared" si="3"/>
        <v>44.516129032258064</v>
      </c>
      <c r="CV33" s="135">
        <f>'2011'!BT71</f>
        <v>2.4</v>
      </c>
      <c r="CW33" s="135">
        <f>'2011'!BU71</f>
        <v>7</v>
      </c>
      <c r="CX33" s="25"/>
      <c r="CY33" s="536"/>
      <c r="CZ33" s="536"/>
      <c r="DA33" s="536"/>
      <c r="DB33" s="536"/>
      <c r="DC33" s="536"/>
      <c r="DD33" s="536"/>
    </row>
    <row r="34" spans="4:108" ht="12.75" customHeight="1" thickBot="1" x14ac:dyDescent="0.25">
      <c r="D34" s="1876"/>
      <c r="E34" s="1726">
        <v>31</v>
      </c>
      <c r="F34" s="1291">
        <v>-0.7</v>
      </c>
      <c r="G34" s="51">
        <v>3.7</v>
      </c>
      <c r="H34" s="51">
        <v>2</v>
      </c>
      <c r="I34" s="51">
        <v>4.4000000000000004</v>
      </c>
      <c r="J34" s="1409"/>
      <c r="K34" s="602">
        <v>67</v>
      </c>
      <c r="L34" s="149">
        <v>80</v>
      </c>
      <c r="M34" s="150">
        <v>74</v>
      </c>
      <c r="N34" s="149">
        <v>13</v>
      </c>
      <c r="O34" s="515"/>
      <c r="P34" s="149">
        <v>1025</v>
      </c>
      <c r="Q34" s="149">
        <v>1026</v>
      </c>
      <c r="R34" s="150">
        <v>1025.5</v>
      </c>
      <c r="S34" s="149">
        <v>1</v>
      </c>
      <c r="T34" s="515"/>
      <c r="U34" s="137">
        <v>2.7</v>
      </c>
      <c r="V34" s="137">
        <v>9.4</v>
      </c>
      <c r="W34" s="137">
        <v>11.8</v>
      </c>
      <c r="X34" s="520" t="s">
        <v>154</v>
      </c>
      <c r="Y34" s="584"/>
      <c r="Z34" s="663">
        <v>0</v>
      </c>
      <c r="AA34" s="1282" t="s">
        <v>510</v>
      </c>
      <c r="AB34" s="1283" t="s">
        <v>510</v>
      </c>
      <c r="AC34" s="1320" t="s">
        <v>459</v>
      </c>
      <c r="AD34" s="615" t="s">
        <v>459</v>
      </c>
      <c r="AE34" s="1282" t="s">
        <v>510</v>
      </c>
      <c r="AF34" s="575"/>
      <c r="AG34" s="615">
        <v>-3.7</v>
      </c>
      <c r="AH34" s="615">
        <v>-1</v>
      </c>
      <c r="AI34" s="615">
        <v>-2.2000000000000002</v>
      </c>
      <c r="AJ34" s="615">
        <v>2.7</v>
      </c>
      <c r="AK34" s="579"/>
      <c r="AL34" s="187" t="s">
        <v>508</v>
      </c>
      <c r="AO34" s="1422"/>
      <c r="AP34" s="159">
        <v>4.5</v>
      </c>
      <c r="AQ34" s="598">
        <v>0</v>
      </c>
      <c r="AR34" s="577"/>
      <c r="AS34" s="51">
        <f t="shared" si="4"/>
        <v>-3.0999999999999996</v>
      </c>
      <c r="AT34" s="51">
        <f t="shared" si="5"/>
        <v>-3.3</v>
      </c>
      <c r="AU34" s="51">
        <f t="shared" si="6"/>
        <v>-3.1999999999999997</v>
      </c>
      <c r="AV34" s="1416">
        <f t="shared" si="7"/>
        <v>-0.20000000000000018</v>
      </c>
      <c r="AW34" s="51">
        <f>IF(F34="","",F34-Daily!CP34)</f>
        <v>-3.0999999999999996</v>
      </c>
      <c r="AX34" s="51">
        <f>IF(G34="","",G34-Daily!CQ34)</f>
        <v>-3.33</v>
      </c>
      <c r="AY34" s="51">
        <f>IF(H34="","",H34-Daily!CR34)</f>
        <v>-2.7149999999999999</v>
      </c>
      <c r="AZ34" s="1416">
        <f>IF(I34="","",I34-Daily!CS34)</f>
        <v>-0.23000000000000043</v>
      </c>
      <c r="BA34" s="1244">
        <v>6.4873785700132496</v>
      </c>
      <c r="BB34" s="150">
        <v>5.9419668975777657</v>
      </c>
      <c r="BC34" s="150">
        <v>5.5698797217863278</v>
      </c>
      <c r="BD34" s="160">
        <v>2.1427347105004881</v>
      </c>
      <c r="BE34" s="587"/>
      <c r="BF34" s="641">
        <v>0</v>
      </c>
      <c r="BG34" s="124">
        <v>72.999999999999986</v>
      </c>
      <c r="BH34" s="531">
        <v>1.1587301587301586</v>
      </c>
      <c r="BI34" s="124">
        <v>39.299999999999997</v>
      </c>
      <c r="BJ34" s="617">
        <v>0.85434782608695647</v>
      </c>
      <c r="BK34" s="1792">
        <f t="shared" si="8"/>
        <v>0</v>
      </c>
      <c r="BL34" s="1711">
        <v>0.30208333333333331</v>
      </c>
      <c r="BM34" s="1711">
        <v>0.59375</v>
      </c>
      <c r="BN34" s="1711">
        <v>0.65625</v>
      </c>
      <c r="BO34" s="1711">
        <v>0</v>
      </c>
      <c r="BP34" s="1712">
        <v>0.93819444444444444</v>
      </c>
      <c r="BQ34" s="1795"/>
      <c r="BR34" s="1114"/>
      <c r="BS34" s="138"/>
      <c r="BT34" s="518"/>
      <c r="BU34" s="518"/>
      <c r="BV34" s="518"/>
      <c r="BW34" s="518"/>
      <c r="BX34" s="518"/>
      <c r="BY34" s="518"/>
      <c r="BZ34" s="518"/>
      <c r="CA34" s="518"/>
      <c r="CB34" s="518"/>
      <c r="CC34" s="518"/>
      <c r="CD34" s="518"/>
      <c r="CE34" s="164"/>
      <c r="CF34" s="164"/>
      <c r="CG34" s="164"/>
      <c r="CH34" s="164"/>
      <c r="CI34" s="164"/>
      <c r="CJ34" s="164"/>
      <c r="CK34" s="519"/>
      <c r="CL34" s="1268">
        <v>1</v>
      </c>
      <c r="CM34" s="520">
        <v>0</v>
      </c>
      <c r="CN34" s="1269">
        <v>1013.25</v>
      </c>
      <c r="CO34" s="663">
        <f>'2011'!CA71</f>
        <v>4.992</v>
      </c>
      <c r="CP34" s="51">
        <v>2.4</v>
      </c>
      <c r="CQ34" s="51">
        <v>7.03</v>
      </c>
      <c r="CR34" s="51">
        <f t="shared" si="0"/>
        <v>4.7149999999999999</v>
      </c>
      <c r="CS34" s="51">
        <f t="shared" si="1"/>
        <v>4.6300000000000008</v>
      </c>
      <c r="CT34" s="1278">
        <f>'2011'!BX71</f>
        <v>63</v>
      </c>
      <c r="CU34" s="1278">
        <f>'2011'!CF71</f>
        <v>46</v>
      </c>
      <c r="CV34" s="663">
        <f>'2011'!BT71</f>
        <v>2.4</v>
      </c>
      <c r="CW34" s="663">
        <f>'2011'!BU71</f>
        <v>7</v>
      </c>
      <c r="CX34" s="25"/>
      <c r="CY34" s="536"/>
      <c r="CZ34" s="536"/>
      <c r="DA34" s="536"/>
      <c r="DB34" s="536"/>
      <c r="DC34" s="536"/>
      <c r="DD34" s="536"/>
    </row>
    <row r="35" spans="4:108" ht="12.75" customHeight="1" x14ac:dyDescent="0.2">
      <c r="D35" s="1880" t="s">
        <v>14</v>
      </c>
      <c r="E35" s="1725">
        <v>1</v>
      </c>
      <c r="F35" s="44">
        <v>-1.7</v>
      </c>
      <c r="G35" s="44">
        <v>6.9</v>
      </c>
      <c r="H35" s="44">
        <v>3.5</v>
      </c>
      <c r="I35" s="44">
        <v>8.6</v>
      </c>
      <c r="J35" s="480"/>
      <c r="K35" s="85">
        <v>80</v>
      </c>
      <c r="L35" s="85">
        <v>95</v>
      </c>
      <c r="M35" s="85">
        <v>86</v>
      </c>
      <c r="N35" s="85">
        <v>15</v>
      </c>
      <c r="O35" s="112"/>
      <c r="P35" s="85">
        <v>1024</v>
      </c>
      <c r="Q35" s="85">
        <v>1028</v>
      </c>
      <c r="R35" s="85">
        <v>1026</v>
      </c>
      <c r="S35" s="85">
        <v>4</v>
      </c>
      <c r="T35" s="112"/>
      <c r="U35" s="44">
        <v>5.4</v>
      </c>
      <c r="V35" s="44">
        <v>12.3</v>
      </c>
      <c r="W35" s="44">
        <v>17.3</v>
      </c>
      <c r="X35" s="103" t="s">
        <v>154</v>
      </c>
      <c r="Y35" s="401"/>
      <c r="Z35" s="536">
        <v>0.1</v>
      </c>
      <c r="AA35" s="511" t="s">
        <v>459</v>
      </c>
      <c r="AB35" s="102" t="s">
        <v>459</v>
      </c>
      <c r="AC35" s="1319">
        <v>2.2624434389140269E-3</v>
      </c>
      <c r="AD35" s="536" t="s">
        <v>459</v>
      </c>
      <c r="AE35" s="511" t="s">
        <v>459</v>
      </c>
      <c r="AF35" s="574"/>
      <c r="AG35" s="536">
        <v>-4.7</v>
      </c>
      <c r="AH35" s="536">
        <v>5.5</v>
      </c>
      <c r="AI35" s="536">
        <v>1.5</v>
      </c>
      <c r="AJ35" s="536">
        <v>10.199999999999999</v>
      </c>
      <c r="AL35" s="103" t="s">
        <v>530</v>
      </c>
      <c r="AM35" t="s">
        <v>459</v>
      </c>
      <c r="AN35" t="s">
        <v>531</v>
      </c>
      <c r="AO35" s="396"/>
      <c r="AP35" s="593">
        <v>0.2</v>
      </c>
      <c r="AQ35" s="596">
        <v>0.5</v>
      </c>
      <c r="AR35" s="576"/>
      <c r="AS35" s="44">
        <f t="shared" si="4"/>
        <v>-3.9000000000000004</v>
      </c>
      <c r="AT35" s="44">
        <f t="shared" si="5"/>
        <v>-0.69999999999999929</v>
      </c>
      <c r="AU35" s="44">
        <f t="shared" si="6"/>
        <v>-2.2999999999999998</v>
      </c>
      <c r="AV35" s="1358">
        <f t="shared" si="7"/>
        <v>3.2000000000000011</v>
      </c>
      <c r="AW35" s="44">
        <f>IF(F35="","",F35-Daily!CP35)</f>
        <v>-4.05</v>
      </c>
      <c r="AX35" s="44">
        <f>IF(G35="","",G35-Daily!CQ35)</f>
        <v>-0.16999999999999993</v>
      </c>
      <c r="AY35" s="44">
        <f>IF(H35="","",H35-Daily!CR35)</f>
        <v>-1.21</v>
      </c>
      <c r="AZ35" s="1358">
        <f>IF(I35="","",I35-Daily!CS35)</f>
        <v>3.879999999999999</v>
      </c>
      <c r="BA35" s="85">
        <v>10.918315734563292</v>
      </c>
      <c r="BB35" s="85">
        <v>2.0814374838501419</v>
      </c>
      <c r="BC35" s="85">
        <v>2.9294125122519574</v>
      </c>
      <c r="BD35" s="108">
        <v>12.616005182746232</v>
      </c>
      <c r="BE35" s="112"/>
      <c r="BF35" s="622">
        <v>7.0000000000000007E-2</v>
      </c>
      <c r="BG35" s="30">
        <v>73.09999999999998</v>
      </c>
      <c r="BH35" s="67">
        <v>1.1345898004434587</v>
      </c>
      <c r="BI35" s="30">
        <v>39.5</v>
      </c>
      <c r="BJ35" s="616">
        <v>0.81144534115920763</v>
      </c>
      <c r="BK35" s="1792">
        <f t="shared" si="8"/>
        <v>1</v>
      </c>
      <c r="BL35" s="1708">
        <v>9.375E-2</v>
      </c>
      <c r="BM35" s="1708">
        <v>0.69791666666666663</v>
      </c>
      <c r="BN35" s="1708" t="s">
        <v>489</v>
      </c>
      <c r="BO35" s="1708" t="s">
        <v>490</v>
      </c>
      <c r="BP35" s="1708">
        <v>8.1944444444444445E-2</v>
      </c>
      <c r="BS35" s="2164" t="s">
        <v>188</v>
      </c>
      <c r="BT35" s="2165"/>
      <c r="BU35" s="2113" t="s">
        <v>189</v>
      </c>
      <c r="BV35" s="2113"/>
      <c r="BW35" s="2113"/>
      <c r="BX35" s="2113"/>
      <c r="BY35" s="1359"/>
      <c r="BZ35" s="2122" t="s">
        <v>223</v>
      </c>
      <c r="CA35" s="2133" t="s">
        <v>222</v>
      </c>
      <c r="CB35" s="2152" t="s">
        <v>224</v>
      </c>
      <c r="CC35" s="2168" t="s">
        <v>322</v>
      </c>
      <c r="CD35" s="1360"/>
      <c r="CE35" s="2170" t="s">
        <v>134</v>
      </c>
      <c r="CF35" s="2170"/>
      <c r="CG35" s="2171"/>
      <c r="CH35" s="2162" t="s">
        <v>119</v>
      </c>
      <c r="CI35" s="2162"/>
      <c r="CJ35" s="2163"/>
      <c r="CK35" s="1086"/>
      <c r="CL35" s="1271">
        <v>1</v>
      </c>
      <c r="CM35" s="103">
        <v>0</v>
      </c>
      <c r="CN35" s="670">
        <v>1013.25</v>
      </c>
      <c r="CO35" s="135">
        <f>'2011'!CA72</f>
        <v>4.863999999999999</v>
      </c>
      <c r="CP35" s="664">
        <v>2.35</v>
      </c>
      <c r="CQ35" s="664">
        <v>7.07</v>
      </c>
      <c r="CR35" s="664">
        <f t="shared" si="0"/>
        <v>4.71</v>
      </c>
      <c r="CS35" s="512">
        <f t="shared" si="1"/>
        <v>4.7200000000000006</v>
      </c>
      <c r="CT35" s="669">
        <f>$CT$34+('2011'!$BX$72/Daily!$E$62*Daily!E35)</f>
        <v>64.428571428571431</v>
      </c>
      <c r="CU35" s="669">
        <f>$CU$34+('2011'!$CF$72/Daily!$E$62*Daily!E35)</f>
        <v>48.678571428571431</v>
      </c>
      <c r="CV35" s="135">
        <f>'2011'!BT72</f>
        <v>2.2000000000000002</v>
      </c>
      <c r="CW35" s="135">
        <f>'2011'!BU72</f>
        <v>7.6</v>
      </c>
      <c r="CX35" s="25"/>
      <c r="CY35" s="536"/>
      <c r="CZ35" s="536"/>
      <c r="DA35" s="536"/>
      <c r="DB35" s="536"/>
      <c r="DC35" s="536"/>
      <c r="DD35" s="536"/>
    </row>
    <row r="36" spans="4:108" ht="12.75" customHeight="1" x14ac:dyDescent="0.2">
      <c r="D36" s="1881"/>
      <c r="E36" s="1725">
        <v>2</v>
      </c>
      <c r="F36" s="88">
        <v>3</v>
      </c>
      <c r="G36" s="44">
        <v>10</v>
      </c>
      <c r="H36" s="44">
        <v>6.6</v>
      </c>
      <c r="I36" s="44">
        <v>7</v>
      </c>
      <c r="J36" s="1819"/>
      <c r="K36" s="85">
        <v>82</v>
      </c>
      <c r="L36" s="85">
        <v>98</v>
      </c>
      <c r="M36" s="85">
        <v>93</v>
      </c>
      <c r="N36" s="85">
        <v>16</v>
      </c>
      <c r="O36" s="112"/>
      <c r="P36" s="85">
        <v>1020</v>
      </c>
      <c r="Q36" s="85">
        <v>1028</v>
      </c>
      <c r="R36" s="85">
        <v>1024</v>
      </c>
      <c r="S36" s="85">
        <v>8</v>
      </c>
      <c r="T36" s="112"/>
      <c r="U36" s="44">
        <v>6.9</v>
      </c>
      <c r="V36" s="44">
        <v>16.100000000000001</v>
      </c>
      <c r="W36" s="44">
        <v>20.8</v>
      </c>
      <c r="X36" s="103" t="s">
        <v>154</v>
      </c>
      <c r="Y36" s="401"/>
      <c r="Z36" s="536">
        <v>0.1</v>
      </c>
      <c r="AA36" s="511" t="s">
        <v>459</v>
      </c>
      <c r="AB36" s="102" t="s">
        <v>459</v>
      </c>
      <c r="AC36" s="1319">
        <v>2.2624434389140269E-3</v>
      </c>
      <c r="AD36" s="536" t="s">
        <v>459</v>
      </c>
      <c r="AE36" s="511" t="s">
        <v>459</v>
      </c>
      <c r="AF36" s="574"/>
      <c r="AG36" s="536">
        <v>2.6</v>
      </c>
      <c r="AH36" s="536">
        <v>8.8000000000000007</v>
      </c>
      <c r="AI36" s="536">
        <v>5.5</v>
      </c>
      <c r="AJ36" s="536">
        <v>6.2000000000000011</v>
      </c>
      <c r="AL36" s="103" t="s">
        <v>492</v>
      </c>
      <c r="AM36" t="s">
        <v>459</v>
      </c>
      <c r="AN36" t="s">
        <v>532</v>
      </c>
      <c r="AO36" s="396"/>
      <c r="AP36" s="593">
        <v>0.1</v>
      </c>
      <c r="AQ36" s="596">
        <v>0.3</v>
      </c>
      <c r="AR36" s="576"/>
      <c r="AS36" s="88">
        <f t="shared" si="4"/>
        <v>0.79999999999999982</v>
      </c>
      <c r="AT36" s="44">
        <f t="shared" si="5"/>
        <v>2.4000000000000004</v>
      </c>
      <c r="AU36" s="44">
        <f t="shared" si="6"/>
        <v>1.6</v>
      </c>
      <c r="AV36" s="487">
        <f t="shared" si="7"/>
        <v>1.6000000000000005</v>
      </c>
      <c r="AW36" s="88">
        <f>IF(F36="","",F36-Daily!CP36)</f>
        <v>0.64999999999999991</v>
      </c>
      <c r="AX36" s="88">
        <f>IF(G36="","",G36-Daily!CQ36)</f>
        <v>2.91</v>
      </c>
      <c r="AY36" s="88">
        <f>IF(H36="","",H36-Daily!CR36)</f>
        <v>1.88</v>
      </c>
      <c r="AZ36" s="355">
        <f>IF(I36="","",I36-Daily!CS36)</f>
        <v>2.2599999999999998</v>
      </c>
      <c r="BA36" s="85">
        <v>2.4071980119099492</v>
      </c>
      <c r="BB36" s="85">
        <v>4.9867805576316488</v>
      </c>
      <c r="BC36" s="85">
        <v>3.806732016181372</v>
      </c>
      <c r="BD36" s="108">
        <v>4.8606260971677751</v>
      </c>
      <c r="BE36" s="351"/>
      <c r="BF36" s="622">
        <v>7.0000000000000007E-2</v>
      </c>
      <c r="BG36" s="30">
        <v>73.199999999999974</v>
      </c>
      <c r="BH36" s="67">
        <v>1.111496746203904</v>
      </c>
      <c r="BI36" s="30">
        <v>39.6</v>
      </c>
      <c r="BJ36" s="616">
        <v>0.77107093184979147</v>
      </c>
      <c r="BK36" s="1792">
        <f t="shared" si="8"/>
        <v>1</v>
      </c>
      <c r="BL36" s="1709">
        <v>0.19444444444444445</v>
      </c>
      <c r="BM36" s="1709" t="s">
        <v>527</v>
      </c>
      <c r="BN36" s="1709">
        <v>0.58680555555555558</v>
      </c>
      <c r="BO36" s="1709">
        <v>0.35416666666666669</v>
      </c>
      <c r="BP36" s="1708">
        <v>0.52222222222222225</v>
      </c>
      <c r="BS36" s="2166"/>
      <c r="BT36" s="2167"/>
      <c r="BU36" s="353" t="s">
        <v>1</v>
      </c>
      <c r="BV36" s="339" t="s">
        <v>0</v>
      </c>
      <c r="BW36" s="354" t="s">
        <v>12</v>
      </c>
      <c r="BX36" s="1361" t="s">
        <v>13</v>
      </c>
      <c r="BY36" s="586"/>
      <c r="BZ36" s="2123"/>
      <c r="CA36" s="2134"/>
      <c r="CB36" s="2153"/>
      <c r="CC36" s="2169"/>
      <c r="CD36" s="1362"/>
      <c r="CE36" s="502" t="s">
        <v>15</v>
      </c>
      <c r="CF36" s="502" t="s">
        <v>135</v>
      </c>
      <c r="CG36" s="1363" t="s">
        <v>190</v>
      </c>
      <c r="CH36" s="1364" t="s">
        <v>65</v>
      </c>
      <c r="CI36" s="1364" t="s">
        <v>135</v>
      </c>
      <c r="CJ36" s="846" t="s">
        <v>191</v>
      </c>
      <c r="CK36" s="1086"/>
      <c r="CL36" s="670">
        <v>1</v>
      </c>
      <c r="CM36" s="103">
        <v>0</v>
      </c>
      <c r="CN36" s="670">
        <v>1013.25</v>
      </c>
      <c r="CO36" s="135">
        <f>'2011'!CA72</f>
        <v>4.863999999999999</v>
      </c>
      <c r="CP36" s="664">
        <v>2.35</v>
      </c>
      <c r="CQ36" s="664">
        <v>7.09</v>
      </c>
      <c r="CR36" s="664">
        <f t="shared" si="0"/>
        <v>4.72</v>
      </c>
      <c r="CS36" s="512">
        <f t="shared" si="1"/>
        <v>4.74</v>
      </c>
      <c r="CT36" s="669">
        <f>$CT$34+('2011'!$BX$72/Daily!$E$62*Daily!E36)</f>
        <v>65.857142857142861</v>
      </c>
      <c r="CU36" s="669">
        <f>$CU$34+('2011'!$CF$72/Daily!$E$62*Daily!E36)</f>
        <v>51.357142857142854</v>
      </c>
      <c r="CV36" s="135">
        <f>'2011'!BT72</f>
        <v>2.2000000000000002</v>
      </c>
      <c r="CW36" s="135">
        <f>'2011'!BU72</f>
        <v>7.6</v>
      </c>
      <c r="CX36" s="25"/>
      <c r="CY36" s="536"/>
      <c r="CZ36" s="536"/>
      <c r="DA36" s="536"/>
      <c r="DB36" s="536"/>
      <c r="DC36" s="536"/>
      <c r="DD36" s="536"/>
    </row>
    <row r="37" spans="4:108" ht="12.75" customHeight="1" x14ac:dyDescent="0.2">
      <c r="D37" s="1881"/>
      <c r="E37" s="1725">
        <v>3</v>
      </c>
      <c r="F37" s="44">
        <v>4.2</v>
      </c>
      <c r="G37" s="44">
        <v>9.6</v>
      </c>
      <c r="H37" s="44">
        <v>7.5</v>
      </c>
      <c r="I37" s="44">
        <v>5.3999999999999995</v>
      </c>
      <c r="J37" s="480"/>
      <c r="K37" s="85">
        <v>62</v>
      </c>
      <c r="L37" s="85">
        <v>91</v>
      </c>
      <c r="M37" s="85">
        <v>79</v>
      </c>
      <c r="N37" s="85">
        <v>29</v>
      </c>
      <c r="O37" s="112"/>
      <c r="P37" s="85">
        <v>1017</v>
      </c>
      <c r="Q37" s="85">
        <v>1026</v>
      </c>
      <c r="R37" s="85">
        <v>1021.5</v>
      </c>
      <c r="S37" s="85">
        <v>9</v>
      </c>
      <c r="T37" s="112"/>
      <c r="U37" s="44">
        <v>7.5</v>
      </c>
      <c r="V37" s="44">
        <v>21.9</v>
      </c>
      <c r="W37" s="44">
        <v>32.9</v>
      </c>
      <c r="X37" s="1417" t="s">
        <v>154</v>
      </c>
      <c r="Y37" s="401"/>
      <c r="Z37" s="536">
        <v>0</v>
      </c>
      <c r="AA37" s="511" t="s">
        <v>459</v>
      </c>
      <c r="AB37" s="102" t="s">
        <v>459</v>
      </c>
      <c r="AC37" s="1319" t="s">
        <v>459</v>
      </c>
      <c r="AD37" s="536" t="s">
        <v>459</v>
      </c>
      <c r="AE37" s="511" t="s">
        <v>459</v>
      </c>
      <c r="AF37" s="574"/>
      <c r="AG37" s="536">
        <v>2.5</v>
      </c>
      <c r="AH37" s="536">
        <v>6</v>
      </c>
      <c r="AI37" s="536">
        <v>4</v>
      </c>
      <c r="AJ37" s="536">
        <v>3.5</v>
      </c>
      <c r="AL37" s="103" t="s">
        <v>533</v>
      </c>
      <c r="AM37" t="s">
        <v>459</v>
      </c>
      <c r="AN37" t="s">
        <v>112</v>
      </c>
      <c r="AO37" s="396"/>
      <c r="AP37" s="593">
        <v>6</v>
      </c>
      <c r="AQ37" s="596">
        <v>0</v>
      </c>
      <c r="AR37" s="576"/>
      <c r="AS37" s="44">
        <f t="shared" si="4"/>
        <v>2</v>
      </c>
      <c r="AT37" s="44">
        <f t="shared" si="5"/>
        <v>2</v>
      </c>
      <c r="AU37" s="44">
        <f t="shared" si="6"/>
        <v>2</v>
      </c>
      <c r="AV37" s="487">
        <f t="shared" si="7"/>
        <v>0</v>
      </c>
      <c r="AW37" s="44">
        <f>IF(F37="","",F37-Daily!CP37)</f>
        <v>1.85</v>
      </c>
      <c r="AX37" s="44">
        <f>IF(G37="","",G37-Daily!CQ37)</f>
        <v>2.46</v>
      </c>
      <c r="AY37" s="44">
        <f>IF(H37="","",H37-Daily!CR37)</f>
        <v>2.7549999999999999</v>
      </c>
      <c r="AZ37" s="487">
        <f>IF(I37="","",I37-Daily!CS37)</f>
        <v>0.61000000000000032</v>
      </c>
      <c r="BA37" s="85">
        <v>3.68198052940485</v>
      </c>
      <c r="BB37" s="85">
        <v>4.1860070395333944</v>
      </c>
      <c r="BC37" s="85">
        <v>5.6811981513146748</v>
      </c>
      <c r="BD37" s="108">
        <v>2.4255296429983129</v>
      </c>
      <c r="BE37" s="351"/>
      <c r="BF37" s="622">
        <v>0</v>
      </c>
      <c r="BG37" s="30">
        <v>73.199999999999974</v>
      </c>
      <c r="BH37" s="67">
        <v>1.0878980891719741</v>
      </c>
      <c r="BI37" s="30">
        <v>45.6</v>
      </c>
      <c r="BJ37" s="616">
        <v>0.84388631857237284</v>
      </c>
      <c r="BK37" s="1792">
        <f t="shared" si="8"/>
        <v>0</v>
      </c>
      <c r="BL37" s="1709">
        <v>0.30208333333333331</v>
      </c>
      <c r="BM37" s="1709">
        <v>0.59375</v>
      </c>
      <c r="BN37" s="1709">
        <v>0.62847222222222221</v>
      </c>
      <c r="BO37" s="1709">
        <v>0.3611111111111111</v>
      </c>
      <c r="BP37" s="1708">
        <v>0.90208333333333324</v>
      </c>
      <c r="BS37" s="2159" t="s">
        <v>192</v>
      </c>
      <c r="BT37" s="2160"/>
      <c r="BU37" s="88">
        <v>3.5550000000000002</v>
      </c>
      <c r="BV37" s="88">
        <v>2.9545925925925953</v>
      </c>
      <c r="BW37" s="88">
        <v>3.5047962962962966</v>
      </c>
      <c r="BX37" s="88">
        <v>-0.60040740740740706</v>
      </c>
      <c r="BY37" s="127"/>
      <c r="BZ37" s="607">
        <v>82.933333333333337</v>
      </c>
      <c r="CA37" s="607">
        <v>1014</v>
      </c>
      <c r="CB37" s="1365">
        <v>7.0133333333333336</v>
      </c>
      <c r="CC37" s="88">
        <v>5.3933333333333335</v>
      </c>
      <c r="CD37" s="1366"/>
      <c r="CE37" s="44">
        <v>20.900000000000002</v>
      </c>
      <c r="CF37" s="1367">
        <v>0.97533333333333339</v>
      </c>
      <c r="CG37" s="1368">
        <v>0.47285067873303172</v>
      </c>
      <c r="CH37" s="1369">
        <v>25.3</v>
      </c>
      <c r="CI37" s="1367">
        <v>0.65679188911770103</v>
      </c>
      <c r="CJ37" s="503">
        <v>0.63092269326683303</v>
      </c>
      <c r="CK37" s="1086"/>
      <c r="CL37" s="670">
        <v>1</v>
      </c>
      <c r="CM37" s="8">
        <v>0</v>
      </c>
      <c r="CN37" s="670">
        <v>1013.25</v>
      </c>
      <c r="CO37" s="135">
        <f>'2011'!CA72</f>
        <v>4.863999999999999</v>
      </c>
      <c r="CP37" s="664">
        <v>2.35</v>
      </c>
      <c r="CQ37" s="664">
        <v>7.14</v>
      </c>
      <c r="CR37" s="664">
        <f t="shared" si="0"/>
        <v>4.7450000000000001</v>
      </c>
      <c r="CS37" s="512">
        <f t="shared" si="1"/>
        <v>4.7899999999999991</v>
      </c>
      <c r="CT37" s="669">
        <f>$CT$34+('2011'!$BX$72/Daily!$E$62*Daily!E37)</f>
        <v>67.285714285714292</v>
      </c>
      <c r="CU37" s="669">
        <f>$CU$34+('2011'!$CF$72/Daily!$E$62*Daily!E37)</f>
        <v>54.035714285714285</v>
      </c>
      <c r="CV37" s="135">
        <f>'2011'!BT72</f>
        <v>2.2000000000000002</v>
      </c>
      <c r="CW37" s="135">
        <f>'2011'!BU72</f>
        <v>7.6</v>
      </c>
      <c r="CX37" s="25"/>
      <c r="CY37" s="536"/>
      <c r="CZ37" s="536"/>
      <c r="DA37" s="536"/>
      <c r="DB37" s="536"/>
      <c r="DC37" s="536"/>
      <c r="DD37" s="536"/>
    </row>
    <row r="38" spans="4:108" ht="12.75" customHeight="1" x14ac:dyDescent="0.2">
      <c r="D38" s="1881"/>
      <c r="E38" s="1725">
        <v>4</v>
      </c>
      <c r="F38" s="44">
        <v>9.5</v>
      </c>
      <c r="G38" s="44">
        <v>12.3</v>
      </c>
      <c r="H38" s="44">
        <v>11</v>
      </c>
      <c r="I38" s="44">
        <v>2.8000000000000007</v>
      </c>
      <c r="J38" s="1408"/>
      <c r="K38" s="85">
        <v>71</v>
      </c>
      <c r="L38" s="85">
        <v>85</v>
      </c>
      <c r="M38" s="85">
        <v>77</v>
      </c>
      <c r="N38" s="85">
        <v>14</v>
      </c>
      <c r="O38" s="112"/>
      <c r="P38" s="85">
        <v>1015</v>
      </c>
      <c r="Q38" s="85">
        <v>1017</v>
      </c>
      <c r="R38" s="85">
        <v>1016</v>
      </c>
      <c r="S38" s="85">
        <v>2</v>
      </c>
      <c r="T38" s="112"/>
      <c r="U38" s="44">
        <v>11.8</v>
      </c>
      <c r="V38" s="44">
        <v>25.5</v>
      </c>
      <c r="W38" s="44">
        <v>35.6</v>
      </c>
      <c r="X38" s="103" t="s">
        <v>154</v>
      </c>
      <c r="Y38" s="401"/>
      <c r="Z38" s="536">
        <v>0</v>
      </c>
      <c r="AA38" s="511" t="s">
        <v>459</v>
      </c>
      <c r="AB38" s="102" t="s">
        <v>459</v>
      </c>
      <c r="AC38" s="1319" t="s">
        <v>459</v>
      </c>
      <c r="AD38" s="536" t="s">
        <v>459</v>
      </c>
      <c r="AE38" s="511" t="s">
        <v>459</v>
      </c>
      <c r="AF38" s="574"/>
      <c r="AG38" s="536">
        <v>5.5</v>
      </c>
      <c r="AH38" s="536">
        <v>8.1</v>
      </c>
      <c r="AI38" s="536">
        <v>7</v>
      </c>
      <c r="AJ38" s="536">
        <v>2.5999999999999996</v>
      </c>
      <c r="AL38" s="103" t="s">
        <v>464</v>
      </c>
      <c r="AM38" t="s">
        <v>459</v>
      </c>
      <c r="AN38" t="s">
        <v>112</v>
      </c>
      <c r="AO38" s="396"/>
      <c r="AP38" s="593">
        <v>0.1</v>
      </c>
      <c r="AQ38" s="596">
        <v>0</v>
      </c>
      <c r="AR38" s="576"/>
      <c r="AS38" s="44">
        <f t="shared" si="4"/>
        <v>7.3</v>
      </c>
      <c r="AT38" s="44">
        <f t="shared" si="5"/>
        <v>4.7000000000000011</v>
      </c>
      <c r="AU38" s="44">
        <f t="shared" si="6"/>
        <v>6</v>
      </c>
      <c r="AV38" s="487">
        <f t="shared" si="7"/>
        <v>-2.5999999999999988</v>
      </c>
      <c r="AW38" s="44">
        <f>IF(F38="","",F38-Daily!CP38)</f>
        <v>7.15</v>
      </c>
      <c r="AX38" s="44">
        <f>IF(G38="","",G38-Daily!CQ38)</f>
        <v>5.120000000000001</v>
      </c>
      <c r="AY38" s="44">
        <f>IF(H38="","",H38-Daily!CR38)</f>
        <v>6.2350000000000003</v>
      </c>
      <c r="AZ38" s="487">
        <f>IF(I38="","",I38-Daily!CS38)</f>
        <v>-2.0299999999999994</v>
      </c>
      <c r="BA38" s="66">
        <v>106.48983031242447</v>
      </c>
      <c r="BB38" s="85">
        <v>14.331572953191628</v>
      </c>
      <c r="BC38" s="66">
        <v>56.837992437033748</v>
      </c>
      <c r="BD38" s="108">
        <v>4.3413963100707385</v>
      </c>
      <c r="BE38" s="351"/>
      <c r="BF38" s="622">
        <v>0</v>
      </c>
      <c r="BG38" s="30">
        <v>73.199999999999974</v>
      </c>
      <c r="BH38" s="67">
        <v>1.065280665280665</v>
      </c>
      <c r="BI38" s="30">
        <v>45.7</v>
      </c>
      <c r="BJ38" s="616">
        <v>0.80579345088161214</v>
      </c>
      <c r="BK38" s="1792">
        <f t="shared" si="8"/>
        <v>0</v>
      </c>
      <c r="BL38" s="1709" t="s">
        <v>561</v>
      </c>
      <c r="BM38" s="1709">
        <v>0.55902777777777779</v>
      </c>
      <c r="BN38" s="1709">
        <v>0.63888888888888895</v>
      </c>
      <c r="BO38" s="1709" t="s">
        <v>562</v>
      </c>
      <c r="BP38" s="1708">
        <v>0.96944444444444444</v>
      </c>
      <c r="BS38" s="2159" t="s">
        <v>287</v>
      </c>
      <c r="BT38" s="2160"/>
      <c r="BU38" s="88">
        <v>2.2961538461538455</v>
      </c>
      <c r="BV38" s="88">
        <v>0.76239316239316235</v>
      </c>
      <c r="BW38" s="88">
        <v>1.3754273504273504</v>
      </c>
      <c r="BX38" s="88">
        <v>-1.5337606837606836</v>
      </c>
      <c r="BY38" s="127"/>
      <c r="BZ38" s="607">
        <v>87.692307692307693</v>
      </c>
      <c r="CA38" s="607">
        <v>1014.8461538461538</v>
      </c>
      <c r="CB38" s="1365">
        <v>4.9461538461538463</v>
      </c>
      <c r="CC38" s="88">
        <v>4.5307692307692315</v>
      </c>
      <c r="CD38" s="1366"/>
      <c r="CE38" s="44">
        <v>23.3</v>
      </c>
      <c r="CF38" s="1367">
        <v>1.2546153846153845</v>
      </c>
      <c r="CG38" s="1368">
        <v>0.52714932126696834</v>
      </c>
      <c r="CH38" s="85">
        <v>14.8</v>
      </c>
      <c r="CI38" s="1367">
        <v>0.40570812845399828</v>
      </c>
      <c r="CJ38" s="503">
        <v>0.36907730673316713</v>
      </c>
      <c r="CK38" s="1087"/>
      <c r="CL38" s="670">
        <v>1</v>
      </c>
      <c r="CM38" s="8">
        <v>0</v>
      </c>
      <c r="CN38" s="670">
        <v>1013.25</v>
      </c>
      <c r="CO38" s="135">
        <f>'2011'!CA72</f>
        <v>4.863999999999999</v>
      </c>
      <c r="CP38" s="664">
        <v>2.35</v>
      </c>
      <c r="CQ38" s="664">
        <v>7.18</v>
      </c>
      <c r="CR38" s="664">
        <f t="shared" si="0"/>
        <v>4.7649999999999997</v>
      </c>
      <c r="CS38" s="512">
        <f t="shared" si="1"/>
        <v>4.83</v>
      </c>
      <c r="CT38" s="669">
        <f>$CT$34+('2011'!$BX$72/Daily!$E$62*Daily!E38)</f>
        <v>68.714285714285708</v>
      </c>
      <c r="CU38" s="669">
        <f>$CU$34+('2011'!$CF$72/Daily!$E$62*Daily!E38)</f>
        <v>56.714285714285715</v>
      </c>
      <c r="CV38" s="135">
        <f>'2011'!BT72</f>
        <v>2.2000000000000002</v>
      </c>
      <c r="CW38" s="135">
        <f>'2011'!BU72</f>
        <v>7.6</v>
      </c>
      <c r="CX38" s="25"/>
      <c r="CY38" s="536"/>
      <c r="CZ38" s="536"/>
      <c r="DA38" s="536"/>
      <c r="DB38" s="536"/>
      <c r="DC38" s="536"/>
      <c r="DD38" s="536"/>
    </row>
    <row r="39" spans="4:108" ht="12.75" customHeight="1" x14ac:dyDescent="0.2">
      <c r="D39" s="1881"/>
      <c r="E39" s="1725">
        <v>5</v>
      </c>
      <c r="F39" s="44">
        <v>11.3</v>
      </c>
      <c r="G39" s="44">
        <v>13</v>
      </c>
      <c r="H39" s="44">
        <v>12</v>
      </c>
      <c r="I39" s="44">
        <v>1.6999999999999993</v>
      </c>
      <c r="J39" s="1408"/>
      <c r="K39" s="85">
        <v>72</v>
      </c>
      <c r="L39" s="85">
        <v>83</v>
      </c>
      <c r="M39" s="85">
        <v>76</v>
      </c>
      <c r="N39" s="85">
        <v>11</v>
      </c>
      <c r="O39" s="112"/>
      <c r="P39" s="85">
        <v>1015</v>
      </c>
      <c r="Q39" s="85">
        <v>1020</v>
      </c>
      <c r="R39" s="85">
        <v>1017.5</v>
      </c>
      <c r="S39" s="85">
        <v>5</v>
      </c>
      <c r="T39" s="112"/>
      <c r="U39" s="44">
        <v>11.4</v>
      </c>
      <c r="V39" s="44">
        <v>20.8</v>
      </c>
      <c r="W39" s="44">
        <v>30.1</v>
      </c>
      <c r="X39" s="1417" t="s">
        <v>154</v>
      </c>
      <c r="Y39" s="401"/>
      <c r="Z39" s="536">
        <v>0.1</v>
      </c>
      <c r="AA39" s="511" t="s">
        <v>459</v>
      </c>
      <c r="AB39" s="102" t="s">
        <v>459</v>
      </c>
      <c r="AC39" s="1319">
        <v>2.2624434389140269E-3</v>
      </c>
      <c r="AD39" s="536" t="s">
        <v>459</v>
      </c>
      <c r="AE39" s="511" t="s">
        <v>459</v>
      </c>
      <c r="AF39" s="574"/>
      <c r="AG39" s="536">
        <v>7.4</v>
      </c>
      <c r="AH39" s="536">
        <v>8.6</v>
      </c>
      <c r="AI39" s="536">
        <v>7.9</v>
      </c>
      <c r="AJ39" s="536">
        <v>1.1999999999999993</v>
      </c>
      <c r="AL39" s="103" t="s">
        <v>464</v>
      </c>
      <c r="AM39" t="s">
        <v>459</v>
      </c>
      <c r="AN39" t="s">
        <v>534</v>
      </c>
      <c r="AO39" s="396"/>
      <c r="AP39" s="593">
        <v>0</v>
      </c>
      <c r="AQ39" s="596">
        <v>0.3</v>
      </c>
      <c r="AR39" s="576"/>
      <c r="AS39" s="44">
        <f t="shared" si="4"/>
        <v>9.1000000000000014</v>
      </c>
      <c r="AT39" s="44">
        <f t="shared" si="5"/>
        <v>5.4</v>
      </c>
      <c r="AU39" s="44">
        <f t="shared" si="6"/>
        <v>7.2500000000000009</v>
      </c>
      <c r="AV39" s="487">
        <f t="shared" si="7"/>
        <v>-3.7000000000000011</v>
      </c>
      <c r="AW39" s="44">
        <f>IF(F39="","",F39-Daily!CP39)</f>
        <v>8.9500000000000011</v>
      </c>
      <c r="AX39" s="44">
        <f>IF(G39="","",G39-Daily!CQ39)</f>
        <v>5.7</v>
      </c>
      <c r="AY39" s="44">
        <f>IF(H39="","",H39-Daily!CR39)</f>
        <v>7.1749999999999998</v>
      </c>
      <c r="AZ39" s="487">
        <f>IF(I39="","",I39-Daily!CS39)</f>
        <v>-3.25</v>
      </c>
      <c r="BA39" s="66">
        <v>612.15488792712972</v>
      </c>
      <c r="BB39" s="85">
        <v>19.999024062800284</v>
      </c>
      <c r="BC39" s="66">
        <v>130.18927588262679</v>
      </c>
      <c r="BD39" s="108">
        <v>8.4186450331834184</v>
      </c>
      <c r="BE39" s="351"/>
      <c r="BF39" s="622">
        <v>7.0000000000000007E-2</v>
      </c>
      <c r="BG39" s="30">
        <v>73.299999999999969</v>
      </c>
      <c r="BH39" s="67">
        <v>1.0450101832993886</v>
      </c>
      <c r="BI39" s="30">
        <v>45.7</v>
      </c>
      <c r="BJ39" s="616">
        <v>0.7694527961515335</v>
      </c>
      <c r="BK39" s="1792">
        <f t="shared" si="8"/>
        <v>1</v>
      </c>
      <c r="BL39" s="1709">
        <v>0.27430555555555552</v>
      </c>
      <c r="BM39" s="1709">
        <v>0.60416666666666663</v>
      </c>
      <c r="BN39" s="1709">
        <v>0.62847222222222221</v>
      </c>
      <c r="BO39" s="1709">
        <v>0.35416666666666669</v>
      </c>
      <c r="BP39" s="1708">
        <v>3.2638888888888891E-2</v>
      </c>
      <c r="BS39" s="291"/>
      <c r="BT39" s="184"/>
      <c r="BU39" s="352"/>
      <c r="BV39" s="352"/>
      <c r="BW39" s="352"/>
      <c r="BX39" s="352"/>
      <c r="BY39" s="127"/>
      <c r="BZ39" s="608"/>
      <c r="CA39" s="608"/>
      <c r="CB39" s="1370"/>
      <c r="CC39" s="352"/>
      <c r="CD39" s="1366"/>
      <c r="CE39" s="480"/>
      <c r="CF39" s="1371"/>
      <c r="CG39" s="1372"/>
      <c r="CH39" s="112"/>
      <c r="CI39" s="1371"/>
      <c r="CJ39" s="504"/>
      <c r="CK39" s="1088"/>
      <c r="CL39" s="670">
        <v>1</v>
      </c>
      <c r="CM39" s="8">
        <v>0</v>
      </c>
      <c r="CN39" s="670">
        <v>1013.25</v>
      </c>
      <c r="CO39" s="135">
        <f>'2011'!CA72</f>
        <v>4.863999999999999</v>
      </c>
      <c r="CP39" s="664">
        <v>2.35</v>
      </c>
      <c r="CQ39" s="664">
        <v>7.3</v>
      </c>
      <c r="CR39" s="664">
        <f t="shared" si="0"/>
        <v>4.8250000000000002</v>
      </c>
      <c r="CS39" s="512">
        <f t="shared" si="1"/>
        <v>4.9499999999999993</v>
      </c>
      <c r="CT39" s="669">
        <f>$CT$34+('2011'!$BX$72/Daily!$E$62*Daily!E39)</f>
        <v>70.142857142857139</v>
      </c>
      <c r="CU39" s="669">
        <f>$CU$34+('2011'!$CF$72/Daily!$E$62*Daily!E39)</f>
        <v>59.392857142857139</v>
      </c>
      <c r="CV39" s="135">
        <f>'2011'!BT72</f>
        <v>2.2000000000000002</v>
      </c>
      <c r="CW39" s="135">
        <f>'2011'!BU72</f>
        <v>7.6</v>
      </c>
      <c r="CX39" s="25"/>
      <c r="CY39" s="536"/>
      <c r="CZ39" s="536"/>
      <c r="DA39" s="536"/>
      <c r="DB39" s="536"/>
      <c r="DC39" s="536"/>
      <c r="DD39" s="536"/>
    </row>
    <row r="40" spans="4:108" ht="12.75" customHeight="1" x14ac:dyDescent="0.2">
      <c r="D40" s="1881"/>
      <c r="E40" s="1725">
        <v>6</v>
      </c>
      <c r="F40" s="44">
        <v>9.6999999999999993</v>
      </c>
      <c r="G40" s="44">
        <v>11.6</v>
      </c>
      <c r="H40" s="44">
        <v>10.8</v>
      </c>
      <c r="I40" s="44">
        <v>1.9000000000000004</v>
      </c>
      <c r="J40" s="1408"/>
      <c r="K40" s="98">
        <v>70</v>
      </c>
      <c r="L40" s="98">
        <v>84</v>
      </c>
      <c r="M40" s="98">
        <v>77</v>
      </c>
      <c r="N40" s="98">
        <v>14</v>
      </c>
      <c r="O40" s="111"/>
      <c r="P40" s="98">
        <v>1019</v>
      </c>
      <c r="Q40" s="98">
        <v>1020</v>
      </c>
      <c r="R40" s="98">
        <v>1019.5</v>
      </c>
      <c r="S40" s="98">
        <v>1</v>
      </c>
      <c r="T40" s="111"/>
      <c r="U40" s="88">
        <v>11.3</v>
      </c>
      <c r="V40" s="88">
        <v>21.3</v>
      </c>
      <c r="W40" s="88">
        <v>34.200000000000003</v>
      </c>
      <c r="X40" s="103" t="s">
        <v>154</v>
      </c>
      <c r="Y40" s="401"/>
      <c r="Z40" s="536">
        <v>0</v>
      </c>
      <c r="AA40" s="511" t="s">
        <v>459</v>
      </c>
      <c r="AB40" s="102" t="s">
        <v>459</v>
      </c>
      <c r="AC40" s="1319" t="s">
        <v>459</v>
      </c>
      <c r="AD40" s="536" t="s">
        <v>459</v>
      </c>
      <c r="AE40" s="511" t="s">
        <v>459</v>
      </c>
      <c r="AF40" s="574"/>
      <c r="AG40" s="536">
        <v>5.5</v>
      </c>
      <c r="AH40" s="536">
        <v>8.3000000000000007</v>
      </c>
      <c r="AI40" s="536">
        <v>6.9</v>
      </c>
      <c r="AJ40" s="536">
        <v>2.8000000000000007</v>
      </c>
      <c r="AL40" s="103" t="s">
        <v>530</v>
      </c>
      <c r="AM40" t="s">
        <v>459</v>
      </c>
      <c r="AN40" t="s">
        <v>112</v>
      </c>
      <c r="AO40" s="396"/>
      <c r="AP40" s="593">
        <v>0</v>
      </c>
      <c r="AQ40" s="596">
        <v>0</v>
      </c>
      <c r="AR40" s="576"/>
      <c r="AS40" s="44">
        <f t="shared" si="4"/>
        <v>7.4999999999999991</v>
      </c>
      <c r="AT40" s="44">
        <f t="shared" si="5"/>
        <v>4</v>
      </c>
      <c r="AU40" s="44">
        <f t="shared" si="6"/>
        <v>5.75</v>
      </c>
      <c r="AV40" s="487">
        <f t="shared" si="7"/>
        <v>-3.4999999999999991</v>
      </c>
      <c r="AW40" s="44">
        <f>IF(F40="","",F40-Daily!CP40)</f>
        <v>7.35</v>
      </c>
      <c r="AX40" s="44">
        <f>IF(G40="","",G40-Daily!CQ40)</f>
        <v>4.22</v>
      </c>
      <c r="AY40" s="44">
        <f>IF(H40="","",H40-Daily!CR40)</f>
        <v>5.9350000000000005</v>
      </c>
      <c r="AZ40" s="487">
        <f>IF(I40="","",I40-Daily!CS40)</f>
        <v>-3.129999999999999</v>
      </c>
      <c r="BA40" s="66">
        <v>127.30495935086731</v>
      </c>
      <c r="BB40" s="85">
        <v>8.9558190346475346</v>
      </c>
      <c r="BC40" s="85">
        <v>44.465214229053693</v>
      </c>
      <c r="BD40" s="108">
        <v>7.8327420173649465</v>
      </c>
      <c r="BE40" s="351"/>
      <c r="BF40" s="622">
        <v>0</v>
      </c>
      <c r="BG40" s="30">
        <v>73.299999999999969</v>
      </c>
      <c r="BH40" s="67">
        <v>1.0241516966067861</v>
      </c>
      <c r="BI40" s="30">
        <v>45.7</v>
      </c>
      <c r="BJ40" s="616">
        <v>0.73624856156501728</v>
      </c>
      <c r="BK40" s="1792">
        <f t="shared" si="8"/>
        <v>0</v>
      </c>
      <c r="BL40" s="1709">
        <v>0.29166666666666669</v>
      </c>
      <c r="BM40" s="1709">
        <v>0.4236111111111111</v>
      </c>
      <c r="BN40" s="1709">
        <v>0.58680555555555558</v>
      </c>
      <c r="BO40" s="1709">
        <v>0.22569444444444445</v>
      </c>
      <c r="BP40" s="1708">
        <v>0.58402777777777781</v>
      </c>
      <c r="BS40" s="2159" t="s">
        <v>194</v>
      </c>
      <c r="BT40" s="2160"/>
      <c r="BU40" s="88">
        <v>3.3675000000000002</v>
      </c>
      <c r="BV40" s="88">
        <v>3.2979999999999983</v>
      </c>
      <c r="BW40" s="88">
        <v>3.5977499999999996</v>
      </c>
      <c r="BX40" s="88">
        <v>-6.9499999999999673E-2</v>
      </c>
      <c r="BY40" s="127"/>
      <c r="BZ40" s="607">
        <v>81.3</v>
      </c>
      <c r="CA40" s="607">
        <v>1019.15</v>
      </c>
      <c r="CB40" s="1365">
        <v>7.7199999999999989</v>
      </c>
      <c r="CC40" s="88">
        <v>5.25</v>
      </c>
      <c r="CD40" s="1366"/>
      <c r="CE40" s="44">
        <v>12.700000000000001</v>
      </c>
      <c r="CF40" s="1367">
        <v>0.88900000000000001</v>
      </c>
      <c r="CG40" s="1368">
        <v>0.28733031674208143</v>
      </c>
      <c r="CH40" s="85">
        <v>17.100000000000001</v>
      </c>
      <c r="CI40" s="1367">
        <v>0.67659559159042137</v>
      </c>
      <c r="CJ40" s="503">
        <v>0.42643391521197016</v>
      </c>
      <c r="CK40" s="1089"/>
      <c r="CL40" s="670">
        <v>1</v>
      </c>
      <c r="CM40" s="8">
        <v>0</v>
      </c>
      <c r="CN40" s="670">
        <v>1013.25</v>
      </c>
      <c r="CO40" s="135">
        <f>'2011'!CA72</f>
        <v>4.863999999999999</v>
      </c>
      <c r="CP40" s="664">
        <v>2.35</v>
      </c>
      <c r="CQ40" s="664">
        <v>7.38</v>
      </c>
      <c r="CR40" s="664">
        <f t="shared" si="0"/>
        <v>4.8650000000000002</v>
      </c>
      <c r="CS40" s="512">
        <f t="shared" si="1"/>
        <v>5.0299999999999994</v>
      </c>
      <c r="CT40" s="669">
        <f>$CT$34+('2011'!$BX$72/Daily!$E$62*Daily!E40)</f>
        <v>71.571428571428569</v>
      </c>
      <c r="CU40" s="669">
        <f>$CU$34+('2011'!$CF$72/Daily!$E$62*Daily!E40)</f>
        <v>62.071428571428569</v>
      </c>
      <c r="CV40" s="135">
        <f>'2011'!BT72</f>
        <v>2.2000000000000002</v>
      </c>
      <c r="CW40" s="135">
        <f>'2011'!BU72</f>
        <v>7.6</v>
      </c>
      <c r="CX40" s="25"/>
      <c r="CY40" s="536"/>
      <c r="CZ40" s="536"/>
      <c r="DA40" s="536"/>
      <c r="DB40" s="536"/>
      <c r="DC40" s="536"/>
      <c r="DD40" s="536"/>
    </row>
    <row r="41" spans="4:108" ht="12.75" customHeight="1" x14ac:dyDescent="0.2">
      <c r="D41" s="1881"/>
      <c r="E41" s="1725">
        <v>7</v>
      </c>
      <c r="F41" s="88">
        <v>5.7</v>
      </c>
      <c r="G41" s="88">
        <v>11.4</v>
      </c>
      <c r="H41" s="88">
        <v>9</v>
      </c>
      <c r="I41" s="88">
        <v>5.7</v>
      </c>
      <c r="J41" s="1408"/>
      <c r="K41" s="98">
        <v>62</v>
      </c>
      <c r="L41" s="98">
        <v>84</v>
      </c>
      <c r="M41" s="98">
        <v>74</v>
      </c>
      <c r="N41" s="98">
        <v>22</v>
      </c>
      <c r="O41" s="111"/>
      <c r="P41" s="98">
        <v>1010</v>
      </c>
      <c r="Q41" s="98">
        <v>1019</v>
      </c>
      <c r="R41" s="98">
        <v>1014.5</v>
      </c>
      <c r="S41" s="98">
        <v>9</v>
      </c>
      <c r="T41" s="111"/>
      <c r="U41" s="88">
        <v>10.1</v>
      </c>
      <c r="V41" s="88">
        <v>22.5</v>
      </c>
      <c r="W41" s="88">
        <v>33.1</v>
      </c>
      <c r="X41" s="103" t="s">
        <v>154</v>
      </c>
      <c r="Y41" s="401"/>
      <c r="Z41" s="536">
        <v>0.1</v>
      </c>
      <c r="AA41" s="511" t="s">
        <v>459</v>
      </c>
      <c r="AB41" s="102" t="s">
        <v>459</v>
      </c>
      <c r="AC41" s="1319">
        <v>2.2624434389140269E-3</v>
      </c>
      <c r="AD41" s="536" t="s">
        <v>459</v>
      </c>
      <c r="AE41" s="511" t="s">
        <v>459</v>
      </c>
      <c r="AF41" s="574"/>
      <c r="AG41" s="536">
        <v>2.2000000000000002</v>
      </c>
      <c r="AH41" s="536">
        <v>8.4</v>
      </c>
      <c r="AI41" s="536">
        <v>4.5999999999999996</v>
      </c>
      <c r="AJ41" s="536">
        <v>6.2</v>
      </c>
      <c r="AL41" s="103" t="s">
        <v>535</v>
      </c>
      <c r="AM41" t="s">
        <v>459</v>
      </c>
      <c r="AN41" t="s">
        <v>536</v>
      </c>
      <c r="AO41" s="396"/>
      <c r="AP41" s="593">
        <v>0.7</v>
      </c>
      <c r="AQ41" s="596">
        <v>0.2</v>
      </c>
      <c r="AR41" s="576"/>
      <c r="AS41" s="88">
        <f t="shared" si="4"/>
        <v>3.5</v>
      </c>
      <c r="AT41" s="88">
        <f t="shared" si="5"/>
        <v>3.8000000000000007</v>
      </c>
      <c r="AU41" s="88">
        <f t="shared" si="6"/>
        <v>3.6500000000000004</v>
      </c>
      <c r="AV41" s="355">
        <f t="shared" si="7"/>
        <v>0.30000000000000071</v>
      </c>
      <c r="AW41" s="88">
        <f>IF(F41="","",F41-Daily!CP41)</f>
        <v>3.35</v>
      </c>
      <c r="AX41" s="88">
        <f>IF(G41="","",G41-Daily!CQ41)</f>
        <v>4.0860000000000003</v>
      </c>
      <c r="AY41" s="88">
        <f>IF(H41="","",H41-Daily!CR41)</f>
        <v>4.1680000000000001</v>
      </c>
      <c r="AZ41" s="355">
        <f>IF(I41="","",I41-Daily!CS41)</f>
        <v>0.73599999999999977</v>
      </c>
      <c r="BA41" s="85">
        <v>7.3826187691426144</v>
      </c>
      <c r="BB41" s="85">
        <v>8.3904943936606102</v>
      </c>
      <c r="BC41" s="85">
        <v>12.56722698933865</v>
      </c>
      <c r="BD41" s="108">
        <v>2.5345118030542189</v>
      </c>
      <c r="BE41" s="351"/>
      <c r="BF41" s="622">
        <v>7.0000000000000007E-2</v>
      </c>
      <c r="BG41" s="30">
        <v>73.399999999999963</v>
      </c>
      <c r="BH41" s="67">
        <v>1.0054794520547941</v>
      </c>
      <c r="BI41" s="30">
        <v>46.400000000000006</v>
      </c>
      <c r="BJ41" s="616">
        <v>0.71660231660231666</v>
      </c>
      <c r="BK41" s="1792">
        <f t="shared" si="8"/>
        <v>1</v>
      </c>
      <c r="BL41" s="1709">
        <v>0.30208333333333331</v>
      </c>
      <c r="BM41" s="1709">
        <v>0.63541666666666663</v>
      </c>
      <c r="BN41" s="1709">
        <v>0.6645833333333333</v>
      </c>
      <c r="BO41" s="1709" t="s">
        <v>563</v>
      </c>
      <c r="BP41" s="1708">
        <v>0.36041666666666666</v>
      </c>
      <c r="BS41" s="2159" t="s">
        <v>195</v>
      </c>
      <c r="BT41" s="2160"/>
      <c r="BU41" s="88">
        <v>2.6464285714285714</v>
      </c>
      <c r="BV41" s="88">
        <v>1.0750000000000002</v>
      </c>
      <c r="BW41" s="88">
        <v>1.9307142857142869</v>
      </c>
      <c r="BX41" s="88">
        <v>-1.5714285714285712</v>
      </c>
      <c r="BY41" s="127"/>
      <c r="BZ41" s="607">
        <v>87.8</v>
      </c>
      <c r="CA41" s="607">
        <v>1005.75</v>
      </c>
      <c r="CB41" s="1365">
        <v>5.14</v>
      </c>
      <c r="CC41" s="88">
        <v>4.6599999999999993</v>
      </c>
      <c r="CD41" s="1366"/>
      <c r="CE41" s="44">
        <v>19.399999999999999</v>
      </c>
      <c r="CF41" s="1367">
        <v>1.3579999999999999</v>
      </c>
      <c r="CG41" s="1368">
        <v>0.43891402714932121</v>
      </c>
      <c r="CH41" s="85">
        <v>11.7</v>
      </c>
      <c r="CI41" s="1367">
        <v>0.4345750588931992</v>
      </c>
      <c r="CJ41" s="503">
        <v>0.29177057356608482</v>
      </c>
      <c r="CK41" s="1089"/>
      <c r="CL41" s="670">
        <v>1</v>
      </c>
      <c r="CM41" s="8">
        <v>0</v>
      </c>
      <c r="CN41" s="670">
        <v>1013.25</v>
      </c>
      <c r="CO41" s="135">
        <f>'2011'!CA72</f>
        <v>4.863999999999999</v>
      </c>
      <c r="CP41" s="664">
        <v>2.35</v>
      </c>
      <c r="CQ41" s="664">
        <v>7.3140000000000001</v>
      </c>
      <c r="CR41" s="664">
        <f t="shared" si="0"/>
        <v>4.8319999999999999</v>
      </c>
      <c r="CS41" s="512">
        <f t="shared" si="1"/>
        <v>4.9640000000000004</v>
      </c>
      <c r="CT41" s="669">
        <f>$CT$34+('2011'!$BX$72/Daily!$E$62*Daily!E41)</f>
        <v>73</v>
      </c>
      <c r="CU41" s="669">
        <f>$CU$34+('2011'!$CF$72/Daily!$E$62*Daily!E41)</f>
        <v>64.75</v>
      </c>
      <c r="CV41" s="135">
        <f>'2011'!BT72</f>
        <v>2.2000000000000002</v>
      </c>
      <c r="CW41" s="135">
        <f>'2011'!BU72</f>
        <v>7.6</v>
      </c>
      <c r="CX41" s="25"/>
      <c r="CY41" s="536"/>
      <c r="CZ41" s="536"/>
      <c r="DA41" s="536"/>
      <c r="DB41" s="536"/>
      <c r="DC41" s="536"/>
      <c r="DD41" s="536"/>
    </row>
    <row r="42" spans="4:108" ht="12.75" customHeight="1" x14ac:dyDescent="0.2">
      <c r="D42" s="1881"/>
      <c r="E42" s="1725">
        <v>8</v>
      </c>
      <c r="F42" s="44">
        <v>1.5</v>
      </c>
      <c r="G42" s="88">
        <v>9.1</v>
      </c>
      <c r="H42" s="88">
        <v>5.5</v>
      </c>
      <c r="I42" s="88">
        <v>7.6</v>
      </c>
      <c r="J42" s="1408"/>
      <c r="K42" s="98">
        <v>52</v>
      </c>
      <c r="L42" s="98">
        <v>95</v>
      </c>
      <c r="M42" s="98">
        <v>77</v>
      </c>
      <c r="N42" s="98">
        <v>43</v>
      </c>
      <c r="O42" s="111"/>
      <c r="P42" s="98">
        <v>1020</v>
      </c>
      <c r="Q42" s="98">
        <v>1024</v>
      </c>
      <c r="R42" s="98">
        <v>1022</v>
      </c>
      <c r="S42" s="98">
        <v>4</v>
      </c>
      <c r="T42" s="111"/>
      <c r="U42" s="88">
        <v>2.8</v>
      </c>
      <c r="V42" s="88">
        <v>8.1</v>
      </c>
      <c r="W42" s="88">
        <v>10.5</v>
      </c>
      <c r="X42" s="103" t="s">
        <v>179</v>
      </c>
      <c r="Y42" s="401"/>
      <c r="Z42" s="536">
        <v>0</v>
      </c>
      <c r="AA42" s="511" t="s">
        <v>459</v>
      </c>
      <c r="AB42" s="102" t="s">
        <v>459</v>
      </c>
      <c r="AC42" s="1319" t="s">
        <v>459</v>
      </c>
      <c r="AD42" s="536" t="s">
        <v>459</v>
      </c>
      <c r="AE42" s="511" t="s">
        <v>459</v>
      </c>
      <c r="AF42" s="574"/>
      <c r="AG42" s="536">
        <v>-0.8</v>
      </c>
      <c r="AH42" s="536">
        <v>4.5999999999999996</v>
      </c>
      <c r="AI42" s="536">
        <v>1.6</v>
      </c>
      <c r="AJ42" s="536">
        <v>5.3999999999999995</v>
      </c>
      <c r="AL42" s="103" t="s">
        <v>537</v>
      </c>
      <c r="AM42" t="s">
        <v>459</v>
      </c>
      <c r="AN42" t="s">
        <v>538</v>
      </c>
      <c r="AO42" s="396"/>
      <c r="AP42" s="593">
        <v>7</v>
      </c>
      <c r="AQ42" s="596">
        <v>0</v>
      </c>
      <c r="AR42" s="576"/>
      <c r="AS42" s="44">
        <f t="shared" si="4"/>
        <v>-0.70000000000000018</v>
      </c>
      <c r="AT42" s="88">
        <f t="shared" si="5"/>
        <v>1.5</v>
      </c>
      <c r="AU42" s="88">
        <f t="shared" si="6"/>
        <v>0.39999999999999991</v>
      </c>
      <c r="AV42" s="355">
        <f t="shared" si="7"/>
        <v>2.2000000000000002</v>
      </c>
      <c r="AW42" s="44">
        <f>IF(F42="","",F42-Daily!CP42)</f>
        <v>-0.85000000000000009</v>
      </c>
      <c r="AX42" s="44">
        <f>IF(G42="","",G42-Daily!CQ42)</f>
        <v>1.8519999999999994</v>
      </c>
      <c r="AY42" s="44">
        <f>IF(H42="","",H42-Daily!CR42)</f>
        <v>0.70099999999999962</v>
      </c>
      <c r="AZ42" s="487">
        <f>IF(I42="","",I42-Daily!CS42)</f>
        <v>2.702</v>
      </c>
      <c r="BA42" s="85">
        <v>2.5641867939325724</v>
      </c>
      <c r="BB42" s="85">
        <v>3.3724127949205833</v>
      </c>
      <c r="BC42" s="85">
        <v>2.4605907873622579</v>
      </c>
      <c r="BD42" s="108">
        <v>6.13251707761773</v>
      </c>
      <c r="BE42" s="351"/>
      <c r="BF42" s="622">
        <v>0</v>
      </c>
      <c r="BG42" s="30">
        <v>73.399999999999963</v>
      </c>
      <c r="BH42" s="67">
        <v>0.98618042226487468</v>
      </c>
      <c r="BI42" s="30">
        <v>53.400000000000006</v>
      </c>
      <c r="BJ42" s="616">
        <v>0.79194915254237297</v>
      </c>
      <c r="BK42" s="1792">
        <f t="shared" si="8"/>
        <v>0</v>
      </c>
      <c r="BL42" s="1709">
        <v>0.2986111111111111</v>
      </c>
      <c r="BM42" s="1709">
        <v>0.63888888888888895</v>
      </c>
      <c r="BN42" s="1709">
        <v>0.70138888888888884</v>
      </c>
      <c r="BO42" s="1709">
        <v>0.41666666666666669</v>
      </c>
      <c r="BP42" s="1708">
        <v>0.58333333333333337</v>
      </c>
      <c r="BS42" s="2159" t="s">
        <v>288</v>
      </c>
      <c r="BT42" s="2160"/>
      <c r="BU42" s="88">
        <v>2.8794642857142856</v>
      </c>
      <c r="BV42" s="88">
        <v>1.3125</v>
      </c>
      <c r="BW42" s="88">
        <v>1.8959821428571439</v>
      </c>
      <c r="BX42" s="88">
        <v>-1.5669642857142874</v>
      </c>
      <c r="BY42" s="127"/>
      <c r="BZ42" s="607">
        <v>86.625</v>
      </c>
      <c r="CA42" s="607">
        <v>1019.25</v>
      </c>
      <c r="CB42" s="1365">
        <v>5.1125000000000007</v>
      </c>
      <c r="CC42" s="88">
        <v>5.0875000000000004</v>
      </c>
      <c r="CD42" s="1366"/>
      <c r="CE42" s="44">
        <v>12.100000000000001</v>
      </c>
      <c r="CF42" s="1367">
        <v>1.0587500000000001</v>
      </c>
      <c r="CG42" s="1368">
        <v>0.27375565610859731</v>
      </c>
      <c r="CH42" s="85">
        <v>11.3</v>
      </c>
      <c r="CI42" s="1367">
        <v>0.49553671917165809</v>
      </c>
      <c r="CJ42" s="503">
        <v>0.28179551122194518</v>
      </c>
      <c r="CK42" s="1089"/>
      <c r="CL42" s="670">
        <v>1</v>
      </c>
      <c r="CM42" s="8">
        <v>0</v>
      </c>
      <c r="CN42" s="670">
        <v>1013.25</v>
      </c>
      <c r="CO42" s="135">
        <f>'2011'!CA72</f>
        <v>4.863999999999999</v>
      </c>
      <c r="CP42" s="664">
        <v>2.35</v>
      </c>
      <c r="CQ42" s="664">
        <v>7.2480000000000002</v>
      </c>
      <c r="CR42" s="664">
        <f t="shared" si="0"/>
        <v>4.7990000000000004</v>
      </c>
      <c r="CS42" s="512">
        <f t="shared" si="1"/>
        <v>4.8979999999999997</v>
      </c>
      <c r="CT42" s="669">
        <f>$CT$34+('2011'!$BX$72/Daily!$E$62*Daily!E42)</f>
        <v>74.428571428571431</v>
      </c>
      <c r="CU42" s="669">
        <f>$CU$34+('2011'!$CF$72/Daily!$E$62*Daily!E42)</f>
        <v>67.428571428571431</v>
      </c>
      <c r="CV42" s="135">
        <f>'2011'!BT72</f>
        <v>2.2000000000000002</v>
      </c>
      <c r="CW42" s="135">
        <f>'2011'!BU72</f>
        <v>7.6</v>
      </c>
      <c r="CX42" s="25"/>
      <c r="CY42" s="536"/>
      <c r="CZ42" s="536"/>
      <c r="DA42" s="536"/>
      <c r="DB42" s="536"/>
      <c r="DC42" s="536"/>
      <c r="DD42" s="536"/>
    </row>
    <row r="43" spans="4:108" ht="12.75" customHeight="1" x14ac:dyDescent="0.2">
      <c r="D43" s="1881"/>
      <c r="E43" s="1725">
        <v>9</v>
      </c>
      <c r="F43" s="44">
        <v>5.4</v>
      </c>
      <c r="G43" s="88">
        <v>10.5</v>
      </c>
      <c r="H43" s="88">
        <v>8.1</v>
      </c>
      <c r="I43" s="88">
        <v>5.0999999999999996</v>
      </c>
      <c r="J43" s="1408"/>
      <c r="K43" s="98">
        <v>72</v>
      </c>
      <c r="L43" s="98">
        <v>89</v>
      </c>
      <c r="M43" s="98">
        <v>81</v>
      </c>
      <c r="N43" s="98">
        <v>17</v>
      </c>
      <c r="O43" s="111"/>
      <c r="P43" s="98">
        <v>1016</v>
      </c>
      <c r="Q43" s="98">
        <v>1020</v>
      </c>
      <c r="R43" s="98">
        <v>1018</v>
      </c>
      <c r="S43" s="98">
        <v>4</v>
      </c>
      <c r="T43" s="111"/>
      <c r="U43" s="88">
        <v>5.0999999999999996</v>
      </c>
      <c r="V43" s="88">
        <v>12.5</v>
      </c>
      <c r="W43" s="88">
        <v>15.4</v>
      </c>
      <c r="X43" s="103" t="s">
        <v>179</v>
      </c>
      <c r="Y43" s="401"/>
      <c r="Z43" s="536">
        <v>0</v>
      </c>
      <c r="AA43" s="511" t="s">
        <v>459</v>
      </c>
      <c r="AB43" s="102" t="s">
        <v>459</v>
      </c>
      <c r="AC43" s="1319" t="s">
        <v>459</v>
      </c>
      <c r="AD43" s="536" t="s">
        <v>459</v>
      </c>
      <c r="AE43" s="511" t="s">
        <v>459</v>
      </c>
      <c r="AF43" s="574"/>
      <c r="AG43" s="536">
        <v>1.6</v>
      </c>
      <c r="AH43" s="536">
        <v>6.9</v>
      </c>
      <c r="AI43" s="536">
        <v>5</v>
      </c>
      <c r="AJ43" s="536">
        <v>5.3000000000000007</v>
      </c>
      <c r="AL43" s="103" t="s">
        <v>539</v>
      </c>
      <c r="AM43" t="s">
        <v>459</v>
      </c>
      <c r="AN43" t="s">
        <v>112</v>
      </c>
      <c r="AO43" s="396"/>
      <c r="AP43" s="593">
        <v>3</v>
      </c>
      <c r="AQ43" s="596">
        <v>0</v>
      </c>
      <c r="AR43" s="576"/>
      <c r="AS43" s="44">
        <f t="shared" si="4"/>
        <v>3.2</v>
      </c>
      <c r="AT43" s="88">
        <f t="shared" si="5"/>
        <v>2.9000000000000004</v>
      </c>
      <c r="AU43" s="88">
        <f t="shared" si="6"/>
        <v>3.0500000000000003</v>
      </c>
      <c r="AV43" s="355">
        <f t="shared" si="7"/>
        <v>-0.29999999999999982</v>
      </c>
      <c r="AW43" s="44">
        <f>IF(F43="","",F43-Daily!CP43)</f>
        <v>3.1416666666666671</v>
      </c>
      <c r="AX43" s="44">
        <f>IF(G43="","",G43-Daily!CQ43)</f>
        <v>3.3179999999999996</v>
      </c>
      <c r="AY43" s="44">
        <f>IF(H43="","",H43-Daily!CR43)</f>
        <v>3.379833333333333</v>
      </c>
      <c r="AZ43" s="487">
        <f>IF(I43="","",I43-Daily!CS43)</f>
        <v>0.17633333333333212</v>
      </c>
      <c r="BA43" s="85">
        <v>6.6261591498842236</v>
      </c>
      <c r="BB43" s="85">
        <v>5.9113355830834458</v>
      </c>
      <c r="BC43" s="85">
        <v>7.8872548720748794</v>
      </c>
      <c r="BD43" s="108">
        <v>2.1076919432848755</v>
      </c>
      <c r="BE43" s="351"/>
      <c r="BF43" s="622">
        <v>0</v>
      </c>
      <c r="BG43" s="9">
        <v>73.399999999999963</v>
      </c>
      <c r="BH43" s="67">
        <v>0.96760828625235351</v>
      </c>
      <c r="BI43" s="9">
        <v>56.400000000000006</v>
      </c>
      <c r="BJ43" s="616">
        <v>0.80448293428425888</v>
      </c>
      <c r="BK43" s="1792">
        <f t="shared" si="8"/>
        <v>0</v>
      </c>
      <c r="BL43" s="1709">
        <v>2.7777777777777776E-2</v>
      </c>
      <c r="BM43" s="1709">
        <v>0.53125</v>
      </c>
      <c r="BN43" s="1709">
        <v>0.59722222222222221</v>
      </c>
      <c r="BO43" s="1709">
        <v>0.22916666666666666</v>
      </c>
      <c r="BP43" s="1708">
        <v>0.79652777777777783</v>
      </c>
      <c r="BS43" s="291"/>
      <c r="BT43" s="184"/>
      <c r="BU43" s="352"/>
      <c r="BV43" s="352"/>
      <c r="BW43" s="352"/>
      <c r="BX43" s="352"/>
      <c r="BY43" s="127"/>
      <c r="BZ43" s="608"/>
      <c r="CA43" s="608"/>
      <c r="CB43" s="1370"/>
      <c r="CC43" s="352"/>
      <c r="CD43" s="1366"/>
      <c r="CE43" s="480"/>
      <c r="CF43" s="1371"/>
      <c r="CG43" s="1372"/>
      <c r="CH43" s="112"/>
      <c r="CI43" s="1371"/>
      <c r="CJ43" s="504"/>
      <c r="CK43" s="1089"/>
      <c r="CL43" s="670">
        <v>1</v>
      </c>
      <c r="CM43" s="8">
        <v>0</v>
      </c>
      <c r="CN43" s="670">
        <v>1013.25</v>
      </c>
      <c r="CO43" s="135">
        <f>'2011'!CA72</f>
        <v>4.863999999999999</v>
      </c>
      <c r="CP43" s="664">
        <v>2.2583333333333333</v>
      </c>
      <c r="CQ43" s="664">
        <v>7.1820000000000004</v>
      </c>
      <c r="CR43" s="664">
        <f t="shared" si="0"/>
        <v>4.7201666666666666</v>
      </c>
      <c r="CS43" s="512">
        <f t="shared" si="1"/>
        <v>4.9236666666666675</v>
      </c>
      <c r="CT43" s="669">
        <f>$CT$34+('2011'!$BX$72/Daily!$E$62*Daily!E43)</f>
        <v>75.857142857142861</v>
      </c>
      <c r="CU43" s="669">
        <f>$CU$34+('2011'!$CF$72/Daily!$E$62*Daily!E43)</f>
        <v>70.107142857142861</v>
      </c>
      <c r="CV43" s="135">
        <f>'2011'!BT72</f>
        <v>2.2000000000000002</v>
      </c>
      <c r="CW43" s="135">
        <f>'2011'!BU72</f>
        <v>7.6</v>
      </c>
      <c r="CX43" s="25"/>
      <c r="CY43" s="536"/>
      <c r="CZ43" s="536"/>
      <c r="DA43" s="536"/>
      <c r="DB43" s="536"/>
      <c r="DC43" s="536"/>
      <c r="DD43" s="536"/>
    </row>
    <row r="44" spans="4:108" ht="12.75" customHeight="1" x14ac:dyDescent="0.2">
      <c r="D44" s="1881"/>
      <c r="E44" s="1725">
        <v>10</v>
      </c>
      <c r="F44" s="44">
        <v>8.3000000000000007</v>
      </c>
      <c r="G44" s="88">
        <v>10.6</v>
      </c>
      <c r="H44" s="88">
        <v>9.6</v>
      </c>
      <c r="I44" s="88">
        <v>2.2999999999999989</v>
      </c>
      <c r="J44" s="1408"/>
      <c r="K44" s="98">
        <v>86</v>
      </c>
      <c r="L44" s="98">
        <v>97</v>
      </c>
      <c r="M44" s="98">
        <v>93</v>
      </c>
      <c r="N44" s="98">
        <v>11</v>
      </c>
      <c r="O44" s="111"/>
      <c r="P44" s="98">
        <v>1010</v>
      </c>
      <c r="Q44" s="98">
        <v>1015</v>
      </c>
      <c r="R44" s="98">
        <v>1012.5</v>
      </c>
      <c r="S44" s="98">
        <v>5</v>
      </c>
      <c r="T44" s="111"/>
      <c r="U44" s="88">
        <v>4.9000000000000004</v>
      </c>
      <c r="V44" s="88">
        <v>10.7</v>
      </c>
      <c r="W44" s="88">
        <v>15.2</v>
      </c>
      <c r="X44" s="103" t="s">
        <v>154</v>
      </c>
      <c r="Y44" s="401"/>
      <c r="Z44" s="536">
        <v>12.3</v>
      </c>
      <c r="AA44" s="511">
        <v>3</v>
      </c>
      <c r="AB44" s="102">
        <v>0.8</v>
      </c>
      <c r="AC44" s="1319">
        <v>0.27828054298642535</v>
      </c>
      <c r="AD44" s="536">
        <v>1.23</v>
      </c>
      <c r="AE44" s="511">
        <v>15</v>
      </c>
      <c r="AF44" s="574"/>
      <c r="AG44" s="536">
        <v>6.1</v>
      </c>
      <c r="AH44" s="536">
        <v>10.1</v>
      </c>
      <c r="AI44" s="536">
        <v>8.5</v>
      </c>
      <c r="AJ44" s="536">
        <v>4</v>
      </c>
      <c r="AL44" s="103" t="s">
        <v>464</v>
      </c>
      <c r="AM44" t="s">
        <v>459</v>
      </c>
      <c r="AN44" t="s">
        <v>540</v>
      </c>
      <c r="AO44" s="396"/>
      <c r="AP44" s="593">
        <v>0</v>
      </c>
      <c r="AQ44" s="596">
        <v>10</v>
      </c>
      <c r="AR44" s="576"/>
      <c r="AS44" s="44">
        <f t="shared" si="4"/>
        <v>6.1000000000000005</v>
      </c>
      <c r="AT44" s="88">
        <f t="shared" si="5"/>
        <v>3</v>
      </c>
      <c r="AU44" s="88">
        <f t="shared" si="6"/>
        <v>4.5500000000000007</v>
      </c>
      <c r="AV44" s="355">
        <f t="shared" si="7"/>
        <v>-3.1000000000000005</v>
      </c>
      <c r="AW44" s="44">
        <f>IF(F44="","",F44-Daily!CP44)</f>
        <v>6.1333333333333346</v>
      </c>
      <c r="AX44" s="44">
        <f>IF(G44="","",G44-Daily!CQ44)</f>
        <v>3.4839999999999991</v>
      </c>
      <c r="AY44" s="44">
        <f>IF(H44="","",H44-Daily!CR44)</f>
        <v>4.9586666666666659</v>
      </c>
      <c r="AZ44" s="487">
        <f>IF(I44="","",I44-Daily!CS44)</f>
        <v>-2.6493333333333347</v>
      </c>
      <c r="BA44" s="85">
        <v>45.631554195530711</v>
      </c>
      <c r="BB44" s="85">
        <v>6.3548444905112804</v>
      </c>
      <c r="BC44" s="85">
        <v>21.293461443329509</v>
      </c>
      <c r="BD44" s="108">
        <v>5.9586107592077164</v>
      </c>
      <c r="BE44" s="351"/>
      <c r="BF44" s="622">
        <v>8.61</v>
      </c>
      <c r="BG44" s="30">
        <v>85.69999999999996</v>
      </c>
      <c r="BH44" s="67">
        <v>1.1088724584103506</v>
      </c>
      <c r="BI44" s="30">
        <v>56.400000000000006</v>
      </c>
      <c r="BJ44" s="616">
        <v>0.77487733071638876</v>
      </c>
      <c r="BK44" s="1792">
        <f t="shared" si="8"/>
        <v>2</v>
      </c>
      <c r="BL44" s="1709" t="s">
        <v>517</v>
      </c>
      <c r="BM44" s="1709" t="s">
        <v>564</v>
      </c>
      <c r="BN44" s="1709" t="s">
        <v>489</v>
      </c>
      <c r="BO44" s="1709" t="s">
        <v>565</v>
      </c>
      <c r="BP44" s="1708">
        <v>1.2500000000000001E-2</v>
      </c>
      <c r="BS44" s="2159" t="s">
        <v>197</v>
      </c>
      <c r="BT44" s="2160"/>
      <c r="BU44" s="88">
        <v>2.9099999999999997</v>
      </c>
      <c r="BV44" s="88">
        <v>3.2039999999999988</v>
      </c>
      <c r="BW44" s="88">
        <v>3.3670000000000009</v>
      </c>
      <c r="BX44" s="88">
        <v>0.29400000000000048</v>
      </c>
      <c r="BY44" s="127"/>
      <c r="BZ44" s="607">
        <v>82.2</v>
      </c>
      <c r="CA44" s="607">
        <v>1021</v>
      </c>
      <c r="CB44" s="1365">
        <v>8.6</v>
      </c>
      <c r="CC44" s="88">
        <v>5.18</v>
      </c>
      <c r="CD44" s="1366"/>
      <c r="CE44" s="88">
        <v>0.30000000000000004</v>
      </c>
      <c r="CF44" s="1367">
        <v>4.2000000000000003E-2</v>
      </c>
      <c r="CG44" s="1368">
        <v>6.7873303167420816E-3</v>
      </c>
      <c r="CH44" s="98">
        <v>6.3999999999999995</v>
      </c>
      <c r="CI44" s="1367">
        <v>0.514476092666727</v>
      </c>
      <c r="CJ44" s="503">
        <v>0.15960099750623441</v>
      </c>
      <c r="CK44" s="1089"/>
      <c r="CL44" s="670">
        <v>1</v>
      </c>
      <c r="CM44" s="8">
        <v>0</v>
      </c>
      <c r="CN44" s="670">
        <v>1013.25</v>
      </c>
      <c r="CO44" s="135">
        <f>'2011'!CA72</f>
        <v>4.863999999999999</v>
      </c>
      <c r="CP44" s="664">
        <v>2.1666666666666665</v>
      </c>
      <c r="CQ44" s="664">
        <v>7.1160000000000005</v>
      </c>
      <c r="CR44" s="664">
        <f t="shared" si="0"/>
        <v>4.6413333333333338</v>
      </c>
      <c r="CS44" s="512">
        <f t="shared" si="1"/>
        <v>4.9493333333333336</v>
      </c>
      <c r="CT44" s="669">
        <f>$CT$34+('2011'!$BX$72/Daily!$E$62*Daily!E44)</f>
        <v>77.285714285714292</v>
      </c>
      <c r="CU44" s="669">
        <f>$CU$34+('2011'!$CF$72/Daily!$E$62*Daily!E44)</f>
        <v>72.785714285714278</v>
      </c>
      <c r="CV44" s="135">
        <f>'2011'!BT72</f>
        <v>2.2000000000000002</v>
      </c>
      <c r="CW44" s="135">
        <f>'2011'!BU72</f>
        <v>7.6</v>
      </c>
      <c r="CX44" s="25"/>
      <c r="CY44" s="536"/>
      <c r="CZ44" s="536"/>
      <c r="DA44" s="536"/>
      <c r="DB44" s="536"/>
      <c r="DC44" s="536"/>
      <c r="DD44" s="536"/>
    </row>
    <row r="45" spans="4:108" ht="12.75" customHeight="1" x14ac:dyDescent="0.2">
      <c r="D45" s="1881"/>
      <c r="E45" s="1725">
        <v>11</v>
      </c>
      <c r="F45" s="44">
        <v>8.4</v>
      </c>
      <c r="G45" s="88">
        <v>12</v>
      </c>
      <c r="H45" s="88">
        <v>10.1</v>
      </c>
      <c r="I45" s="88">
        <v>3.5999999999999996</v>
      </c>
      <c r="J45" s="1408"/>
      <c r="K45" s="98">
        <v>89</v>
      </c>
      <c r="L45" s="98">
        <v>97</v>
      </c>
      <c r="M45" s="98">
        <v>93</v>
      </c>
      <c r="N45" s="98">
        <v>8</v>
      </c>
      <c r="O45" s="111"/>
      <c r="P45" s="98">
        <v>1010</v>
      </c>
      <c r="Q45" s="98">
        <v>1012</v>
      </c>
      <c r="R45" s="98">
        <v>1011</v>
      </c>
      <c r="S45" s="98">
        <v>2</v>
      </c>
      <c r="T45" s="111"/>
      <c r="U45" s="88">
        <v>4.2</v>
      </c>
      <c r="V45" s="88">
        <v>12.1</v>
      </c>
      <c r="W45" s="88">
        <v>17.5</v>
      </c>
      <c r="X45" s="103" t="s">
        <v>154</v>
      </c>
      <c r="Y45" s="401"/>
      <c r="Z45" s="536">
        <v>1.1000000000000001</v>
      </c>
      <c r="AA45" s="511">
        <v>0.5</v>
      </c>
      <c r="AB45" s="102" t="s">
        <v>112</v>
      </c>
      <c r="AC45" s="1319">
        <v>2.48868778280543E-2</v>
      </c>
      <c r="AD45" s="536">
        <v>0.73333333333333339</v>
      </c>
      <c r="AE45" s="511" t="s">
        <v>112</v>
      </c>
      <c r="AF45" s="574"/>
      <c r="AG45" s="536">
        <v>7.3</v>
      </c>
      <c r="AH45" s="536">
        <v>11</v>
      </c>
      <c r="AI45" s="536">
        <v>9.1</v>
      </c>
      <c r="AJ45" s="536">
        <v>3.7</v>
      </c>
      <c r="AL45" s="103" t="s">
        <v>497</v>
      </c>
      <c r="AM45" t="s">
        <v>459</v>
      </c>
      <c r="AN45" t="s">
        <v>541</v>
      </c>
      <c r="AO45" s="396"/>
      <c r="AP45" s="593">
        <v>0.2</v>
      </c>
      <c r="AQ45" s="596">
        <v>1.5</v>
      </c>
      <c r="AR45" s="576"/>
      <c r="AS45" s="44">
        <f t="shared" si="4"/>
        <v>6.2</v>
      </c>
      <c r="AT45" s="88">
        <f t="shared" si="5"/>
        <v>4.4000000000000004</v>
      </c>
      <c r="AU45" s="88">
        <f t="shared" si="6"/>
        <v>5.3000000000000007</v>
      </c>
      <c r="AV45" s="355">
        <f t="shared" si="7"/>
        <v>-1.7999999999999998</v>
      </c>
      <c r="AW45" s="44">
        <f>IF(F45="","",F45-Daily!CP45)</f>
        <v>6.3250000000000002</v>
      </c>
      <c r="AX45" s="44">
        <f>IF(G45="","",G45-Daily!CQ45)</f>
        <v>4.95</v>
      </c>
      <c r="AY45" s="44">
        <f>IF(H45="","",H45-Daily!CR45)</f>
        <v>5.5374999999999996</v>
      </c>
      <c r="AZ45" s="487">
        <f>IF(I45="","",I45-Daily!CS45)</f>
        <v>-1.375</v>
      </c>
      <c r="BA45" s="66">
        <v>53.129387123690925</v>
      </c>
      <c r="BB45" s="85">
        <v>13.056932994931376</v>
      </c>
      <c r="BC45" s="85">
        <v>32.571157481211785</v>
      </c>
      <c r="BD45" s="108">
        <v>3.2399539062824019</v>
      </c>
      <c r="BE45" s="351"/>
      <c r="BF45" s="622">
        <v>0.77</v>
      </c>
      <c r="BG45" s="30">
        <v>86.799999999999955</v>
      </c>
      <c r="BH45" s="67">
        <v>1.1027223230490011</v>
      </c>
      <c r="BI45" s="30">
        <v>56.600000000000009</v>
      </c>
      <c r="BJ45" s="616">
        <v>0.75002366303833434</v>
      </c>
      <c r="BK45" s="1792">
        <f t="shared" si="8"/>
        <v>2</v>
      </c>
      <c r="BL45" s="1709">
        <v>0.27083333333333331</v>
      </c>
      <c r="BM45" s="1709">
        <v>0.625</v>
      </c>
      <c r="BN45" s="1709">
        <v>0.63888888888888895</v>
      </c>
      <c r="BO45" s="1709" t="s">
        <v>566</v>
      </c>
      <c r="BP45" s="1708">
        <v>0.65208333333333335</v>
      </c>
      <c r="BS45" s="2159" t="s">
        <v>198</v>
      </c>
      <c r="BT45" s="2160"/>
      <c r="BU45" s="88">
        <v>3.8249999999999993</v>
      </c>
      <c r="BV45" s="88">
        <v>3.3920000000000003</v>
      </c>
      <c r="BW45" s="88">
        <v>3.8284999999999991</v>
      </c>
      <c r="BX45" s="88">
        <v>-0.43300000000000161</v>
      </c>
      <c r="BY45" s="127"/>
      <c r="BZ45" s="607">
        <v>80.400000000000006</v>
      </c>
      <c r="CA45" s="607">
        <v>1017.3</v>
      </c>
      <c r="CB45" s="1365">
        <v>6.839999999999999</v>
      </c>
      <c r="CC45" s="88">
        <v>5.32</v>
      </c>
      <c r="CD45" s="1366"/>
      <c r="CE45" s="88">
        <v>12.4</v>
      </c>
      <c r="CF45" s="1367">
        <v>1.736</v>
      </c>
      <c r="CG45" s="1368">
        <v>0.28054298642533937</v>
      </c>
      <c r="CH45" s="98">
        <v>10.7</v>
      </c>
      <c r="CI45" s="1367">
        <v>0.83373908883436387</v>
      </c>
      <c r="CJ45" s="503">
        <v>0.26683291770573569</v>
      </c>
      <c r="CK45" s="1089"/>
      <c r="CL45" s="670">
        <v>1</v>
      </c>
      <c r="CM45" s="8">
        <v>0</v>
      </c>
      <c r="CN45" s="670">
        <v>1013.25</v>
      </c>
      <c r="CO45" s="135">
        <f>'2011'!CA72</f>
        <v>4.863999999999999</v>
      </c>
      <c r="CP45" s="664">
        <v>2.0750000000000002</v>
      </c>
      <c r="CQ45" s="664">
        <v>7.05</v>
      </c>
      <c r="CR45" s="664">
        <f t="shared" si="0"/>
        <v>4.5625</v>
      </c>
      <c r="CS45" s="512">
        <f t="shared" si="1"/>
        <v>4.9749999999999996</v>
      </c>
      <c r="CT45" s="669">
        <f>$CT$34+('2011'!$BX$72/Daily!$E$62*Daily!E45)</f>
        <v>78.714285714285722</v>
      </c>
      <c r="CU45" s="669">
        <f>$CU$34+('2011'!$CF$72/Daily!$E$62*Daily!E45)</f>
        <v>75.464285714285708</v>
      </c>
      <c r="CV45" s="135">
        <f>'2011'!BT72</f>
        <v>2.2000000000000002</v>
      </c>
      <c r="CW45" s="135">
        <f>'2011'!BU72</f>
        <v>7.6</v>
      </c>
      <c r="CX45" s="25"/>
      <c r="CY45" s="536"/>
      <c r="CZ45" s="536"/>
      <c r="DA45" s="536"/>
      <c r="DB45" s="536"/>
      <c r="DC45" s="536"/>
      <c r="DD45" s="536"/>
    </row>
    <row r="46" spans="4:108" ht="12.75" customHeight="1" x14ac:dyDescent="0.2">
      <c r="D46" s="1881"/>
      <c r="E46" s="1725">
        <v>12</v>
      </c>
      <c r="F46" s="44">
        <v>5.6</v>
      </c>
      <c r="G46" s="88">
        <v>10.5</v>
      </c>
      <c r="H46" s="88">
        <v>8.9</v>
      </c>
      <c r="I46" s="88">
        <v>4.9000000000000004</v>
      </c>
      <c r="J46" s="1408"/>
      <c r="K46" s="98">
        <v>68</v>
      </c>
      <c r="L46" s="98">
        <v>96</v>
      </c>
      <c r="M46" s="98">
        <v>85</v>
      </c>
      <c r="N46" s="98">
        <v>28</v>
      </c>
      <c r="O46" s="111"/>
      <c r="P46" s="98">
        <v>1010</v>
      </c>
      <c r="Q46" s="98">
        <v>1012</v>
      </c>
      <c r="R46" s="98">
        <v>1011</v>
      </c>
      <c r="S46" s="98">
        <v>2</v>
      </c>
      <c r="T46" s="111"/>
      <c r="U46" s="88">
        <v>4.9000000000000004</v>
      </c>
      <c r="V46" s="88">
        <v>10.7</v>
      </c>
      <c r="W46" s="88">
        <v>16.3</v>
      </c>
      <c r="X46" s="103" t="s">
        <v>154</v>
      </c>
      <c r="Y46" s="401"/>
      <c r="Z46" s="536">
        <v>1.9</v>
      </c>
      <c r="AA46" s="511">
        <v>1.4</v>
      </c>
      <c r="AB46" s="102">
        <v>0.3</v>
      </c>
      <c r="AC46" s="1319">
        <v>4.2986425339366509E-2</v>
      </c>
      <c r="AD46" s="536">
        <v>0.76</v>
      </c>
      <c r="AE46" s="511">
        <v>1.6</v>
      </c>
      <c r="AF46" s="574"/>
      <c r="AG46" s="536">
        <v>2.6</v>
      </c>
      <c r="AH46" s="536">
        <v>9.6999999999999993</v>
      </c>
      <c r="AI46" s="536">
        <v>6.5</v>
      </c>
      <c r="AJ46" s="536">
        <v>7.1</v>
      </c>
      <c r="AL46" s="103" t="s">
        <v>542</v>
      </c>
      <c r="AM46" t="s">
        <v>459</v>
      </c>
      <c r="AN46" t="s">
        <v>543</v>
      </c>
      <c r="AO46" s="396"/>
      <c r="AP46" s="593">
        <v>2.5</v>
      </c>
      <c r="AQ46" s="596">
        <v>2.5</v>
      </c>
      <c r="AR46" s="576"/>
      <c r="AS46" s="44">
        <f t="shared" si="4"/>
        <v>3.3999999999999995</v>
      </c>
      <c r="AT46" s="88">
        <f t="shared" si="5"/>
        <v>2.9000000000000004</v>
      </c>
      <c r="AU46" s="88">
        <f t="shared" si="6"/>
        <v>3.15</v>
      </c>
      <c r="AV46" s="355">
        <f t="shared" si="7"/>
        <v>-0.49999999999999911</v>
      </c>
      <c r="AW46" s="44">
        <f>IF(F46="","",F46-Daily!CP46)</f>
        <v>3.6166666666666663</v>
      </c>
      <c r="AX46" s="44">
        <f>IF(G46="","",G46-Daily!CQ46)</f>
        <v>3.3888888888888893</v>
      </c>
      <c r="AY46" s="44">
        <f>IF(H46="","",H46-Daily!CR46)</f>
        <v>4.3527777777777787</v>
      </c>
      <c r="AZ46" s="487">
        <f>IF(I46="","",I46-Daily!CS46)</f>
        <v>-0.22777777777777697</v>
      </c>
      <c r="BA46" s="85">
        <v>8.5255000553620484</v>
      </c>
      <c r="BB46" s="85">
        <v>6.0954476711195058</v>
      </c>
      <c r="BC46" s="85">
        <v>14.138228477645821</v>
      </c>
      <c r="BD46" s="108">
        <v>2.14126161136425</v>
      </c>
      <c r="BE46" s="351"/>
      <c r="BF46" s="622">
        <v>1.3299999999999998</v>
      </c>
      <c r="BG46" s="30">
        <v>88.69999999999996</v>
      </c>
      <c r="BH46" s="67">
        <v>1.1067736185383239</v>
      </c>
      <c r="BI46" s="30">
        <v>59.100000000000009</v>
      </c>
      <c r="BJ46" s="616">
        <v>0.75630712979890324</v>
      </c>
      <c r="BK46" s="1792">
        <f t="shared" si="8"/>
        <v>2</v>
      </c>
      <c r="BL46" s="1709">
        <v>0.375</v>
      </c>
      <c r="BM46" s="1709">
        <v>0.56597222222222221</v>
      </c>
      <c r="BN46" s="1709">
        <v>0.70833333333333337</v>
      </c>
      <c r="BO46" s="1709">
        <v>0.22222222222222221</v>
      </c>
      <c r="BP46" s="1708">
        <v>0.6479166666666667</v>
      </c>
      <c r="BS46" s="2159" t="s">
        <v>199</v>
      </c>
      <c r="BT46" s="2160"/>
      <c r="BU46" s="88">
        <v>3.9300000000000006</v>
      </c>
      <c r="BV46" s="88">
        <v>2.2677777777777797</v>
      </c>
      <c r="BW46" s="88">
        <v>3.318888888888889</v>
      </c>
      <c r="BX46" s="88">
        <v>-1.6622222222222223</v>
      </c>
      <c r="BY46" s="127"/>
      <c r="BZ46" s="607">
        <v>86.2</v>
      </c>
      <c r="CA46" s="607">
        <v>1003.7</v>
      </c>
      <c r="CB46" s="1365">
        <v>5.6</v>
      </c>
      <c r="CC46" s="88">
        <v>5.68</v>
      </c>
      <c r="CD46" s="1366"/>
      <c r="CE46" s="88">
        <v>8.1999999999999993</v>
      </c>
      <c r="CF46" s="1367">
        <v>1.1479999999999999</v>
      </c>
      <c r="CG46" s="1368">
        <v>0.18552036199095021</v>
      </c>
      <c r="CH46" s="98">
        <v>8.1999999999999993</v>
      </c>
      <c r="CI46" s="1367">
        <v>0.61900889448573349</v>
      </c>
      <c r="CJ46" s="503">
        <v>0.20448877805486285</v>
      </c>
      <c r="CK46" s="1089"/>
      <c r="CL46" s="670">
        <v>1</v>
      </c>
      <c r="CM46" s="8">
        <v>0</v>
      </c>
      <c r="CN46" s="670">
        <v>1013.25</v>
      </c>
      <c r="CO46" s="135">
        <f>'2011'!CA72</f>
        <v>4.863999999999999</v>
      </c>
      <c r="CP46" s="664">
        <v>1.9833333333333332</v>
      </c>
      <c r="CQ46" s="664">
        <v>7.1111111111111107</v>
      </c>
      <c r="CR46" s="664">
        <f t="shared" si="0"/>
        <v>4.5472222222222216</v>
      </c>
      <c r="CS46" s="512">
        <f t="shared" si="1"/>
        <v>5.1277777777777773</v>
      </c>
      <c r="CT46" s="669">
        <f>$CT$34+('2011'!$BX$72/Daily!$E$62*Daily!E46)</f>
        <v>80.142857142857139</v>
      </c>
      <c r="CU46" s="669">
        <f>$CU$34+('2011'!$CF$72/Daily!$E$62*Daily!E46)</f>
        <v>78.142857142857139</v>
      </c>
      <c r="CV46" s="135">
        <f>'2011'!BT72</f>
        <v>2.2000000000000002</v>
      </c>
      <c r="CW46" s="135">
        <f>'2011'!BU72</f>
        <v>7.6</v>
      </c>
      <c r="CX46" s="25"/>
      <c r="CY46" s="536"/>
      <c r="CZ46" s="536"/>
      <c r="DA46" s="536"/>
      <c r="DB46" s="536"/>
      <c r="DC46" s="536"/>
      <c r="DD46" s="536"/>
    </row>
    <row r="47" spans="4:108" ht="12.75" customHeight="1" x14ac:dyDescent="0.2">
      <c r="D47" s="1881"/>
      <c r="E47" s="1725">
        <v>13</v>
      </c>
      <c r="F47" s="44">
        <v>5.6</v>
      </c>
      <c r="G47" s="88">
        <v>8.6</v>
      </c>
      <c r="H47" s="88">
        <v>7.4</v>
      </c>
      <c r="I47" s="88">
        <v>3</v>
      </c>
      <c r="J47" s="1408"/>
      <c r="K47" s="98">
        <v>82</v>
      </c>
      <c r="L47" s="98">
        <v>95</v>
      </c>
      <c r="M47" s="98">
        <v>87</v>
      </c>
      <c r="N47" s="98">
        <v>13</v>
      </c>
      <c r="O47" s="111"/>
      <c r="P47" s="98">
        <v>997</v>
      </c>
      <c r="Q47" s="98">
        <v>1009</v>
      </c>
      <c r="R47" s="98">
        <v>1003</v>
      </c>
      <c r="S47" s="98">
        <v>12</v>
      </c>
      <c r="T47" s="111"/>
      <c r="U47" s="88">
        <v>7.6</v>
      </c>
      <c r="V47" s="88">
        <v>17.5</v>
      </c>
      <c r="W47" s="88">
        <v>24.4</v>
      </c>
      <c r="X47" s="103" t="s">
        <v>179</v>
      </c>
      <c r="Y47" s="401"/>
      <c r="Z47" s="536">
        <v>3</v>
      </c>
      <c r="AA47" s="511">
        <v>1.1000000000000001</v>
      </c>
      <c r="AB47" s="102">
        <v>0.3</v>
      </c>
      <c r="AC47" s="1319">
        <v>6.7873303167420809E-2</v>
      </c>
      <c r="AD47" s="536">
        <v>0.42857142857142855</v>
      </c>
      <c r="AE47" s="511">
        <v>2.1</v>
      </c>
      <c r="AF47" s="574"/>
      <c r="AG47" s="536">
        <v>3.3</v>
      </c>
      <c r="AH47" s="536">
        <v>7.1</v>
      </c>
      <c r="AI47" s="536">
        <v>5.4</v>
      </c>
      <c r="AJ47" s="536">
        <v>3.8</v>
      </c>
      <c r="AL47" s="103" t="s">
        <v>464</v>
      </c>
      <c r="AM47" t="s">
        <v>459</v>
      </c>
      <c r="AN47" t="s">
        <v>544</v>
      </c>
      <c r="AO47" s="396"/>
      <c r="AP47" s="593">
        <v>0</v>
      </c>
      <c r="AQ47" s="596">
        <v>7</v>
      </c>
      <c r="AR47" s="576"/>
      <c r="AS47" s="44">
        <f t="shared" si="4"/>
        <v>3.3999999999999995</v>
      </c>
      <c r="AT47" s="88">
        <f t="shared" si="5"/>
        <v>1</v>
      </c>
      <c r="AU47" s="88">
        <f t="shared" si="6"/>
        <v>2.1999999999999997</v>
      </c>
      <c r="AV47" s="355">
        <f t="shared" si="7"/>
        <v>-2.3999999999999995</v>
      </c>
      <c r="AW47" s="44">
        <f>IF(F47="","",F47-Daily!CP47)</f>
        <v>3.708333333333333</v>
      </c>
      <c r="AX47" s="44">
        <f>IF(G47="","",G47-Daily!CQ47)</f>
        <v>1.427777777777778</v>
      </c>
      <c r="AY47" s="44">
        <f>IF(H47="","",H47-Daily!CR47)</f>
        <v>2.8680555555555562</v>
      </c>
      <c r="AZ47" s="487">
        <f>IF(I47="","",I47-Daily!CS47)</f>
        <v>-2.280555555555555</v>
      </c>
      <c r="BA47" s="85">
        <v>8.9709595137073705</v>
      </c>
      <c r="BB47" s="85">
        <v>2.9397378239296783</v>
      </c>
      <c r="BC47" s="85">
        <v>6.0127137589705288</v>
      </c>
      <c r="BD47" s="108">
        <v>4.9112446183558029</v>
      </c>
      <c r="BE47" s="351"/>
      <c r="BF47" s="622">
        <v>2.1</v>
      </c>
      <c r="BG47" s="30">
        <v>91.69999999999996</v>
      </c>
      <c r="BH47" s="67">
        <v>1.1241681260945704</v>
      </c>
      <c r="BI47" s="30">
        <v>59.100000000000009</v>
      </c>
      <c r="BJ47" s="616">
        <v>0.73124171453822373</v>
      </c>
      <c r="BK47" s="1792">
        <f t="shared" si="8"/>
        <v>2</v>
      </c>
      <c r="BL47" s="1709">
        <v>0.31944444444444448</v>
      </c>
      <c r="BM47" s="1709">
        <v>0.56944444444444442</v>
      </c>
      <c r="BN47" s="1709">
        <v>0.625</v>
      </c>
      <c r="BO47" s="1709">
        <v>0.23958333333333334</v>
      </c>
      <c r="BP47" s="1708">
        <v>0.65069444444444446</v>
      </c>
      <c r="BS47" s="2159" t="s">
        <v>200</v>
      </c>
      <c r="BT47" s="2160"/>
      <c r="BU47" s="88">
        <v>1.3628571428571425</v>
      </c>
      <c r="BV47" s="88">
        <v>-0.11777777777777665</v>
      </c>
      <c r="BW47" s="88">
        <v>0.5425396825396831</v>
      </c>
      <c r="BX47" s="88">
        <v>-1.4806349206349196</v>
      </c>
      <c r="BY47" s="127"/>
      <c r="BZ47" s="607">
        <v>89.4</v>
      </c>
      <c r="CA47" s="607">
        <v>1007.8</v>
      </c>
      <c r="CB47" s="1365">
        <v>4.68</v>
      </c>
      <c r="CC47" s="88">
        <v>3.6400000000000006</v>
      </c>
      <c r="CD47" s="1366"/>
      <c r="CE47" s="88">
        <v>11.2</v>
      </c>
      <c r="CF47" s="1367">
        <v>1.5679999999999998</v>
      </c>
      <c r="CG47" s="1368">
        <v>0.25339366515837103</v>
      </c>
      <c r="CH47" s="98">
        <v>3.5</v>
      </c>
      <c r="CI47" s="1367">
        <v>0.2559252264886635</v>
      </c>
      <c r="CJ47" s="503">
        <v>8.7281795511221963E-2</v>
      </c>
      <c r="CK47" s="1089"/>
      <c r="CL47" s="670">
        <v>1</v>
      </c>
      <c r="CM47" s="8">
        <v>0</v>
      </c>
      <c r="CN47" s="670">
        <v>1013.25</v>
      </c>
      <c r="CO47" s="135">
        <f>'2011'!CA72</f>
        <v>4.863999999999999</v>
      </c>
      <c r="CP47" s="664">
        <v>1.8916666666666666</v>
      </c>
      <c r="CQ47" s="664">
        <v>7.1722222222222216</v>
      </c>
      <c r="CR47" s="664">
        <f t="shared" si="0"/>
        <v>4.5319444444444441</v>
      </c>
      <c r="CS47" s="512">
        <f t="shared" si="1"/>
        <v>5.280555555555555</v>
      </c>
      <c r="CT47" s="669">
        <f>$CT$34+('2011'!$BX$72/Daily!$E$62*Daily!E47)</f>
        <v>81.571428571428569</v>
      </c>
      <c r="CU47" s="669">
        <f>$CU$34+('2011'!$CF$72/Daily!$E$62*Daily!E47)</f>
        <v>80.821428571428569</v>
      </c>
      <c r="CV47" s="135">
        <f>'2011'!BT72</f>
        <v>2.2000000000000002</v>
      </c>
      <c r="CW47" s="135">
        <f>'2011'!BU72</f>
        <v>7.6</v>
      </c>
      <c r="CX47" s="25"/>
      <c r="CY47" s="536"/>
      <c r="CZ47" s="536"/>
      <c r="DA47" s="536"/>
      <c r="DB47" s="536"/>
      <c r="DC47" s="536"/>
      <c r="DD47" s="536"/>
    </row>
    <row r="48" spans="4:108" ht="12.75" customHeight="1" x14ac:dyDescent="0.2">
      <c r="D48" s="1881"/>
      <c r="E48" s="1725">
        <v>14</v>
      </c>
      <c r="F48" s="44">
        <v>4.7</v>
      </c>
      <c r="G48" s="88">
        <v>9.3000000000000007</v>
      </c>
      <c r="H48" s="88">
        <v>6.8</v>
      </c>
      <c r="I48" s="88">
        <v>4.6000000000000005</v>
      </c>
      <c r="J48" s="1408"/>
      <c r="K48" s="98">
        <v>58</v>
      </c>
      <c r="L48" s="98">
        <v>94</v>
      </c>
      <c r="M48" s="98">
        <v>80</v>
      </c>
      <c r="N48" s="98">
        <v>36</v>
      </c>
      <c r="O48" s="111"/>
      <c r="P48" s="98">
        <v>998</v>
      </c>
      <c r="Q48" s="98">
        <v>1002</v>
      </c>
      <c r="R48" s="98">
        <v>1000</v>
      </c>
      <c r="S48" s="98">
        <v>4</v>
      </c>
      <c r="T48" s="111"/>
      <c r="U48" s="88">
        <v>5.4</v>
      </c>
      <c r="V48" s="88">
        <v>13</v>
      </c>
      <c r="W48" s="88">
        <v>20.8</v>
      </c>
      <c r="X48" s="103" t="s">
        <v>154</v>
      </c>
      <c r="Y48" s="401"/>
      <c r="Z48" s="536">
        <v>0</v>
      </c>
      <c r="AA48" s="511" t="s">
        <v>459</v>
      </c>
      <c r="AB48" s="102" t="s">
        <v>459</v>
      </c>
      <c r="AC48" s="1319" t="s">
        <v>459</v>
      </c>
      <c r="AD48" s="536" t="s">
        <v>459</v>
      </c>
      <c r="AE48" s="511" t="s">
        <v>459</v>
      </c>
      <c r="AF48" s="574"/>
      <c r="AG48" s="536">
        <v>0.9</v>
      </c>
      <c r="AH48" s="536">
        <v>5.9</v>
      </c>
      <c r="AI48" s="536">
        <v>3.5</v>
      </c>
      <c r="AJ48" s="536">
        <v>5</v>
      </c>
      <c r="AL48" s="103" t="s">
        <v>545</v>
      </c>
      <c r="AM48">
        <v>1013.25</v>
      </c>
      <c r="AN48" t="s">
        <v>112</v>
      </c>
      <c r="AO48" s="396"/>
      <c r="AP48" s="593">
        <v>5.5</v>
      </c>
      <c r="AQ48" s="596">
        <v>0</v>
      </c>
      <c r="AR48" s="576"/>
      <c r="AS48" s="44">
        <f t="shared" si="4"/>
        <v>2.5</v>
      </c>
      <c r="AT48" s="88">
        <f t="shared" si="5"/>
        <v>1.7000000000000011</v>
      </c>
      <c r="AU48" s="88">
        <f t="shared" si="6"/>
        <v>2.1000000000000005</v>
      </c>
      <c r="AV48" s="355">
        <f t="shared" si="7"/>
        <v>-0.79999999999999893</v>
      </c>
      <c r="AW48" s="44">
        <f>IF(F48="","",F48-Daily!CP48)</f>
        <v>2.9000000000000004</v>
      </c>
      <c r="AX48" s="44">
        <f>IF(G48="","",G48-Daily!CQ48)</f>
        <v>2.0666666666666682</v>
      </c>
      <c r="AY48" s="44">
        <f>IF(H48="","",H48-Daily!CR48)</f>
        <v>2.2833333333333332</v>
      </c>
      <c r="AZ48" s="487">
        <f>IF(I48="","",I48-Daily!CS48)</f>
        <v>-0.83333333333333215</v>
      </c>
      <c r="BA48" s="85">
        <v>5.8729021225192977</v>
      </c>
      <c r="BB48" s="85">
        <v>3.6302427666774348</v>
      </c>
      <c r="BC48" s="85">
        <v>4.5400746931781066</v>
      </c>
      <c r="BD48" s="108">
        <v>2.6246390927444168</v>
      </c>
      <c r="BE48" s="351"/>
      <c r="BF48" s="622">
        <v>0</v>
      </c>
      <c r="BG48" s="30">
        <v>91.69999999999996</v>
      </c>
      <c r="BH48" s="67">
        <v>1.1048192771084333</v>
      </c>
      <c r="BI48" s="30">
        <v>64.600000000000009</v>
      </c>
      <c r="BJ48" s="616">
        <v>0.77365269461077857</v>
      </c>
      <c r="BK48" s="1792">
        <f t="shared" si="8"/>
        <v>0</v>
      </c>
      <c r="BL48" s="1709">
        <v>0</v>
      </c>
      <c r="BM48" s="1709">
        <v>0.55902777777777779</v>
      </c>
      <c r="BN48" s="1709">
        <v>0.57986111111111105</v>
      </c>
      <c r="BO48" s="1709" t="s">
        <v>567</v>
      </c>
      <c r="BP48" s="1708">
        <v>0.60347222222222219</v>
      </c>
      <c r="BS48" s="2159" t="s">
        <v>201</v>
      </c>
      <c r="BT48" s="2160"/>
      <c r="BU48" s="88">
        <v>3.7831428571428574</v>
      </c>
      <c r="BV48" s="88">
        <v>2.3499999999999996</v>
      </c>
      <c r="BW48" s="88">
        <v>2.9565714285714284</v>
      </c>
      <c r="BX48" s="88">
        <v>-1.4331428571428573</v>
      </c>
      <c r="BY48" s="127"/>
      <c r="BZ48" s="607">
        <v>88.2</v>
      </c>
      <c r="CA48" s="607">
        <v>1017.8</v>
      </c>
      <c r="CB48" s="1365">
        <v>4.7200000000000006</v>
      </c>
      <c r="CC48" s="88">
        <v>6.24</v>
      </c>
      <c r="CD48" s="1366"/>
      <c r="CE48" s="88">
        <v>4.0999999999999996</v>
      </c>
      <c r="CF48" s="1367">
        <v>0.57399999999999995</v>
      </c>
      <c r="CG48" s="1368">
        <v>9.2760180995475103E-2</v>
      </c>
      <c r="CH48" s="98">
        <v>7</v>
      </c>
      <c r="CI48" s="1367">
        <v>0.49584818254208146</v>
      </c>
      <c r="CJ48" s="503">
        <v>0.17456359102244393</v>
      </c>
      <c r="CK48" s="1089"/>
      <c r="CL48" s="670">
        <v>1</v>
      </c>
      <c r="CM48" s="8">
        <v>0</v>
      </c>
      <c r="CN48" s="670">
        <v>1013.25</v>
      </c>
      <c r="CO48" s="135">
        <f>'2011'!CA72</f>
        <v>4.863999999999999</v>
      </c>
      <c r="CP48" s="664">
        <v>1.8</v>
      </c>
      <c r="CQ48" s="664">
        <v>7.2333333333333325</v>
      </c>
      <c r="CR48" s="1816">
        <f t="shared" si="0"/>
        <v>4.5166666666666666</v>
      </c>
      <c r="CS48" s="512">
        <f t="shared" si="1"/>
        <v>5.4333333333333327</v>
      </c>
      <c r="CT48" s="669">
        <f>$CT$34+('2011'!$BX$72/Daily!$E$62*Daily!E48)</f>
        <v>83</v>
      </c>
      <c r="CU48" s="669">
        <f>$CU$34+('2011'!$CF$72/Daily!$E$62*Daily!E48)</f>
        <v>83.5</v>
      </c>
      <c r="CV48" s="135">
        <f>'2011'!BT72</f>
        <v>2.2000000000000002</v>
      </c>
      <c r="CW48" s="135">
        <f>'2011'!BU72</f>
        <v>7.6</v>
      </c>
      <c r="CX48" s="25"/>
      <c r="CY48" s="536"/>
      <c r="CZ48" s="536"/>
      <c r="DA48" s="536"/>
      <c r="DB48" s="536"/>
      <c r="DC48" s="536"/>
      <c r="DD48" s="536"/>
    </row>
    <row r="49" spans="4:108" ht="12.75" customHeight="1" thickBot="1" x14ac:dyDescent="0.25">
      <c r="D49" s="1881"/>
      <c r="E49" s="1725">
        <v>15</v>
      </c>
      <c r="F49" s="44">
        <v>4.9000000000000004</v>
      </c>
      <c r="G49" s="88">
        <v>6.8</v>
      </c>
      <c r="H49" s="88">
        <v>6.1</v>
      </c>
      <c r="I49" s="88">
        <v>1.8999999999999995</v>
      </c>
      <c r="J49" s="1408"/>
      <c r="K49" s="98">
        <v>77</v>
      </c>
      <c r="L49" s="98">
        <v>92</v>
      </c>
      <c r="M49" s="98">
        <v>86</v>
      </c>
      <c r="N49" s="98">
        <v>15</v>
      </c>
      <c r="O49" s="111"/>
      <c r="P49" s="98">
        <v>989</v>
      </c>
      <c r="Q49" s="98">
        <v>998</v>
      </c>
      <c r="R49" s="98">
        <v>993.5</v>
      </c>
      <c r="S49" s="98">
        <v>9</v>
      </c>
      <c r="T49" s="111"/>
      <c r="U49" s="88">
        <v>5.9</v>
      </c>
      <c r="V49" s="88">
        <v>14</v>
      </c>
      <c r="W49" s="88">
        <v>22.1</v>
      </c>
      <c r="X49" s="103" t="s">
        <v>179</v>
      </c>
      <c r="Y49" s="401"/>
      <c r="Z49" s="536">
        <v>2.2000000000000002</v>
      </c>
      <c r="AA49" s="511">
        <v>0.8</v>
      </c>
      <c r="AB49" s="102">
        <v>0.5</v>
      </c>
      <c r="AC49" s="1319">
        <v>4.9773755656108601E-2</v>
      </c>
      <c r="AD49" s="536">
        <v>0.73333333333333339</v>
      </c>
      <c r="AE49" s="511">
        <v>3</v>
      </c>
      <c r="AF49" s="574"/>
      <c r="AG49" s="536">
        <v>2</v>
      </c>
      <c r="AH49" s="536">
        <v>5.9</v>
      </c>
      <c r="AI49" s="536">
        <v>3.9</v>
      </c>
      <c r="AJ49" s="536">
        <v>3.9000000000000004</v>
      </c>
      <c r="AL49" s="103" t="s">
        <v>464</v>
      </c>
      <c r="AM49">
        <v>1013.25</v>
      </c>
      <c r="AN49" t="s">
        <v>546</v>
      </c>
      <c r="AO49" s="396"/>
      <c r="AP49" s="593">
        <v>0</v>
      </c>
      <c r="AQ49" s="596">
        <v>3</v>
      </c>
      <c r="AR49" s="576"/>
      <c r="AS49" s="44">
        <f t="shared" si="4"/>
        <v>2.7</v>
      </c>
      <c r="AT49" s="88">
        <f t="shared" si="5"/>
        <v>-0.79999999999999982</v>
      </c>
      <c r="AU49" s="88">
        <f t="shared" si="6"/>
        <v>0.95000000000000018</v>
      </c>
      <c r="AV49" s="355">
        <f t="shared" si="7"/>
        <v>-3.5</v>
      </c>
      <c r="AW49" s="44">
        <f>IF(F49="","",F49-Daily!CP49)</f>
        <v>3.1000000000000005</v>
      </c>
      <c r="AX49" s="44">
        <f>IF(G49="","",G49-Daily!CQ49)</f>
        <v>-0.49444444444444358</v>
      </c>
      <c r="AY49" s="44">
        <f>IF(H49="","",H49-Daily!CR49)</f>
        <v>1.552777777777778</v>
      </c>
      <c r="AZ49" s="487">
        <f>IF(I49="","",I49-Daily!CS49)</f>
        <v>-3.5944444444444441</v>
      </c>
      <c r="BA49" s="85">
        <v>6.4873785700132496</v>
      </c>
      <c r="BB49" s="85">
        <v>2.2559543327543397</v>
      </c>
      <c r="BC49" s="85">
        <v>3.3338352622198086</v>
      </c>
      <c r="BD49" s="108">
        <v>10.445869706431161</v>
      </c>
      <c r="BE49" s="351"/>
      <c r="BF49" s="622">
        <v>1.54</v>
      </c>
      <c r="BG49" s="30">
        <v>93.899999999999963</v>
      </c>
      <c r="BH49" s="67">
        <v>1.1121827411167509</v>
      </c>
      <c r="BI49" s="30">
        <v>64.600000000000009</v>
      </c>
      <c r="BJ49" s="616">
        <v>0.74960629921259858</v>
      </c>
      <c r="BK49" s="1792">
        <f t="shared" si="8"/>
        <v>2</v>
      </c>
      <c r="BL49" s="1709">
        <v>0.26041666666666669</v>
      </c>
      <c r="BM49" s="1709">
        <v>0.5</v>
      </c>
      <c r="BN49" s="1709">
        <v>0.48958333333333331</v>
      </c>
      <c r="BO49" s="1709" t="s">
        <v>568</v>
      </c>
      <c r="BP49" s="1708">
        <v>0.52847222222222223</v>
      </c>
      <c r="BS49" s="2157" t="s">
        <v>289</v>
      </c>
      <c r="BT49" s="2158"/>
      <c r="BU49" s="183">
        <v>1.3733333333333335</v>
      </c>
      <c r="BV49" s="183">
        <v>-0.41666666666666785</v>
      </c>
      <c r="BW49" s="183">
        <v>0.12833333333333297</v>
      </c>
      <c r="BX49" s="183">
        <v>-1.7900000000000009</v>
      </c>
      <c r="BY49" s="1373"/>
      <c r="BZ49" s="609">
        <v>84</v>
      </c>
      <c r="CA49" s="609">
        <v>1021.6666666666666</v>
      </c>
      <c r="CB49" s="1374">
        <v>5.7666666666666666</v>
      </c>
      <c r="CC49" s="183">
        <v>3.1666666666666665</v>
      </c>
      <c r="CD49" s="1375"/>
      <c r="CE49" s="183">
        <v>8</v>
      </c>
      <c r="CF49" s="1376">
        <v>1.8666666666666667</v>
      </c>
      <c r="CG49" s="1377">
        <v>0.18099547511312217</v>
      </c>
      <c r="CH49" s="1378">
        <v>4.3</v>
      </c>
      <c r="CI49" s="1376">
        <v>0.49503052188317553</v>
      </c>
      <c r="CJ49" s="787">
        <v>0.10723192019950126</v>
      </c>
      <c r="CK49" s="1089"/>
      <c r="CL49" s="670">
        <v>1</v>
      </c>
      <c r="CM49" s="8">
        <v>0</v>
      </c>
      <c r="CN49" s="670">
        <v>1013.25</v>
      </c>
      <c r="CO49" s="135">
        <f>'2011'!CA72</f>
        <v>4.863999999999999</v>
      </c>
      <c r="CP49" s="1816">
        <v>1.8</v>
      </c>
      <c r="CQ49" s="664">
        <v>7.2944444444444434</v>
      </c>
      <c r="CR49" s="664">
        <f t="shared" si="0"/>
        <v>4.5472222222222216</v>
      </c>
      <c r="CS49" s="512">
        <f t="shared" si="1"/>
        <v>5.4944444444444436</v>
      </c>
      <c r="CT49" s="669">
        <f>$CT$34+('2011'!$BX$72/Daily!$E$62*Daily!E49)</f>
        <v>84.428571428571431</v>
      </c>
      <c r="CU49" s="669">
        <f>$CU$34+('2011'!$CF$72/Daily!$E$62*Daily!E49)</f>
        <v>86.178571428571416</v>
      </c>
      <c r="CV49" s="135">
        <f>'2011'!BT72</f>
        <v>2.2000000000000002</v>
      </c>
      <c r="CW49" s="135">
        <f>'2011'!BU72</f>
        <v>7.6</v>
      </c>
      <c r="CX49" s="25"/>
      <c r="CY49" s="536"/>
      <c r="CZ49" s="536"/>
      <c r="DA49" s="536"/>
      <c r="DB49" s="536"/>
      <c r="DC49" s="536"/>
      <c r="DD49" s="536"/>
    </row>
    <row r="50" spans="4:108" ht="12.75" customHeight="1" x14ac:dyDescent="0.2">
      <c r="D50" s="1881"/>
      <c r="E50" s="1725">
        <v>16</v>
      </c>
      <c r="F50" s="44">
        <v>4</v>
      </c>
      <c r="G50" s="88">
        <v>10.4</v>
      </c>
      <c r="H50" s="88">
        <v>6.9</v>
      </c>
      <c r="I50" s="88">
        <v>6.4</v>
      </c>
      <c r="J50" s="1408"/>
      <c r="K50" s="98">
        <v>61</v>
      </c>
      <c r="L50" s="98">
        <v>96</v>
      </c>
      <c r="M50" s="98">
        <v>82</v>
      </c>
      <c r="N50" s="98">
        <v>35</v>
      </c>
      <c r="O50" s="111"/>
      <c r="P50" s="98">
        <v>991</v>
      </c>
      <c r="Q50" s="98">
        <v>1000</v>
      </c>
      <c r="R50" s="98">
        <v>995.5</v>
      </c>
      <c r="S50" s="98">
        <v>9</v>
      </c>
      <c r="T50" s="111"/>
      <c r="U50" s="88">
        <v>4.5</v>
      </c>
      <c r="V50" s="88">
        <v>11.4</v>
      </c>
      <c r="W50" s="88">
        <v>15.2</v>
      </c>
      <c r="X50" s="103" t="s">
        <v>179</v>
      </c>
      <c r="Y50" s="401"/>
      <c r="Z50" s="536">
        <v>0</v>
      </c>
      <c r="AA50" s="511" t="s">
        <v>459</v>
      </c>
      <c r="AB50" s="102" t="s">
        <v>459</v>
      </c>
      <c r="AC50" s="1319" t="s">
        <v>459</v>
      </c>
      <c r="AD50" s="536" t="s">
        <v>459</v>
      </c>
      <c r="AE50" s="511" t="s">
        <v>459</v>
      </c>
      <c r="AF50" s="574"/>
      <c r="AG50" s="536">
        <v>2.4</v>
      </c>
      <c r="AH50" s="536">
        <v>5.8</v>
      </c>
      <c r="AI50" s="536">
        <v>4</v>
      </c>
      <c r="AJ50" s="536">
        <v>3.4</v>
      </c>
      <c r="AL50" s="103" t="s">
        <v>547</v>
      </c>
      <c r="AM50">
        <v>1013.25</v>
      </c>
      <c r="AN50" t="s">
        <v>112</v>
      </c>
      <c r="AO50" s="396"/>
      <c r="AP50" s="593">
        <v>2</v>
      </c>
      <c r="AQ50" s="596">
        <v>0</v>
      </c>
      <c r="AR50" s="576"/>
      <c r="AS50" s="44">
        <f t="shared" si="4"/>
        <v>1.7999999999999998</v>
      </c>
      <c r="AT50" s="88">
        <f t="shared" si="5"/>
        <v>2.8000000000000007</v>
      </c>
      <c r="AU50" s="88">
        <f t="shared" si="6"/>
        <v>2.3000000000000003</v>
      </c>
      <c r="AV50" s="355">
        <f t="shared" si="7"/>
        <v>1.0000000000000009</v>
      </c>
      <c r="AW50" s="44">
        <f>IF(F50="","",F50-Daily!CP50)</f>
        <v>2.2000000000000002</v>
      </c>
      <c r="AX50" s="44">
        <f>IF(G50="","",G50-Daily!CQ50)</f>
        <v>3.0444444444444461</v>
      </c>
      <c r="AY50" s="44">
        <f>IF(H50="","",H50-Daily!CR50)</f>
        <v>2.3222222222222229</v>
      </c>
      <c r="AZ50" s="487">
        <f>IF(I50="","",I50-Daily!CS50)</f>
        <v>0.84444444444444589</v>
      </c>
      <c r="BA50" s="85">
        <v>4.2583854252843167</v>
      </c>
      <c r="BB50" s="85">
        <v>5.2678881097422234</v>
      </c>
      <c r="BC50" s="85">
        <v>4.6213258666124331</v>
      </c>
      <c r="BD50" s="108">
        <v>2.6352751278063162</v>
      </c>
      <c r="BE50" s="351"/>
      <c r="BF50" s="622">
        <v>0</v>
      </c>
      <c r="BG50" s="30">
        <v>93.899999999999963</v>
      </c>
      <c r="BH50" s="67">
        <v>1.0936772046589014</v>
      </c>
      <c r="BI50" s="30">
        <v>66.600000000000009</v>
      </c>
      <c r="BJ50" s="616">
        <v>0.74951768488745985</v>
      </c>
      <c r="BK50" s="1792">
        <f t="shared" si="8"/>
        <v>0</v>
      </c>
      <c r="BL50" s="1709">
        <v>0.17708333333333334</v>
      </c>
      <c r="BM50" s="1709">
        <v>0.62847222222222221</v>
      </c>
      <c r="BN50" s="1709">
        <v>0.64930555555555558</v>
      </c>
      <c r="BO50" s="1709">
        <v>0.3125</v>
      </c>
      <c r="BP50" s="1708">
        <v>0.55694444444444446</v>
      </c>
      <c r="CK50" s="1089"/>
      <c r="CL50" s="670">
        <v>1</v>
      </c>
      <c r="CM50" s="8">
        <v>0</v>
      </c>
      <c r="CN50" s="670">
        <v>1013.25</v>
      </c>
      <c r="CO50" s="135">
        <f>'2011'!CA72</f>
        <v>4.863999999999999</v>
      </c>
      <c r="CP50" s="664">
        <v>1.8</v>
      </c>
      <c r="CQ50" s="664">
        <v>7.3555555555555543</v>
      </c>
      <c r="CR50" s="664">
        <f t="shared" si="0"/>
        <v>4.5777777777777775</v>
      </c>
      <c r="CS50" s="512">
        <f t="shared" si="1"/>
        <v>5.5555555555555545</v>
      </c>
      <c r="CT50" s="669">
        <f>$CT$34+('2011'!$BX$72/Daily!$E$62*Daily!E50)</f>
        <v>85.857142857142861</v>
      </c>
      <c r="CU50" s="669">
        <f>$CU$34+('2011'!$CF$72/Daily!$E$62*Daily!E50)</f>
        <v>88.857142857142861</v>
      </c>
      <c r="CV50" s="135">
        <f>'2011'!BT72</f>
        <v>2.2000000000000002</v>
      </c>
      <c r="CW50" s="135">
        <f>'2011'!BU72</f>
        <v>7.6</v>
      </c>
      <c r="CX50" s="25"/>
      <c r="CY50" s="536"/>
      <c r="CZ50" s="536"/>
      <c r="DA50" s="536"/>
      <c r="DB50" s="536"/>
      <c r="DC50" s="536"/>
      <c r="DD50" s="536"/>
    </row>
    <row r="51" spans="4:108" ht="12.75" customHeight="1" x14ac:dyDescent="0.2">
      <c r="D51" s="1881"/>
      <c r="E51" s="1725">
        <v>17</v>
      </c>
      <c r="F51" s="44">
        <v>4</v>
      </c>
      <c r="G51" s="88">
        <v>8.5</v>
      </c>
      <c r="H51" s="88">
        <v>6</v>
      </c>
      <c r="I51" s="88">
        <v>4.5</v>
      </c>
      <c r="J51" s="1408"/>
      <c r="K51" s="98">
        <v>80</v>
      </c>
      <c r="L51" s="98">
        <v>97</v>
      </c>
      <c r="M51" s="98">
        <v>89</v>
      </c>
      <c r="N51" s="98">
        <v>17</v>
      </c>
      <c r="O51" s="111"/>
      <c r="P51" s="98">
        <v>1000</v>
      </c>
      <c r="Q51" s="98">
        <v>1011</v>
      </c>
      <c r="R51" s="98">
        <v>1005.5</v>
      </c>
      <c r="S51" s="98">
        <v>11</v>
      </c>
      <c r="T51" s="111"/>
      <c r="U51" s="88">
        <v>4.8</v>
      </c>
      <c r="V51" s="88">
        <v>9.6999999999999993</v>
      </c>
      <c r="W51" s="88">
        <v>12.8</v>
      </c>
      <c r="X51" s="103" t="s">
        <v>180</v>
      </c>
      <c r="Y51" s="401"/>
      <c r="Z51" s="536">
        <v>0</v>
      </c>
      <c r="AA51" s="511" t="s">
        <v>459</v>
      </c>
      <c r="AB51" s="102" t="s">
        <v>459</v>
      </c>
      <c r="AC51" s="1319" t="s">
        <v>459</v>
      </c>
      <c r="AD51" s="536" t="s">
        <v>459</v>
      </c>
      <c r="AE51" s="511" t="s">
        <v>459</v>
      </c>
      <c r="AF51" s="574"/>
      <c r="AG51" s="536">
        <v>2.5</v>
      </c>
      <c r="AH51" s="536">
        <v>6.2</v>
      </c>
      <c r="AI51" s="536">
        <v>4.3</v>
      </c>
      <c r="AJ51" s="536">
        <v>3.7</v>
      </c>
      <c r="AL51" s="103" t="s">
        <v>548</v>
      </c>
      <c r="AM51">
        <v>1013.25</v>
      </c>
      <c r="AN51" t="s">
        <v>112</v>
      </c>
      <c r="AO51" s="396"/>
      <c r="AP51" s="593">
        <v>1</v>
      </c>
      <c r="AQ51" s="596">
        <v>0</v>
      </c>
      <c r="AR51" s="576"/>
      <c r="AS51" s="44">
        <f t="shared" si="4"/>
        <v>1.7999999999999998</v>
      </c>
      <c r="AT51" s="88">
        <f t="shared" si="5"/>
        <v>0.90000000000000036</v>
      </c>
      <c r="AU51" s="88">
        <f t="shared" si="6"/>
        <v>1.35</v>
      </c>
      <c r="AV51" s="355">
        <f t="shared" si="7"/>
        <v>-0.89999999999999947</v>
      </c>
      <c r="AW51" s="44">
        <f>IF(F51="","",F51-Daily!CP51)</f>
        <v>2.121428571428571</v>
      </c>
      <c r="AX51" s="44">
        <f>IF(G51="","",G51-Daily!CQ51)</f>
        <v>1.0833333333333348</v>
      </c>
      <c r="AY51" s="44">
        <f>IF(H51="","",H51-Daily!CR51)</f>
        <v>1.3523809523809529</v>
      </c>
      <c r="AZ51" s="487">
        <f>IF(I51="","",I51-Daily!CS51)</f>
        <v>-1.0380952380952362</v>
      </c>
      <c r="BA51" s="85">
        <v>4.1179965441371342</v>
      </c>
      <c r="BB51" s="85">
        <v>2.650502034926689</v>
      </c>
      <c r="BC51" s="85">
        <v>3.0874257730937855</v>
      </c>
      <c r="BD51" s="108">
        <v>2.8329274022633597</v>
      </c>
      <c r="BE51" s="351"/>
      <c r="BF51" s="622">
        <v>0</v>
      </c>
      <c r="BG51" s="30">
        <v>93.899999999999963</v>
      </c>
      <c r="BH51" s="67">
        <v>1.075777414075286</v>
      </c>
      <c r="BI51" s="30">
        <v>67.600000000000009</v>
      </c>
      <c r="BJ51" s="616">
        <v>0.7385095591104176</v>
      </c>
      <c r="BK51" s="1792">
        <f t="shared" si="8"/>
        <v>0</v>
      </c>
      <c r="BL51" s="1709">
        <v>0.14583333333333334</v>
      </c>
      <c r="BM51" s="1709">
        <v>0.57986111111111105</v>
      </c>
      <c r="BN51" s="1709">
        <v>0.6875</v>
      </c>
      <c r="BO51" s="1709">
        <v>0.33333333333333331</v>
      </c>
      <c r="BP51" s="1708">
        <v>0.4909722222222222</v>
      </c>
      <c r="BS51" s="1388" t="s">
        <v>178</v>
      </c>
      <c r="BT51" s="185">
        <v>1</v>
      </c>
      <c r="BV51" s="2116" t="s">
        <v>168</v>
      </c>
      <c r="BW51" s="2117"/>
      <c r="BX51" s="2117"/>
      <c r="BY51" s="2117"/>
      <c r="BZ51" s="2117"/>
      <c r="CA51" s="2117"/>
      <c r="CB51" s="2117"/>
      <c r="CC51" s="2118"/>
      <c r="CE51" s="1682">
        <f>MIN(F35:F62)</f>
        <v>-1.7</v>
      </c>
      <c r="CF51" s="1682">
        <f>MIN(G35:G62)</f>
        <v>4.7</v>
      </c>
      <c r="CG51" s="1682">
        <f>MIN(H35:H62)</f>
        <v>3.5</v>
      </c>
      <c r="CH51" s="1682">
        <f>MIN(I35:I62)</f>
        <v>1.4999999999999996</v>
      </c>
      <c r="CI51" s="1683">
        <f>MIN(K35:K62)</f>
        <v>52</v>
      </c>
      <c r="CJ51" s="1683">
        <f>MIN(L35:L62)</f>
        <v>83</v>
      </c>
      <c r="CK51" s="1089"/>
      <c r="CL51" s="670">
        <v>1</v>
      </c>
      <c r="CM51" s="8">
        <v>0</v>
      </c>
      <c r="CN51" s="670">
        <v>1013.25</v>
      </c>
      <c r="CO51" s="135">
        <f>'2011'!CA72</f>
        <v>4.863999999999999</v>
      </c>
      <c r="CP51" s="664">
        <v>1.8785714285714288</v>
      </c>
      <c r="CQ51" s="664">
        <v>7.4166666666666652</v>
      </c>
      <c r="CR51" s="664">
        <f t="shared" si="0"/>
        <v>4.6476190476190471</v>
      </c>
      <c r="CS51" s="512">
        <f t="shared" si="1"/>
        <v>5.5380952380952362</v>
      </c>
      <c r="CT51" s="669">
        <f>$CT$34+('2011'!$BX$72/Daily!$E$62*Daily!E51)</f>
        <v>87.285714285714278</v>
      </c>
      <c r="CU51" s="669">
        <f>$CU$34+('2011'!$CF$72/Daily!$E$62*Daily!E51)</f>
        <v>91.535714285714278</v>
      </c>
      <c r="CV51" s="135">
        <f>'2011'!BT72</f>
        <v>2.2000000000000002</v>
      </c>
      <c r="CW51" s="135">
        <f>'2011'!BU72</f>
        <v>7.6</v>
      </c>
      <c r="CX51" s="25"/>
      <c r="CY51" s="536"/>
      <c r="CZ51" s="536"/>
      <c r="DA51" s="536"/>
      <c r="DB51" s="536"/>
      <c r="DC51" s="536"/>
      <c r="DD51" s="536"/>
    </row>
    <row r="52" spans="4:108" ht="13.5" customHeight="1" x14ac:dyDescent="0.2">
      <c r="D52" s="1881"/>
      <c r="E52" s="1725">
        <v>18</v>
      </c>
      <c r="F52" s="44">
        <v>2.2999999999999998</v>
      </c>
      <c r="G52" s="88">
        <v>6.8</v>
      </c>
      <c r="H52" s="88">
        <v>4.5</v>
      </c>
      <c r="I52" s="88">
        <v>4.5</v>
      </c>
      <c r="J52" s="1408"/>
      <c r="K52" s="98">
        <v>77</v>
      </c>
      <c r="L52" s="98">
        <v>92</v>
      </c>
      <c r="M52" s="98">
        <v>85</v>
      </c>
      <c r="N52" s="98">
        <v>15</v>
      </c>
      <c r="O52" s="111"/>
      <c r="P52" s="98">
        <v>1011</v>
      </c>
      <c r="Q52" s="98">
        <v>1014</v>
      </c>
      <c r="R52" s="98">
        <v>1012.5</v>
      </c>
      <c r="S52" s="98">
        <v>3</v>
      </c>
      <c r="T52" s="111"/>
      <c r="U52" s="88">
        <v>5.4</v>
      </c>
      <c r="V52" s="88">
        <v>12</v>
      </c>
      <c r="W52" s="88">
        <v>17</v>
      </c>
      <c r="X52" s="1417" t="s">
        <v>183</v>
      </c>
      <c r="Y52" s="401"/>
      <c r="Z52" s="536">
        <v>0</v>
      </c>
      <c r="AA52" s="511" t="s">
        <v>459</v>
      </c>
      <c r="AB52" s="102" t="s">
        <v>459</v>
      </c>
      <c r="AC52" s="1319" t="s">
        <v>459</v>
      </c>
      <c r="AD52" s="536" t="s">
        <v>459</v>
      </c>
      <c r="AE52" s="511" t="s">
        <v>459</v>
      </c>
      <c r="AF52" s="574"/>
      <c r="AG52" s="536">
        <v>0</v>
      </c>
      <c r="AH52" s="536">
        <v>4.2</v>
      </c>
      <c r="AI52" s="536">
        <v>2.2999999999999998</v>
      </c>
      <c r="AJ52" s="536">
        <v>4.2</v>
      </c>
      <c r="AL52" s="103" t="s">
        <v>549</v>
      </c>
      <c r="AM52">
        <v>1013.25</v>
      </c>
      <c r="AN52" t="s">
        <v>112</v>
      </c>
      <c r="AO52" s="396"/>
      <c r="AP52" s="593">
        <v>0.5</v>
      </c>
      <c r="AQ52" s="596">
        <v>0</v>
      </c>
      <c r="AR52" s="576"/>
      <c r="AS52" s="44">
        <f t="shared" si="4"/>
        <v>9.9999999999999645E-2</v>
      </c>
      <c r="AT52" s="88">
        <f t="shared" si="5"/>
        <v>-0.79999999999999982</v>
      </c>
      <c r="AU52" s="88">
        <f t="shared" si="6"/>
        <v>-0.35000000000000009</v>
      </c>
      <c r="AV52" s="355">
        <f t="shared" si="7"/>
        <v>-0.89999999999999947</v>
      </c>
      <c r="AW52" s="44">
        <f>IF(F52="","",F52-Daily!CP52)</f>
        <v>0.34285714285714253</v>
      </c>
      <c r="AX52" s="44">
        <f>IF(G52="","",G52-Daily!CQ52)</f>
        <v>-0.67777777777777626</v>
      </c>
      <c r="AY52" s="44">
        <f>IF(H52="","",H52-Daily!CR52)</f>
        <v>-0.21746031746031669</v>
      </c>
      <c r="AZ52" s="487">
        <f>IF(I52="","",I52-Daily!CS52)</f>
        <v>-1.0206349206349188</v>
      </c>
      <c r="BA52" s="85">
        <v>2.1971158232888603</v>
      </c>
      <c r="BB52" s="85">
        <v>2.3670439423907328</v>
      </c>
      <c r="BC52" s="85">
        <v>2.1244021057925773</v>
      </c>
      <c r="BD52" s="108">
        <v>2.8141104315431877</v>
      </c>
      <c r="BE52" s="351"/>
      <c r="BF52" s="622">
        <v>0</v>
      </c>
      <c r="BG52" s="30">
        <v>93.899999999999963</v>
      </c>
      <c r="BH52" s="67">
        <v>1.0584541062801927</v>
      </c>
      <c r="BI52" s="30">
        <v>68.100000000000009</v>
      </c>
      <c r="BJ52" s="616">
        <v>0.72282031842304795</v>
      </c>
      <c r="BK52" s="1792">
        <f t="shared" si="8"/>
        <v>0</v>
      </c>
      <c r="BL52" s="1709">
        <v>0.30763888888888891</v>
      </c>
      <c r="BM52" s="1709">
        <v>0.4861111111111111</v>
      </c>
      <c r="BN52" s="1709">
        <v>0.67708333333333337</v>
      </c>
      <c r="BO52" s="1709">
        <v>0.35416666666666669</v>
      </c>
      <c r="BP52" s="1708">
        <v>0.77569444444444446</v>
      </c>
      <c r="BS52" s="1313" t="s">
        <v>180</v>
      </c>
      <c r="BT52" s="108">
        <v>2</v>
      </c>
      <c r="BV52" s="2146" t="s">
        <v>402</v>
      </c>
      <c r="BW52" s="2147"/>
      <c r="BX52" s="2147"/>
      <c r="BY52" s="2147"/>
      <c r="BZ52" s="2147"/>
      <c r="CA52" s="2147"/>
      <c r="CB52" s="2147"/>
      <c r="CC52" s="2148"/>
      <c r="CE52" s="1684">
        <f>MAX(F35:F62)</f>
        <v>11.3</v>
      </c>
      <c r="CF52" s="1684">
        <f>MAX(G35:G62)</f>
        <v>14.2</v>
      </c>
      <c r="CG52" s="1684">
        <f>MAX(H35:H62)</f>
        <v>12</v>
      </c>
      <c r="CH52" s="1684">
        <f>MAX(I35:I62)</f>
        <v>8.6</v>
      </c>
      <c r="CI52" s="1685">
        <f>MAX(K35:K62)</f>
        <v>93</v>
      </c>
      <c r="CJ52" s="1685">
        <f>MAX(L35:L62)</f>
        <v>98</v>
      </c>
      <c r="CK52" s="1090"/>
      <c r="CL52" s="670">
        <v>1</v>
      </c>
      <c r="CM52" s="8">
        <v>0</v>
      </c>
      <c r="CN52" s="670">
        <v>1013.25</v>
      </c>
      <c r="CO52" s="135">
        <f>'2011'!CA72</f>
        <v>4.863999999999999</v>
      </c>
      <c r="CP52" s="664">
        <v>1.9571428571428573</v>
      </c>
      <c r="CQ52" s="664">
        <v>7.4777777777777761</v>
      </c>
      <c r="CR52" s="664">
        <f t="shared" si="0"/>
        <v>4.7174603174603167</v>
      </c>
      <c r="CS52" s="512">
        <f t="shared" si="1"/>
        <v>5.5206349206349188</v>
      </c>
      <c r="CT52" s="669">
        <f>$CT$34+('2011'!$BX$72/Daily!$E$62*Daily!E52)</f>
        <v>88.714285714285722</v>
      </c>
      <c r="CU52" s="669">
        <f>$CU$34+('2011'!$CF$72/Daily!$E$62*Daily!E52)</f>
        <v>94.214285714285708</v>
      </c>
      <c r="CV52" s="135">
        <f>'2011'!BT72</f>
        <v>2.2000000000000002</v>
      </c>
      <c r="CW52" s="135">
        <f>'2011'!BU72</f>
        <v>7.6</v>
      </c>
      <c r="CX52" s="25"/>
      <c r="CY52" s="536"/>
      <c r="CZ52" s="536"/>
      <c r="DA52" s="536"/>
      <c r="DB52" s="536"/>
      <c r="DC52" s="536"/>
      <c r="DD52" s="536"/>
    </row>
    <row r="53" spans="4:108" ht="12.75" customHeight="1" x14ac:dyDescent="0.2">
      <c r="D53" s="1881"/>
      <c r="E53" s="1725">
        <v>19</v>
      </c>
      <c r="F53" s="44">
        <v>2.7</v>
      </c>
      <c r="G53" s="88">
        <v>6</v>
      </c>
      <c r="H53" s="88">
        <v>4.5999999999999996</v>
      </c>
      <c r="I53" s="88">
        <v>3.3</v>
      </c>
      <c r="J53" s="1408"/>
      <c r="K53" s="98">
        <v>86</v>
      </c>
      <c r="L53" s="98">
        <v>98</v>
      </c>
      <c r="M53" s="98">
        <v>96</v>
      </c>
      <c r="N53" s="98">
        <v>12</v>
      </c>
      <c r="O53" s="111"/>
      <c r="P53" s="98">
        <v>1009</v>
      </c>
      <c r="Q53" s="98">
        <v>1013</v>
      </c>
      <c r="R53" s="98">
        <v>1011</v>
      </c>
      <c r="S53" s="98">
        <v>4</v>
      </c>
      <c r="T53" s="111"/>
      <c r="U53" s="88">
        <v>4.0999999999999996</v>
      </c>
      <c r="V53" s="88">
        <v>9.6999999999999993</v>
      </c>
      <c r="W53" s="88">
        <v>15.4</v>
      </c>
      <c r="X53" s="103" t="s">
        <v>183</v>
      </c>
      <c r="Y53" s="401"/>
      <c r="Z53" s="536">
        <v>11.2</v>
      </c>
      <c r="AA53" s="1290">
        <v>2.5</v>
      </c>
      <c r="AB53" s="102">
        <v>0.5</v>
      </c>
      <c r="AC53" s="1319">
        <v>0.25339366515837103</v>
      </c>
      <c r="AD53" s="536">
        <v>1.2444444444444445</v>
      </c>
      <c r="AE53" s="511">
        <v>4</v>
      </c>
      <c r="AF53" s="574"/>
      <c r="AG53" s="536">
        <v>0.7</v>
      </c>
      <c r="AH53" s="536">
        <v>5.7</v>
      </c>
      <c r="AI53" s="536">
        <v>4</v>
      </c>
      <c r="AJ53" s="536">
        <v>5</v>
      </c>
      <c r="AL53" s="103" t="s">
        <v>464</v>
      </c>
      <c r="AM53">
        <v>1013.25</v>
      </c>
      <c r="AN53" t="s">
        <v>550</v>
      </c>
      <c r="AO53" s="396"/>
      <c r="AP53" s="593">
        <v>0</v>
      </c>
      <c r="AQ53" s="596">
        <v>9</v>
      </c>
      <c r="AR53" s="576"/>
      <c r="AS53" s="44">
        <f t="shared" si="4"/>
        <v>0.5</v>
      </c>
      <c r="AT53" s="88">
        <f t="shared" si="5"/>
        <v>-1.5999999999999996</v>
      </c>
      <c r="AU53" s="88">
        <f t="shared" si="6"/>
        <v>-0.54999999999999982</v>
      </c>
      <c r="AV53" s="355">
        <f t="shared" si="7"/>
        <v>-2.0999999999999996</v>
      </c>
      <c r="AW53" s="44">
        <f>IF(F53="","",F53-Daily!CP53)</f>
        <v>0.66428571428571415</v>
      </c>
      <c r="AX53" s="44">
        <f>IF(G53="","",G53-Daily!CQ53)</f>
        <v>-1.538888888888887</v>
      </c>
      <c r="AY53" s="44">
        <f>IF(H53="","",H53-Daily!CR53)</f>
        <v>-0.18730158730158664</v>
      </c>
      <c r="AZ53" s="487">
        <f>IF(I53="","",I53-Daily!CS53)</f>
        <v>-2.2031746031746016</v>
      </c>
      <c r="BA53" s="85">
        <v>2.4178482081674249</v>
      </c>
      <c r="BB53" s="85">
        <v>3.0441840085201282</v>
      </c>
      <c r="BC53" s="85">
        <v>2.1062588093632377</v>
      </c>
      <c r="BD53" s="108">
        <v>4.7244578176728416</v>
      </c>
      <c r="BE53" s="351"/>
      <c r="BF53" s="622">
        <v>7.839999999999999</v>
      </c>
      <c r="BG53" s="30">
        <v>105.09999999999997</v>
      </c>
      <c r="BH53" s="67">
        <v>1.165927099841521</v>
      </c>
      <c r="BI53" s="30">
        <v>68.100000000000009</v>
      </c>
      <c r="BJ53" s="616">
        <v>0.70283818650939933</v>
      </c>
      <c r="BK53" s="1792">
        <f t="shared" si="8"/>
        <v>2</v>
      </c>
      <c r="BL53" s="1709" t="s">
        <v>521</v>
      </c>
      <c r="BM53" s="1709">
        <v>0.68055555555555547</v>
      </c>
      <c r="BN53" s="1709" t="s">
        <v>489</v>
      </c>
      <c r="BO53" s="1709" t="s">
        <v>459</v>
      </c>
      <c r="BP53" s="1708">
        <v>2.8472222222222222E-2</v>
      </c>
      <c r="BS53" s="1389" t="s">
        <v>183</v>
      </c>
      <c r="BT53" s="108">
        <v>3</v>
      </c>
      <c r="BU53" s="26"/>
      <c r="BV53" s="2119"/>
      <c r="BW53" s="2120"/>
      <c r="BX53" s="2120"/>
      <c r="BY53" s="2120"/>
      <c r="BZ53" s="2120"/>
      <c r="CA53" s="2120"/>
      <c r="CB53" s="2120"/>
      <c r="CC53" s="2121"/>
      <c r="CD53" s="9"/>
      <c r="CE53" s="1683">
        <f>MIN(M35:M62)</f>
        <v>74</v>
      </c>
      <c r="CF53" s="1683">
        <f>MIN(N35:N62)</f>
        <v>5</v>
      </c>
      <c r="CG53" s="1683">
        <f>MIN(P35:P62)</f>
        <v>989</v>
      </c>
      <c r="CH53" s="1683">
        <f>MIN(Q35:Q62)</f>
        <v>998</v>
      </c>
      <c r="CI53" s="1683">
        <f>MIN(R35:R62)</f>
        <v>993.5</v>
      </c>
      <c r="CJ53" s="1683">
        <f>MIN(S35:S62)</f>
        <v>1</v>
      </c>
      <c r="CK53" s="1086"/>
      <c r="CL53" s="670">
        <v>1</v>
      </c>
      <c r="CM53" s="8">
        <v>0</v>
      </c>
      <c r="CN53" s="670">
        <v>1013.25</v>
      </c>
      <c r="CO53" s="135">
        <f>'2011'!CA72</f>
        <v>4.863999999999999</v>
      </c>
      <c r="CP53" s="664">
        <v>2.035714285714286</v>
      </c>
      <c r="CQ53" s="664">
        <v>7.538888888888887</v>
      </c>
      <c r="CR53" s="664">
        <f t="shared" si="0"/>
        <v>4.7873015873015863</v>
      </c>
      <c r="CS53" s="512">
        <f t="shared" si="1"/>
        <v>5.5031746031746014</v>
      </c>
      <c r="CT53" s="669">
        <f>$CT$34+('2011'!$BX$72/Daily!$E$62*Daily!E53)</f>
        <v>90.142857142857139</v>
      </c>
      <c r="CU53" s="669">
        <f>$CU$34+('2011'!$CF$72/Daily!$E$62*Daily!E53)</f>
        <v>96.892857142857139</v>
      </c>
      <c r="CV53" s="135">
        <f>'2011'!BT72</f>
        <v>2.2000000000000002</v>
      </c>
      <c r="CW53" s="135">
        <f>'2011'!BU72</f>
        <v>7.6</v>
      </c>
      <c r="CX53" s="25"/>
      <c r="CY53" s="536"/>
      <c r="CZ53" s="536"/>
      <c r="DA53" s="536"/>
      <c r="DB53" s="536"/>
      <c r="DC53" s="536"/>
      <c r="DD53" s="536"/>
    </row>
    <row r="54" spans="4:108" ht="12.75" customHeight="1" x14ac:dyDescent="0.2">
      <c r="D54" s="1881"/>
      <c r="E54" s="1725">
        <v>20</v>
      </c>
      <c r="F54" s="44">
        <v>3.6</v>
      </c>
      <c r="G54" s="88">
        <v>5.0999999999999996</v>
      </c>
      <c r="H54" s="88">
        <v>4.3</v>
      </c>
      <c r="I54" s="88">
        <v>1.4999999999999996</v>
      </c>
      <c r="J54" s="1408"/>
      <c r="K54" s="98">
        <v>93</v>
      </c>
      <c r="L54" s="98">
        <v>98</v>
      </c>
      <c r="M54" s="98">
        <v>95</v>
      </c>
      <c r="N54" s="98">
        <v>5</v>
      </c>
      <c r="O54" s="111"/>
      <c r="P54" s="98">
        <v>1013</v>
      </c>
      <c r="Q54" s="98">
        <v>1016</v>
      </c>
      <c r="R54" s="98">
        <v>1014.5</v>
      </c>
      <c r="S54" s="98">
        <v>3</v>
      </c>
      <c r="T54" s="111"/>
      <c r="U54" s="88">
        <v>4.5999999999999996</v>
      </c>
      <c r="V54" s="88">
        <v>10.5</v>
      </c>
      <c r="W54" s="88">
        <v>15.4</v>
      </c>
      <c r="X54" s="103" t="s">
        <v>180</v>
      </c>
      <c r="Y54" s="401"/>
      <c r="Z54" s="536">
        <v>0</v>
      </c>
      <c r="AA54" s="511" t="s">
        <v>459</v>
      </c>
      <c r="AB54" s="102" t="s">
        <v>459</v>
      </c>
      <c r="AC54" s="1319" t="s">
        <v>459</v>
      </c>
      <c r="AD54" s="536" t="s">
        <v>459</v>
      </c>
      <c r="AE54" s="511" t="s">
        <v>459</v>
      </c>
      <c r="AF54" s="574"/>
      <c r="AG54" s="536">
        <v>2.6</v>
      </c>
      <c r="AH54" s="536">
        <v>4.8</v>
      </c>
      <c r="AI54" s="536">
        <v>3.6</v>
      </c>
      <c r="AJ54" s="536">
        <v>2.1999999999999997</v>
      </c>
      <c r="AL54" s="103" t="s">
        <v>464</v>
      </c>
      <c r="AM54">
        <v>1013.25</v>
      </c>
      <c r="AN54" t="s">
        <v>112</v>
      </c>
      <c r="AO54" s="396"/>
      <c r="AP54" s="593">
        <v>0</v>
      </c>
      <c r="AQ54" s="596">
        <v>0</v>
      </c>
      <c r="AR54" s="576"/>
      <c r="AS54" s="44">
        <f t="shared" si="4"/>
        <v>1.4</v>
      </c>
      <c r="AT54" s="88">
        <f t="shared" si="5"/>
        <v>-2.5</v>
      </c>
      <c r="AU54" s="88">
        <f t="shared" si="6"/>
        <v>-0.55000000000000004</v>
      </c>
      <c r="AV54" s="355">
        <f t="shared" si="7"/>
        <v>-3.9</v>
      </c>
      <c r="AW54" s="44">
        <f>IF(F54="","",F54-Daily!CP54)</f>
        <v>1.4857142857142853</v>
      </c>
      <c r="AX54" s="44">
        <f>IF(G54="","",G54-Daily!CQ54)</f>
        <v>-2.5</v>
      </c>
      <c r="AY54" s="44">
        <f>IF(H54="","",H54-Daily!CR54)</f>
        <v>-0.55714285714285783</v>
      </c>
      <c r="AZ54" s="487">
        <f>IF(I54="","",I54-Daily!CS54)</f>
        <v>-3.9857142857142853</v>
      </c>
      <c r="BA54" s="85">
        <v>3.1982007202300227</v>
      </c>
      <c r="BB54" s="85">
        <v>4.2494133368571383</v>
      </c>
      <c r="BC54" s="85">
        <v>2.3509579484156409</v>
      </c>
      <c r="BD54" s="108">
        <v>13.560248044582337</v>
      </c>
      <c r="BE54" s="351"/>
      <c r="BF54" s="622">
        <v>0</v>
      </c>
      <c r="BG54" s="30">
        <v>105.09999999999997</v>
      </c>
      <c r="BH54" s="67">
        <v>1.1477379095163802</v>
      </c>
      <c r="BI54" s="30">
        <v>68.100000000000009</v>
      </c>
      <c r="BJ54" s="616">
        <v>0.68393113342898149</v>
      </c>
      <c r="BK54" s="1792">
        <f t="shared" si="8"/>
        <v>0</v>
      </c>
      <c r="BL54" s="1709">
        <v>0.34375</v>
      </c>
      <c r="BM54" s="1709">
        <v>0.52083333333333337</v>
      </c>
      <c r="BN54" s="1709" t="s">
        <v>514</v>
      </c>
      <c r="BO54" s="1709">
        <v>2.7777777777777776E-2</v>
      </c>
      <c r="BP54" s="1708">
        <v>0.81180555555555556</v>
      </c>
      <c r="BS54" s="1389" t="s">
        <v>185</v>
      </c>
      <c r="BT54" s="108">
        <v>0</v>
      </c>
      <c r="BU54" s="26"/>
      <c r="BV54" s="2175" t="s">
        <v>403</v>
      </c>
      <c r="BW54" s="2176"/>
      <c r="BX54" s="2176"/>
      <c r="BY54" s="2176"/>
      <c r="BZ54" s="2176"/>
      <c r="CA54" s="2176"/>
      <c r="CB54" s="2176"/>
      <c r="CC54" s="2177"/>
      <c r="CD54" s="172"/>
      <c r="CE54" s="1685">
        <f>MAX(M35:M62)</f>
        <v>96</v>
      </c>
      <c r="CF54" s="1685">
        <f>MAX(N35:N62)</f>
        <v>43</v>
      </c>
      <c r="CG54" s="1685">
        <f>MAX(P35:P62)</f>
        <v>1025</v>
      </c>
      <c r="CH54" s="1685">
        <f>MAX(Q35:Q62)</f>
        <v>1035</v>
      </c>
      <c r="CI54" s="1685">
        <f>MAX(R35:R62)</f>
        <v>1030</v>
      </c>
      <c r="CJ54" s="1685">
        <f>MAX(S35:S62)</f>
        <v>12</v>
      </c>
      <c r="CK54" s="1086"/>
      <c r="CL54" s="670">
        <v>1</v>
      </c>
      <c r="CM54" s="8">
        <v>0</v>
      </c>
      <c r="CN54" s="670">
        <v>1013.25</v>
      </c>
      <c r="CO54" s="135">
        <f>'2011'!CA72</f>
        <v>4.863999999999999</v>
      </c>
      <c r="CP54" s="664">
        <v>2.1142857142857148</v>
      </c>
      <c r="CQ54" s="664">
        <v>7.6</v>
      </c>
      <c r="CR54" s="664">
        <f t="shared" si="0"/>
        <v>4.8571428571428577</v>
      </c>
      <c r="CS54" s="512">
        <f t="shared" si="1"/>
        <v>5.4857142857142849</v>
      </c>
      <c r="CT54" s="669">
        <f>$CT$34+('2011'!$BX$72/Daily!$E$62*Daily!E54)</f>
        <v>91.571428571428569</v>
      </c>
      <c r="CU54" s="669">
        <f>$CU$34+('2011'!$CF$72/Daily!$E$62*Daily!E54)</f>
        <v>99.571428571428569</v>
      </c>
      <c r="CV54" s="135">
        <f>'2011'!BT72</f>
        <v>2.2000000000000002</v>
      </c>
      <c r="CW54" s="135">
        <f>'2011'!BU72</f>
        <v>7.6</v>
      </c>
      <c r="CX54" s="25"/>
      <c r="CY54" s="536"/>
      <c r="CZ54" s="536"/>
      <c r="DA54" s="536"/>
      <c r="DB54" s="536"/>
      <c r="DC54" s="536"/>
      <c r="DD54" s="536"/>
    </row>
    <row r="55" spans="4:108" ht="12.75" customHeight="1" x14ac:dyDescent="0.2">
      <c r="D55" s="1881"/>
      <c r="E55" s="1725">
        <v>21</v>
      </c>
      <c r="F55" s="44">
        <v>3.6</v>
      </c>
      <c r="G55" s="88">
        <v>6.4</v>
      </c>
      <c r="H55" s="88">
        <v>5</v>
      </c>
      <c r="I55" s="88">
        <v>2.8000000000000003</v>
      </c>
      <c r="J55" s="1408"/>
      <c r="K55" s="98">
        <v>84</v>
      </c>
      <c r="L55" s="98">
        <v>93</v>
      </c>
      <c r="M55" s="98">
        <v>89</v>
      </c>
      <c r="N55" s="98">
        <v>9</v>
      </c>
      <c r="O55" s="111"/>
      <c r="P55" s="98">
        <v>1012</v>
      </c>
      <c r="Q55" s="98">
        <v>1016</v>
      </c>
      <c r="R55" s="98">
        <v>1014</v>
      </c>
      <c r="S55" s="98">
        <v>4</v>
      </c>
      <c r="T55" s="111"/>
      <c r="U55" s="88">
        <v>4.5999999999999996</v>
      </c>
      <c r="V55" s="88">
        <v>9.4</v>
      </c>
      <c r="W55" s="88">
        <v>13.5</v>
      </c>
      <c r="X55" s="103" t="s">
        <v>183</v>
      </c>
      <c r="Y55" s="401"/>
      <c r="Z55" s="536">
        <v>0.1</v>
      </c>
      <c r="AA55" s="511" t="s">
        <v>459</v>
      </c>
      <c r="AB55" s="102" t="s">
        <v>459</v>
      </c>
      <c r="AC55" s="1319">
        <v>2.2624434389140269E-3</v>
      </c>
      <c r="AD55" s="536" t="s">
        <v>459</v>
      </c>
      <c r="AE55" s="511" t="s">
        <v>459</v>
      </c>
      <c r="AF55" s="574"/>
      <c r="AG55" s="536">
        <v>2.4</v>
      </c>
      <c r="AH55" s="536">
        <v>4.0999999999999996</v>
      </c>
      <c r="AI55" s="536">
        <v>3.3</v>
      </c>
      <c r="AJ55" s="536">
        <v>1.6999999999999997</v>
      </c>
      <c r="AL55" s="103" t="s">
        <v>464</v>
      </c>
      <c r="AM55">
        <v>1013.25</v>
      </c>
      <c r="AN55" t="s">
        <v>551</v>
      </c>
      <c r="AO55" s="396"/>
      <c r="AP55" s="593">
        <v>0</v>
      </c>
      <c r="AQ55" s="596">
        <v>1</v>
      </c>
      <c r="AR55" s="576"/>
      <c r="AS55" s="44">
        <f t="shared" si="4"/>
        <v>1.4</v>
      </c>
      <c r="AT55" s="88">
        <f t="shared" si="5"/>
        <v>-1.1999999999999993</v>
      </c>
      <c r="AU55" s="88">
        <f t="shared" si="6"/>
        <v>0.10000000000000031</v>
      </c>
      <c r="AV55" s="355">
        <f t="shared" si="7"/>
        <v>-2.5999999999999992</v>
      </c>
      <c r="AW55" s="44">
        <f>IF(F55="","",F55-Daily!CP55)</f>
        <v>1.4071428571428566</v>
      </c>
      <c r="AX55" s="44">
        <f>IF(G55="","",G55-Daily!CQ55)</f>
        <v>-1.3499999999999996</v>
      </c>
      <c r="AY55" s="44">
        <f>IF(H55="","",H55-Daily!CR55)</f>
        <v>2.857142857142847E-2</v>
      </c>
      <c r="AZ55" s="487">
        <f>IF(I55="","",I55-Daily!CS55)</f>
        <v>-2.7571428571428567</v>
      </c>
      <c r="BA55" s="85">
        <v>3.1067798864591616</v>
      </c>
      <c r="BB55" s="85">
        <v>2.8700241709177305</v>
      </c>
      <c r="BC55" s="85">
        <v>2.0155207939000079</v>
      </c>
      <c r="BD55" s="108">
        <v>6.3220236279697843</v>
      </c>
      <c r="BE55" s="351"/>
      <c r="BF55" s="622">
        <v>7.0000000000000007E-2</v>
      </c>
      <c r="BG55" s="30">
        <v>105.19999999999996</v>
      </c>
      <c r="BH55" s="67">
        <v>1.1311827956989242</v>
      </c>
      <c r="BI55" s="30">
        <v>68.100000000000009</v>
      </c>
      <c r="BJ55" s="616">
        <v>0.66601466992665048</v>
      </c>
      <c r="BK55" s="1792">
        <f t="shared" si="8"/>
        <v>1</v>
      </c>
      <c r="BL55" s="1709">
        <v>1.0416666666666666E-2</v>
      </c>
      <c r="BM55" s="1709">
        <v>0.60069444444444442</v>
      </c>
      <c r="BN55" s="1709">
        <v>0.61111111111111105</v>
      </c>
      <c r="BO55" s="1709">
        <v>0.30208333333333331</v>
      </c>
      <c r="BP55" s="1708">
        <v>0.62291666666666667</v>
      </c>
      <c r="BS55" s="1209" t="s">
        <v>179</v>
      </c>
      <c r="BT55" s="108">
        <v>6</v>
      </c>
      <c r="BV55" s="2130"/>
      <c r="BW55" s="2131"/>
      <c r="BX55" s="2131"/>
      <c r="BY55" s="2131"/>
      <c r="BZ55" s="2131"/>
      <c r="CA55" s="2131"/>
      <c r="CB55" s="2131"/>
      <c r="CC55" s="2132"/>
      <c r="CD55" s="1381"/>
      <c r="CE55" s="1682">
        <f>MIN(U35:U62)</f>
        <v>2.8</v>
      </c>
      <c r="CF55" s="1682">
        <f>MIN(V35:V62)</f>
        <v>8.1</v>
      </c>
      <c r="CG55" s="1682">
        <f>MIN(W35:W62)</f>
        <v>10.5</v>
      </c>
      <c r="CH55" s="1682"/>
      <c r="CI55" s="1682"/>
      <c r="CJ55" s="1682"/>
      <c r="CK55" s="1086"/>
      <c r="CL55" s="670">
        <v>1</v>
      </c>
      <c r="CM55" s="8">
        <v>0</v>
      </c>
      <c r="CN55" s="670">
        <v>1013.25</v>
      </c>
      <c r="CO55" s="135">
        <f>'2011'!CA72</f>
        <v>4.863999999999999</v>
      </c>
      <c r="CP55" s="664">
        <v>2.1928571428571435</v>
      </c>
      <c r="CQ55" s="664">
        <v>7.75</v>
      </c>
      <c r="CR55" s="664">
        <f t="shared" si="0"/>
        <v>4.9714285714285715</v>
      </c>
      <c r="CS55" s="512">
        <f t="shared" si="1"/>
        <v>5.5571428571428569</v>
      </c>
      <c r="CT55" s="669">
        <f>$CT$34+('2011'!$BX$72/Daily!$E$62*Daily!E55)</f>
        <v>93</v>
      </c>
      <c r="CU55" s="669">
        <f>$CU$34+('2011'!$CF$72/Daily!$E$62*Daily!E55)</f>
        <v>102.25</v>
      </c>
      <c r="CV55" s="135">
        <f>'2011'!BT72</f>
        <v>2.2000000000000002</v>
      </c>
      <c r="CW55" s="135">
        <f>'2011'!BU72</f>
        <v>7.6</v>
      </c>
      <c r="CX55" s="25"/>
      <c r="CY55" s="536"/>
      <c r="CZ55" s="536"/>
      <c r="DA55" s="536"/>
      <c r="DB55" s="536"/>
      <c r="DC55" s="536"/>
      <c r="DD55" s="536"/>
    </row>
    <row r="56" spans="4:108" ht="12.75" customHeight="1" x14ac:dyDescent="0.2">
      <c r="D56" s="1881"/>
      <c r="E56" s="1725">
        <v>22</v>
      </c>
      <c r="F56" s="44">
        <v>4.3</v>
      </c>
      <c r="G56" s="88">
        <v>7.3</v>
      </c>
      <c r="H56" s="88">
        <v>5.9</v>
      </c>
      <c r="I56" s="88">
        <v>3</v>
      </c>
      <c r="J56" s="1408"/>
      <c r="K56" s="98">
        <v>86</v>
      </c>
      <c r="L56" s="98">
        <v>94</v>
      </c>
      <c r="M56" s="98">
        <v>90</v>
      </c>
      <c r="N56" s="98">
        <v>8</v>
      </c>
      <c r="O56" s="111"/>
      <c r="P56" s="98">
        <v>1014</v>
      </c>
      <c r="Q56" s="98">
        <v>1019</v>
      </c>
      <c r="R56" s="98">
        <v>1016.5</v>
      </c>
      <c r="S56" s="98">
        <v>5</v>
      </c>
      <c r="T56" s="111"/>
      <c r="U56" s="88">
        <v>2.8</v>
      </c>
      <c r="V56" s="88">
        <v>8.6999999999999993</v>
      </c>
      <c r="W56" s="88">
        <v>10.5</v>
      </c>
      <c r="X56" s="103" t="s">
        <v>179</v>
      </c>
      <c r="Y56" s="401"/>
      <c r="Z56" s="536">
        <v>0.5</v>
      </c>
      <c r="AA56" s="511">
        <v>0.5</v>
      </c>
      <c r="AB56" s="102" t="s">
        <v>112</v>
      </c>
      <c r="AC56" s="1319">
        <v>1.1312217194570135E-2</v>
      </c>
      <c r="AD56" s="536">
        <v>0.5</v>
      </c>
      <c r="AE56" s="511" t="s">
        <v>112</v>
      </c>
      <c r="AF56" s="574"/>
      <c r="AG56" s="536">
        <v>3.3</v>
      </c>
      <c r="AH56" s="536">
        <v>5.5</v>
      </c>
      <c r="AI56" s="536">
        <v>4.3</v>
      </c>
      <c r="AJ56" s="536">
        <v>2.2000000000000002</v>
      </c>
      <c r="AL56" s="103" t="s">
        <v>464</v>
      </c>
      <c r="AM56">
        <v>1013.25</v>
      </c>
      <c r="AN56" t="s">
        <v>552</v>
      </c>
      <c r="AO56" s="396"/>
      <c r="AP56" s="593">
        <v>0</v>
      </c>
      <c r="AQ56" s="596">
        <v>1</v>
      </c>
      <c r="AR56" s="576"/>
      <c r="AS56" s="44">
        <f t="shared" si="4"/>
        <v>2.0999999999999996</v>
      </c>
      <c r="AT56" s="88">
        <f t="shared" si="5"/>
        <v>-0.29999999999999982</v>
      </c>
      <c r="AU56" s="88">
        <f t="shared" si="6"/>
        <v>0.89999999999999991</v>
      </c>
      <c r="AV56" s="355">
        <f t="shared" si="7"/>
        <v>-2.3999999999999995</v>
      </c>
      <c r="AW56" s="44">
        <f>IF(F56="","",F56-Daily!CP56)</f>
        <v>2.0285714285714276</v>
      </c>
      <c r="AX56" s="44">
        <f>IF(G56="","",G56-Daily!CQ56)</f>
        <v>-0.60000000000000053</v>
      </c>
      <c r="AY56" s="44">
        <f>IF(H56="","",H56-Daily!CR56)</f>
        <v>0.81428571428571406</v>
      </c>
      <c r="AZ56" s="487">
        <f>IF(I56="","",I56-Daily!CS56)</f>
        <v>-2.6285714285714281</v>
      </c>
      <c r="BA56" s="85">
        <v>3.9606291044898079</v>
      </c>
      <c r="BB56" s="85">
        <v>2.3187293162485441</v>
      </c>
      <c r="BC56" s="85">
        <v>2.5534145253230376</v>
      </c>
      <c r="BD56" s="108">
        <v>5.8918903575906834</v>
      </c>
      <c r="BE56" s="351"/>
      <c r="BF56" s="622">
        <v>0.35</v>
      </c>
      <c r="BG56" s="30">
        <v>105.69999999999996</v>
      </c>
      <c r="BH56" s="67">
        <v>1.119364599092284</v>
      </c>
      <c r="BI56" s="30">
        <v>68.100000000000009</v>
      </c>
      <c r="BJ56" s="616">
        <v>0.64901293396868631</v>
      </c>
      <c r="BK56" s="1792">
        <f t="shared" si="8"/>
        <v>1</v>
      </c>
      <c r="BL56" s="1709">
        <v>0.29166666666666669</v>
      </c>
      <c r="BM56" s="1709" t="s">
        <v>569</v>
      </c>
      <c r="BN56" s="1709">
        <v>0.60416666666666663</v>
      </c>
      <c r="BO56" s="1709">
        <v>0.22916666666666666</v>
      </c>
      <c r="BP56" s="1708">
        <v>0.96388888888888891</v>
      </c>
      <c r="BS56" s="1389" t="s">
        <v>154</v>
      </c>
      <c r="BT56" s="108">
        <v>13</v>
      </c>
      <c r="CD56" s="1379"/>
      <c r="CE56" s="1684">
        <f>MAX(U35:U62)</f>
        <v>11.8</v>
      </c>
      <c r="CF56" s="1684">
        <f>MAX(V35:V62)</f>
        <v>25.5</v>
      </c>
      <c r="CG56" s="1684">
        <f>MAX(W35:W62)</f>
        <v>35.6</v>
      </c>
      <c r="CH56" s="1684">
        <f>MAX(Z35:Z62)</f>
        <v>12.3</v>
      </c>
      <c r="CI56" s="1684">
        <f>MAX(AA35:AA62)</f>
        <v>3</v>
      </c>
      <c r="CJ56" s="1684">
        <f>MAX(AB35:AB62)</f>
        <v>0.8</v>
      </c>
      <c r="CK56" s="1086"/>
      <c r="CL56" s="670">
        <v>1</v>
      </c>
      <c r="CM56" s="8">
        <v>0</v>
      </c>
      <c r="CN56" s="670">
        <v>1013.25</v>
      </c>
      <c r="CO56" s="135">
        <f>'2011'!CA72</f>
        <v>4.863999999999999</v>
      </c>
      <c r="CP56" s="664">
        <v>2.2714285714285722</v>
      </c>
      <c r="CQ56" s="664">
        <v>7.9</v>
      </c>
      <c r="CR56" s="664">
        <f t="shared" si="0"/>
        <v>5.0857142857142863</v>
      </c>
      <c r="CS56" s="512">
        <f t="shared" si="1"/>
        <v>5.6285714285714281</v>
      </c>
      <c r="CT56" s="669">
        <f>$CT$34+('2011'!$BX$72/Daily!$E$62*Daily!E56)</f>
        <v>94.428571428571431</v>
      </c>
      <c r="CU56" s="669">
        <f>$CU$34+('2011'!$CF$72/Daily!$E$62*Daily!E56)</f>
        <v>104.92857142857142</v>
      </c>
      <c r="CV56" s="135">
        <f>'2011'!BT72</f>
        <v>2.2000000000000002</v>
      </c>
      <c r="CW56" s="135">
        <f>'2011'!BU72</f>
        <v>7.6</v>
      </c>
      <c r="CX56" s="25"/>
      <c r="CY56" s="536"/>
      <c r="CZ56" s="536"/>
      <c r="DA56" s="536"/>
      <c r="DB56" s="536"/>
      <c r="DC56" s="536"/>
      <c r="DD56" s="536"/>
    </row>
    <row r="57" spans="4:108" ht="12.75" customHeight="1" x14ac:dyDescent="0.2">
      <c r="D57" s="1881"/>
      <c r="E57" s="1725">
        <v>23</v>
      </c>
      <c r="F57" s="44">
        <v>6.4</v>
      </c>
      <c r="G57" s="88">
        <v>10.4</v>
      </c>
      <c r="H57" s="88">
        <v>8.1999999999999993</v>
      </c>
      <c r="I57" s="88">
        <v>4</v>
      </c>
      <c r="J57" s="1408"/>
      <c r="K57" s="98">
        <v>81</v>
      </c>
      <c r="L57" s="98">
        <v>97</v>
      </c>
      <c r="M57" s="98">
        <v>93</v>
      </c>
      <c r="N57" s="98">
        <v>16</v>
      </c>
      <c r="O57" s="111"/>
      <c r="P57" s="98">
        <v>1014</v>
      </c>
      <c r="Q57" s="98">
        <v>1019</v>
      </c>
      <c r="R57" s="98">
        <v>1016.5</v>
      </c>
      <c r="S57" s="98">
        <v>5</v>
      </c>
      <c r="T57" s="111"/>
      <c r="U57" s="88">
        <v>5.6</v>
      </c>
      <c r="V57" s="88">
        <v>12.1</v>
      </c>
      <c r="W57" s="88">
        <v>16.100000000000001</v>
      </c>
      <c r="X57" s="103" t="s">
        <v>154</v>
      </c>
      <c r="Y57" s="401"/>
      <c r="Z57" s="536">
        <v>3.5</v>
      </c>
      <c r="AA57" s="511">
        <v>1.4</v>
      </c>
      <c r="AB57" s="102">
        <v>0.3</v>
      </c>
      <c r="AC57" s="1319">
        <v>7.9185520361990946E-2</v>
      </c>
      <c r="AD57" s="536">
        <v>0.7</v>
      </c>
      <c r="AE57" s="511">
        <v>2.1</v>
      </c>
      <c r="AF57" s="574"/>
      <c r="AG57" s="536">
        <v>3.4</v>
      </c>
      <c r="AH57" s="536">
        <v>9.9</v>
      </c>
      <c r="AI57" s="536">
        <v>7.1</v>
      </c>
      <c r="AJ57" s="536">
        <v>6.5</v>
      </c>
      <c r="AL57" s="103" t="s">
        <v>464</v>
      </c>
      <c r="AM57">
        <v>1013.25</v>
      </c>
      <c r="AN57" t="s">
        <v>553</v>
      </c>
      <c r="AO57" s="396"/>
      <c r="AP57" s="593">
        <v>0</v>
      </c>
      <c r="AQ57" s="596">
        <v>5</v>
      </c>
      <c r="AR57" s="576"/>
      <c r="AS57" s="44">
        <f t="shared" si="4"/>
        <v>4.2</v>
      </c>
      <c r="AT57" s="88">
        <f t="shared" si="5"/>
        <v>2.8000000000000007</v>
      </c>
      <c r="AU57" s="88">
        <f t="shared" si="6"/>
        <v>3.5000000000000004</v>
      </c>
      <c r="AV57" s="355">
        <f t="shared" si="7"/>
        <v>-1.3999999999999995</v>
      </c>
      <c r="AW57" s="44">
        <f>IF(F57="","",F57-Daily!CP57)</f>
        <v>4</v>
      </c>
      <c r="AX57" s="44">
        <f>IF(G57="","",G57-Daily!CQ57)</f>
        <v>2.3499999999999996</v>
      </c>
      <c r="AY57" s="44">
        <f>IF(H57="","",H57-Daily!CR57)</f>
        <v>2.9749999999999988</v>
      </c>
      <c r="AZ57" s="487">
        <f>IF(I57="","",I57-Daily!CS57)</f>
        <v>-1.6500000000000004</v>
      </c>
      <c r="BA57" s="85">
        <v>10.601952915975673</v>
      </c>
      <c r="BB57" s="85">
        <v>4.0185801292527339</v>
      </c>
      <c r="BC57" s="85">
        <v>6.3508879783272523</v>
      </c>
      <c r="BD57" s="108">
        <v>3.6446239935247609</v>
      </c>
      <c r="BE57" s="351"/>
      <c r="BF57" s="622">
        <v>2.4499999999999997</v>
      </c>
      <c r="BG57" s="30">
        <v>109.19999999999996</v>
      </c>
      <c r="BH57" s="67">
        <v>1.1391952309985092</v>
      </c>
      <c r="BI57" s="30">
        <v>68.100000000000009</v>
      </c>
      <c r="BJ57" s="616">
        <v>0.63285761699303023</v>
      </c>
      <c r="BK57" s="1792">
        <f t="shared" si="8"/>
        <v>2</v>
      </c>
      <c r="BL57" s="1709">
        <v>0.24652777777777779</v>
      </c>
      <c r="BM57" s="1709" t="s">
        <v>570</v>
      </c>
      <c r="BN57" s="1709" t="s">
        <v>522</v>
      </c>
      <c r="BO57" s="1709" t="s">
        <v>571</v>
      </c>
      <c r="BP57" s="1708">
        <v>0.42708333333333331</v>
      </c>
      <c r="BS57" s="1389" t="s">
        <v>181</v>
      </c>
      <c r="BT57" s="108">
        <v>2</v>
      </c>
      <c r="CD57" s="1379"/>
      <c r="CE57" s="1686"/>
      <c r="CF57" s="1682">
        <f>MIN(AD35:AD62)</f>
        <v>0.15</v>
      </c>
      <c r="CG57" s="1687"/>
      <c r="CH57" s="1682">
        <f>MIN(AG35:AG62)</f>
        <v>-4.7</v>
      </c>
      <c r="CI57" s="1682">
        <f>MIN(AH35:AH62)</f>
        <v>2.6</v>
      </c>
      <c r="CJ57" s="1682">
        <f>MIN(AI35:AI62)</f>
        <v>1.5</v>
      </c>
      <c r="CK57" s="1086"/>
      <c r="CL57" s="670">
        <v>1</v>
      </c>
      <c r="CM57" s="8">
        <v>0</v>
      </c>
      <c r="CN57" s="670">
        <v>1013.25</v>
      </c>
      <c r="CO57" s="135">
        <f>'2011'!CA72</f>
        <v>4.863999999999999</v>
      </c>
      <c r="CP57" s="664">
        <v>2.4</v>
      </c>
      <c r="CQ57" s="664">
        <v>8.0500000000000007</v>
      </c>
      <c r="CR57" s="664">
        <f t="shared" si="0"/>
        <v>5.2250000000000005</v>
      </c>
      <c r="CS57" s="512">
        <f t="shared" si="1"/>
        <v>5.65</v>
      </c>
      <c r="CT57" s="669">
        <f>$CT$34+('2011'!$BX$72/Daily!$E$62*Daily!E57)</f>
        <v>95.857142857142861</v>
      </c>
      <c r="CU57" s="669">
        <f>$CU$34+('2011'!$CF$72/Daily!$E$62*Daily!E57)</f>
        <v>107.60714285714286</v>
      </c>
      <c r="CV57" s="135">
        <f>'2011'!BT72</f>
        <v>2.2000000000000002</v>
      </c>
      <c r="CW57" s="135">
        <f>'2011'!BU72</f>
        <v>7.6</v>
      </c>
      <c r="CX57" s="25"/>
      <c r="CY57" s="536"/>
      <c r="CZ57" s="536"/>
      <c r="DA57" s="536"/>
      <c r="DB57" s="536"/>
      <c r="DC57" s="536"/>
      <c r="DD57" s="536"/>
    </row>
    <row r="58" spans="4:108" ht="12.75" customHeight="1" x14ac:dyDescent="0.2">
      <c r="D58" s="1881"/>
      <c r="E58" s="1725">
        <v>24</v>
      </c>
      <c r="F58" s="44">
        <v>8.3000000000000007</v>
      </c>
      <c r="G58" s="88">
        <v>13.7</v>
      </c>
      <c r="H58" s="88">
        <v>10.6</v>
      </c>
      <c r="I58" s="88">
        <v>5.3999999999999986</v>
      </c>
      <c r="J58" s="1408"/>
      <c r="K58" s="98">
        <v>69</v>
      </c>
      <c r="L58" s="98">
        <v>96</v>
      </c>
      <c r="M58" s="98">
        <v>85</v>
      </c>
      <c r="N58" s="98">
        <v>27</v>
      </c>
      <c r="O58" s="111"/>
      <c r="P58" s="98">
        <v>1016</v>
      </c>
      <c r="Q58" s="98">
        <v>1025</v>
      </c>
      <c r="R58" s="98">
        <v>1020.5</v>
      </c>
      <c r="S58" s="98">
        <v>9</v>
      </c>
      <c r="T58" s="111"/>
      <c r="U58" s="88">
        <v>4.7</v>
      </c>
      <c r="V58" s="88">
        <v>9.6999999999999993</v>
      </c>
      <c r="W58" s="88">
        <v>15.6</v>
      </c>
      <c r="X58" s="1417" t="s">
        <v>181</v>
      </c>
      <c r="Y58" s="401"/>
      <c r="Z58" s="536">
        <v>0</v>
      </c>
      <c r="AA58" s="511" t="s">
        <v>459</v>
      </c>
      <c r="AB58" s="102" t="s">
        <v>459</v>
      </c>
      <c r="AC58" s="1319" t="s">
        <v>459</v>
      </c>
      <c r="AD58" s="536" t="s">
        <v>459</v>
      </c>
      <c r="AE58" s="511" t="s">
        <v>459</v>
      </c>
      <c r="AF58" s="574"/>
      <c r="AG58" s="536">
        <v>6</v>
      </c>
      <c r="AH58" s="536">
        <v>10.199999999999999</v>
      </c>
      <c r="AI58" s="536">
        <v>8.1999999999999993</v>
      </c>
      <c r="AJ58" s="536">
        <v>4.1999999999999993</v>
      </c>
      <c r="AL58" s="103" t="s">
        <v>554</v>
      </c>
      <c r="AM58">
        <v>1013.25</v>
      </c>
      <c r="AN58" t="s">
        <v>112</v>
      </c>
      <c r="AO58" s="396"/>
      <c r="AP58" s="593">
        <v>5</v>
      </c>
      <c r="AQ58" s="596">
        <v>0</v>
      </c>
      <c r="AR58" s="576"/>
      <c r="AS58" s="44">
        <f t="shared" si="4"/>
        <v>6.1000000000000005</v>
      </c>
      <c r="AT58" s="88">
        <f t="shared" si="5"/>
        <v>6.1</v>
      </c>
      <c r="AU58" s="88">
        <f t="shared" si="6"/>
        <v>6.1</v>
      </c>
      <c r="AV58" s="355">
        <f t="shared" si="7"/>
        <v>-8.8817841970012523E-16</v>
      </c>
      <c r="AW58" s="44">
        <f>IF(F58="","",F58-Daily!CP58)</f>
        <v>5.8600000000000012</v>
      </c>
      <c r="AX58" s="44">
        <f>IF(G58="","",G58-Daily!CQ58)</f>
        <v>5.5</v>
      </c>
      <c r="AY58" s="44">
        <f>IF(H58="","",H58-Daily!CR58)</f>
        <v>5.28</v>
      </c>
      <c r="AZ58" s="487">
        <f>IF(I58="","",I58-Daily!CS58)</f>
        <v>-0.36000000000000121</v>
      </c>
      <c r="BA58" s="85">
        <v>36.956075567580662</v>
      </c>
      <c r="BB58" s="85">
        <v>17.779953974369594</v>
      </c>
      <c r="BC58" s="85">
        <v>26.849193659339647</v>
      </c>
      <c r="BD58" s="108">
        <v>2.2323639977726475</v>
      </c>
      <c r="BE58" s="351"/>
      <c r="BF58" s="622">
        <v>0</v>
      </c>
      <c r="BG58" s="30">
        <v>109.19999999999996</v>
      </c>
      <c r="BH58" s="67">
        <v>1.1224669603524227</v>
      </c>
      <c r="BI58" s="30">
        <v>73.100000000000009</v>
      </c>
      <c r="BJ58" s="616">
        <v>0.66282383419689128</v>
      </c>
      <c r="BK58" s="1792">
        <f t="shared" si="8"/>
        <v>0</v>
      </c>
      <c r="BL58" s="1709">
        <v>0.30555555555555552</v>
      </c>
      <c r="BM58" s="1709">
        <v>0.59027777777777779</v>
      </c>
      <c r="BN58" s="1709">
        <v>0.63541666666666663</v>
      </c>
      <c r="BO58" s="1709">
        <v>0.34722222222222227</v>
      </c>
      <c r="BP58" s="1708">
        <v>3.0555555555555555E-2</v>
      </c>
      <c r="BS58" s="1390" t="s">
        <v>182</v>
      </c>
      <c r="BT58" s="160">
        <v>1</v>
      </c>
      <c r="CD58" s="1216"/>
      <c r="CE58" s="1688">
        <f>MAX(AC35:AC62)</f>
        <v>0.27828054298642535</v>
      </c>
      <c r="CF58" s="1684">
        <f>MAX(AD35:AD62)</f>
        <v>1.2444444444444445</v>
      </c>
      <c r="CG58" s="1689">
        <f>MAX(AE35:AE62)</f>
        <v>15</v>
      </c>
      <c r="CH58" s="1684">
        <f>MAX(AG35:AG62)</f>
        <v>7.4</v>
      </c>
      <c r="CI58" s="1684">
        <f>MAX(AH35:AH62)</f>
        <v>11</v>
      </c>
      <c r="CJ58" s="1684">
        <f>MAX(AI35:AI62)</f>
        <v>9.1</v>
      </c>
      <c r="CK58" s="1086"/>
      <c r="CL58" s="670">
        <v>1</v>
      </c>
      <c r="CM58" s="8">
        <v>0</v>
      </c>
      <c r="CN58" s="670">
        <v>1013.25</v>
      </c>
      <c r="CO58" s="135">
        <f>'2011'!CA72</f>
        <v>4.863999999999999</v>
      </c>
      <c r="CP58" s="664">
        <v>2.44</v>
      </c>
      <c r="CQ58" s="664">
        <v>8.1999999999999993</v>
      </c>
      <c r="CR58" s="664">
        <f t="shared" si="0"/>
        <v>5.3199999999999994</v>
      </c>
      <c r="CS58" s="512">
        <f t="shared" si="1"/>
        <v>5.76</v>
      </c>
      <c r="CT58" s="669">
        <f>$CT$34+('2011'!$BX$72/Daily!$E$62*Daily!E58)</f>
        <v>97.285714285714278</v>
      </c>
      <c r="CU58" s="669">
        <f>$CU$34+('2011'!$CF$72/Daily!$E$62*Daily!E58)</f>
        <v>110.28571428571428</v>
      </c>
      <c r="CV58" s="135">
        <f>'2011'!BT72</f>
        <v>2.2000000000000002</v>
      </c>
      <c r="CW58" s="135">
        <f>'2011'!BU72</f>
        <v>7.6</v>
      </c>
      <c r="CX58" s="25"/>
      <c r="CY58" s="536"/>
      <c r="CZ58" s="536"/>
      <c r="DA58" s="536"/>
      <c r="DB58" s="536"/>
      <c r="DC58" s="536"/>
      <c r="DD58" s="536"/>
    </row>
    <row r="59" spans="4:108" ht="12.75" customHeight="1" x14ac:dyDescent="0.2">
      <c r="D59" s="1881"/>
      <c r="E59" s="1725">
        <v>25</v>
      </c>
      <c r="F59" s="44">
        <v>8.1</v>
      </c>
      <c r="G59" s="88">
        <v>14.2</v>
      </c>
      <c r="H59" s="88">
        <v>11.1</v>
      </c>
      <c r="I59" s="88">
        <v>6.1</v>
      </c>
      <c r="J59" s="1408"/>
      <c r="K59" s="156">
        <v>72</v>
      </c>
      <c r="L59" s="156">
        <v>95</v>
      </c>
      <c r="M59" s="98">
        <v>84</v>
      </c>
      <c r="N59" s="156">
        <v>23</v>
      </c>
      <c r="O59" s="154"/>
      <c r="P59" s="156">
        <v>1018</v>
      </c>
      <c r="Q59" s="156">
        <v>1025</v>
      </c>
      <c r="R59" s="98">
        <v>1021.5</v>
      </c>
      <c r="S59" s="156">
        <v>7</v>
      </c>
      <c r="T59" s="154"/>
      <c r="U59" s="88">
        <v>5.9</v>
      </c>
      <c r="V59" s="88">
        <v>14.5</v>
      </c>
      <c r="W59" s="88">
        <v>20.6</v>
      </c>
      <c r="X59" s="1417" t="s">
        <v>154</v>
      </c>
      <c r="Y59" s="401"/>
      <c r="Z59" s="536">
        <v>0</v>
      </c>
      <c r="AA59" s="511" t="s">
        <v>459</v>
      </c>
      <c r="AB59" s="102" t="s">
        <v>459</v>
      </c>
      <c r="AC59" s="1319" t="s">
        <v>459</v>
      </c>
      <c r="AD59" s="536" t="s">
        <v>459</v>
      </c>
      <c r="AE59" s="511" t="s">
        <v>459</v>
      </c>
      <c r="AF59" s="574"/>
      <c r="AG59" s="536">
        <v>6</v>
      </c>
      <c r="AH59" s="536">
        <v>10.6</v>
      </c>
      <c r="AI59" s="536">
        <v>8.3000000000000007</v>
      </c>
      <c r="AJ59" s="536">
        <v>4.5999999999999996</v>
      </c>
      <c r="AL59" s="103" t="s">
        <v>555</v>
      </c>
      <c r="AM59">
        <v>1013.25</v>
      </c>
      <c r="AN59" t="s">
        <v>112</v>
      </c>
      <c r="AO59" s="396"/>
      <c r="AP59" s="593">
        <v>2</v>
      </c>
      <c r="AQ59" s="596">
        <v>0</v>
      </c>
      <c r="AR59" s="576"/>
      <c r="AS59" s="44">
        <f t="shared" si="4"/>
        <v>5.8999999999999995</v>
      </c>
      <c r="AT59" s="88">
        <f t="shared" si="5"/>
        <v>6.6</v>
      </c>
      <c r="AU59" s="88">
        <f t="shared" si="6"/>
        <v>6.25</v>
      </c>
      <c r="AV59" s="355">
        <f t="shared" si="7"/>
        <v>0.70000000000000018</v>
      </c>
      <c r="AW59" s="44">
        <f>IF(F59="","",F59-Daily!CP59)</f>
        <v>5.6199999999999992</v>
      </c>
      <c r="AX59" s="44">
        <f>IF(G59="","",G59-Daily!CQ59)</f>
        <v>5.85</v>
      </c>
      <c r="AY59" s="44">
        <f>IF(H59="","",H59-Daily!CR59)</f>
        <v>5.6849999999999996</v>
      </c>
      <c r="AZ59" s="487">
        <f>IF(I59="","",I59-Daily!CS59)</f>
        <v>0.23000000000000043</v>
      </c>
      <c r="BA59" s="85">
        <v>30.890259401624146</v>
      </c>
      <c r="BB59" s="85">
        <v>21.884433184967488</v>
      </c>
      <c r="BC59" s="85">
        <v>36.491481206312777</v>
      </c>
      <c r="BD59" s="108">
        <v>2.1427347105004881</v>
      </c>
      <c r="BE59" s="351"/>
      <c r="BF59" s="622">
        <v>0</v>
      </c>
      <c r="BG59" s="30">
        <v>109.19999999999996</v>
      </c>
      <c r="BH59" s="67">
        <v>1.1062228654124453</v>
      </c>
      <c r="BI59" s="30">
        <v>75.100000000000009</v>
      </c>
      <c r="BJ59" s="616">
        <v>0.66481188744862485</v>
      </c>
      <c r="BK59" s="1792">
        <f t="shared" si="8"/>
        <v>0</v>
      </c>
      <c r="BL59" s="1709">
        <v>5.2083333333333336E-2</v>
      </c>
      <c r="BM59" s="1709">
        <v>0.51388888888888895</v>
      </c>
      <c r="BN59" s="1709">
        <v>0.56597222222222221</v>
      </c>
      <c r="BO59" s="1709">
        <v>0.33680555555555558</v>
      </c>
      <c r="BP59" s="1708">
        <v>0.4694444444444445</v>
      </c>
      <c r="BS59" s="1391" t="s">
        <v>186</v>
      </c>
      <c r="BT59" s="160">
        <f>MAX(BT51:BT58)</f>
        <v>13</v>
      </c>
      <c r="BU59" s="30"/>
      <c r="BV59" s="1380"/>
      <c r="BW59" s="1380"/>
      <c r="BX59" s="1380"/>
      <c r="BY59" s="1380"/>
      <c r="BZ59" s="1380"/>
      <c r="CA59" s="1380"/>
      <c r="CB59" s="1380"/>
      <c r="CC59" s="1380"/>
      <c r="CD59" s="1382"/>
      <c r="CE59" s="1682">
        <f>MIN(AJ35:AJ62)</f>
        <v>1.1999999999999993</v>
      </c>
      <c r="CF59" s="1687"/>
      <c r="CG59" s="1687"/>
      <c r="CH59" s="1682">
        <f>MIN(AS35:AS62)</f>
        <v>-3.9000000000000004</v>
      </c>
      <c r="CI59" s="1682">
        <f>MIN(AT35:AT62)</f>
        <v>-2.8999999999999995</v>
      </c>
      <c r="CJ59" s="1682">
        <f>MIN(AU35:AU62)</f>
        <v>-2.2999999999999998</v>
      </c>
      <c r="CK59" s="1086"/>
      <c r="CL59" s="670">
        <v>1</v>
      </c>
      <c r="CM59" s="8">
        <v>0</v>
      </c>
      <c r="CN59" s="670">
        <v>1013.25</v>
      </c>
      <c r="CO59" s="135">
        <f>'2011'!CA72</f>
        <v>4.863999999999999</v>
      </c>
      <c r="CP59" s="664">
        <v>2.48</v>
      </c>
      <c r="CQ59" s="664">
        <v>8.35</v>
      </c>
      <c r="CR59" s="664">
        <f t="shared" si="0"/>
        <v>5.415</v>
      </c>
      <c r="CS59" s="512">
        <f t="shared" si="1"/>
        <v>5.8699999999999992</v>
      </c>
      <c r="CT59" s="669">
        <f>$CT$34+('2011'!$BX$72/Daily!$E$62*Daily!E59)</f>
        <v>98.714285714285722</v>
      </c>
      <c r="CU59" s="669">
        <f>$CU$34+('2011'!$CF$72/Daily!$E$62*Daily!E59)</f>
        <v>112.96428571428571</v>
      </c>
      <c r="CV59" s="135">
        <f>'2011'!BT72</f>
        <v>2.2000000000000002</v>
      </c>
      <c r="CW59" s="135">
        <f>'2011'!BU72</f>
        <v>7.6</v>
      </c>
      <c r="CX59" s="25"/>
      <c r="CY59" s="536"/>
      <c r="CZ59" s="536"/>
      <c r="DA59" s="536"/>
      <c r="DB59" s="536"/>
      <c r="DC59" s="536"/>
      <c r="DD59" s="536"/>
    </row>
    <row r="60" spans="4:108" ht="12.75" customHeight="1" x14ac:dyDescent="0.2">
      <c r="D60" s="1881"/>
      <c r="E60" s="1725">
        <v>26</v>
      </c>
      <c r="F60" s="44">
        <v>5</v>
      </c>
      <c r="G60" s="44">
        <v>10.9</v>
      </c>
      <c r="H60" s="44">
        <v>8.5</v>
      </c>
      <c r="I60" s="44">
        <v>5.9</v>
      </c>
      <c r="J60" s="1408"/>
      <c r="K60" s="78">
        <v>67</v>
      </c>
      <c r="L60" s="78">
        <v>95</v>
      </c>
      <c r="M60" s="85">
        <v>84</v>
      </c>
      <c r="N60" s="78">
        <v>28</v>
      </c>
      <c r="O60" s="127"/>
      <c r="P60" s="78">
        <v>1010</v>
      </c>
      <c r="Q60" s="78">
        <v>1017</v>
      </c>
      <c r="R60" s="85">
        <v>1013.5</v>
      </c>
      <c r="S60" s="78">
        <v>7</v>
      </c>
      <c r="T60" s="127"/>
      <c r="U60" s="44">
        <v>7</v>
      </c>
      <c r="V60" s="44">
        <v>18.5</v>
      </c>
      <c r="W60" s="44">
        <v>25.9</v>
      </c>
      <c r="X60" s="103" t="s">
        <v>181</v>
      </c>
      <c r="Y60" s="401"/>
      <c r="Z60" s="536">
        <v>5.2</v>
      </c>
      <c r="AA60" s="511">
        <v>1.6</v>
      </c>
      <c r="AB60" s="102">
        <v>0.5</v>
      </c>
      <c r="AC60" s="1319">
        <v>0.11764705882352941</v>
      </c>
      <c r="AD60" s="536">
        <v>0.8666666666666667</v>
      </c>
      <c r="AE60" s="511">
        <v>6</v>
      </c>
      <c r="AF60" s="574"/>
      <c r="AG60" s="536">
        <v>1.2</v>
      </c>
      <c r="AH60" s="536">
        <v>9.1</v>
      </c>
      <c r="AI60" s="536">
        <v>5.9</v>
      </c>
      <c r="AJ60" s="536">
        <v>7.8999999999999995</v>
      </c>
      <c r="AL60" s="103" t="s">
        <v>556</v>
      </c>
      <c r="AM60">
        <v>1013.25</v>
      </c>
      <c r="AN60" t="s">
        <v>557</v>
      </c>
      <c r="AO60" s="396"/>
      <c r="AP60" s="511">
        <v>0.3</v>
      </c>
      <c r="AQ60" s="597">
        <v>6</v>
      </c>
      <c r="AR60" s="576"/>
      <c r="AS60" s="44">
        <f t="shared" si="4"/>
        <v>2.8</v>
      </c>
      <c r="AT60" s="44">
        <f t="shared" si="5"/>
        <v>3.3000000000000007</v>
      </c>
      <c r="AU60" s="44">
        <f t="shared" si="6"/>
        <v>3.0500000000000003</v>
      </c>
      <c r="AV60" s="487">
        <f t="shared" si="7"/>
        <v>0.50000000000000089</v>
      </c>
      <c r="AW60" s="44">
        <f>IF(F60="","",F60-Daily!CP60)</f>
        <v>2.48</v>
      </c>
      <c r="AX60" s="44">
        <f>IF(G60="","",G60-Daily!CQ60)</f>
        <v>2.4000000000000004</v>
      </c>
      <c r="AY60" s="44">
        <f>IF(H60="","",H60-Daily!CR60)</f>
        <v>2.99</v>
      </c>
      <c r="AZ60" s="487">
        <f>IF(I60="","",I60-Daily!CS60)</f>
        <v>-8.0000000000000071E-2</v>
      </c>
      <c r="BA60" s="85">
        <v>4.8187816222712465</v>
      </c>
      <c r="BB60" s="85">
        <v>4.0934474445242595</v>
      </c>
      <c r="BC60" s="85">
        <v>6.4003517941916668</v>
      </c>
      <c r="BD60" s="108">
        <v>2.0474885720768201</v>
      </c>
      <c r="BE60" s="351"/>
      <c r="BF60" s="622">
        <v>3.64</v>
      </c>
      <c r="BG60" s="9">
        <v>114.39999999999996</v>
      </c>
      <c r="BH60" s="67">
        <v>1.1423680456490724</v>
      </c>
      <c r="BI60" s="9">
        <v>75.400000000000006</v>
      </c>
      <c r="BJ60" s="616">
        <v>0.6520074119827054</v>
      </c>
      <c r="BK60" s="1792">
        <f t="shared" si="8"/>
        <v>2</v>
      </c>
      <c r="BL60" s="1709">
        <v>0.22916666666666666</v>
      </c>
      <c r="BM60" s="1709">
        <v>0.61458333333333337</v>
      </c>
      <c r="BN60" s="1709" t="s">
        <v>564</v>
      </c>
      <c r="BO60" s="1709">
        <v>0.3125</v>
      </c>
      <c r="BP60" s="1708">
        <v>8.2638888888888887E-2</v>
      </c>
      <c r="BT60" s="25"/>
      <c r="BU60" s="30"/>
      <c r="BV60" s="172"/>
      <c r="BW60" s="172"/>
      <c r="BX60" s="172"/>
      <c r="BY60" s="172"/>
      <c r="BZ60" s="172"/>
      <c r="CA60" s="172"/>
      <c r="CB60" s="172"/>
      <c r="CC60" s="172"/>
      <c r="CD60" s="1380"/>
      <c r="CE60" s="1684">
        <f>MAX(AJ35:AJ62)</f>
        <v>10.199999999999999</v>
      </c>
      <c r="CF60" s="1689">
        <f>MAX(AP35:AP62)</f>
        <v>7</v>
      </c>
      <c r="CG60" s="1689">
        <f>MAX(AQ35:AQ62)</f>
        <v>10</v>
      </c>
      <c r="CH60" s="1684">
        <f>MAX(AS35:AS62)</f>
        <v>9.1000000000000014</v>
      </c>
      <c r="CI60" s="1684">
        <f>MAX(AT35:AT62)</f>
        <v>6.6</v>
      </c>
      <c r="CJ60" s="1684">
        <f>MAX(AU35:AU62)</f>
        <v>7.2500000000000009</v>
      </c>
      <c r="CK60" s="1086"/>
      <c r="CL60" s="670">
        <v>1</v>
      </c>
      <c r="CM60" s="8">
        <v>0</v>
      </c>
      <c r="CN60" s="670">
        <v>1013.25</v>
      </c>
      <c r="CO60" s="135">
        <f>'2011'!CA72</f>
        <v>4.863999999999999</v>
      </c>
      <c r="CP60" s="664">
        <v>2.52</v>
      </c>
      <c r="CQ60" s="664">
        <v>8.5</v>
      </c>
      <c r="CR60" s="664">
        <f t="shared" si="0"/>
        <v>5.51</v>
      </c>
      <c r="CS60" s="512">
        <f t="shared" si="1"/>
        <v>5.98</v>
      </c>
      <c r="CT60" s="669">
        <f>$CT$34+('2011'!$BX$72/Daily!$E$62*Daily!E60)</f>
        <v>100.14285714285714</v>
      </c>
      <c r="CU60" s="669">
        <f>$CU$34+('2011'!$CF$72/Daily!$E$62*Daily!E60)</f>
        <v>115.64285714285714</v>
      </c>
      <c r="CV60" s="135">
        <f>'2011'!BT72</f>
        <v>2.2000000000000002</v>
      </c>
      <c r="CW60" s="135">
        <f>'2011'!BU72</f>
        <v>7.6</v>
      </c>
      <c r="CX60" s="25"/>
      <c r="CY60" s="536"/>
      <c r="CZ60" s="536"/>
      <c r="DA60" s="536"/>
      <c r="DB60" s="536"/>
      <c r="DC60" s="536"/>
      <c r="DD60" s="536"/>
    </row>
    <row r="61" spans="4:108" ht="12.75" customHeight="1" x14ac:dyDescent="0.2">
      <c r="D61" s="1881"/>
      <c r="E61" s="1725">
        <v>27</v>
      </c>
      <c r="F61" s="44">
        <v>3.8</v>
      </c>
      <c r="G61" s="44">
        <v>9.1</v>
      </c>
      <c r="H61" s="44">
        <v>5.2</v>
      </c>
      <c r="I61" s="44">
        <v>5.3</v>
      </c>
      <c r="J61" s="1408"/>
      <c r="K61" s="78">
        <v>59</v>
      </c>
      <c r="L61" s="78">
        <v>92</v>
      </c>
      <c r="M61" s="85">
        <v>81</v>
      </c>
      <c r="N61" s="78">
        <v>33</v>
      </c>
      <c r="O61" s="127"/>
      <c r="P61" s="78">
        <v>1018</v>
      </c>
      <c r="Q61" s="78">
        <v>1025</v>
      </c>
      <c r="R61" s="85">
        <v>1021.5</v>
      </c>
      <c r="S61" s="78">
        <v>7</v>
      </c>
      <c r="T61" s="127"/>
      <c r="U61" s="44">
        <v>4.5999999999999996</v>
      </c>
      <c r="V61" s="44">
        <v>12.5</v>
      </c>
      <c r="W61" s="44">
        <v>17.600000000000001</v>
      </c>
      <c r="X61" s="103" t="s">
        <v>182</v>
      </c>
      <c r="Y61" s="401"/>
      <c r="Z61" s="536">
        <v>2.5</v>
      </c>
      <c r="AA61" s="511">
        <v>1.9</v>
      </c>
      <c r="AB61" s="102">
        <v>0.5</v>
      </c>
      <c r="AC61" s="1319">
        <v>5.6561085972850672E-2</v>
      </c>
      <c r="AD61" s="536">
        <v>1</v>
      </c>
      <c r="AE61" s="511">
        <v>3.5</v>
      </c>
      <c r="AF61" s="574"/>
      <c r="AG61" s="536">
        <v>1.1000000000000001</v>
      </c>
      <c r="AH61" s="536">
        <v>3.5</v>
      </c>
      <c r="AI61" s="536">
        <v>2.1</v>
      </c>
      <c r="AJ61" s="536">
        <v>2.4</v>
      </c>
      <c r="AL61" s="103" t="s">
        <v>558</v>
      </c>
      <c r="AM61">
        <v>1013.25</v>
      </c>
      <c r="AN61" t="s">
        <v>559</v>
      </c>
      <c r="AO61" s="396"/>
      <c r="AP61" s="511">
        <v>4</v>
      </c>
      <c r="AQ61" s="597">
        <v>2.5</v>
      </c>
      <c r="AR61" s="576"/>
      <c r="AS61" s="44">
        <f t="shared" si="4"/>
        <v>1.5999999999999996</v>
      </c>
      <c r="AT61" s="44">
        <f t="shared" si="5"/>
        <v>1.5</v>
      </c>
      <c r="AU61" s="44">
        <f t="shared" si="6"/>
        <v>1.5499999999999998</v>
      </c>
      <c r="AV61" s="487">
        <f t="shared" si="7"/>
        <v>-9.9999999999999645E-2</v>
      </c>
      <c r="AW61" s="44">
        <f>IF(F61="","",F61-Daily!CP61)</f>
        <v>1.2399999999999998</v>
      </c>
      <c r="AX61" s="44">
        <f>IF(G61="","",G61-Daily!CQ61)</f>
        <v>0.44999999999999929</v>
      </c>
      <c r="AY61" s="44">
        <f>IF(H61="","",H61-Daily!CR61)</f>
        <v>-0.40500000000000025</v>
      </c>
      <c r="AZ61" s="487">
        <f>IF(I61="","",I61-Daily!CS61)</f>
        <v>-0.79</v>
      </c>
      <c r="BA61" s="85">
        <v>2.9255943113129725</v>
      </c>
      <c r="BB61" s="85">
        <v>2.2304472456516695</v>
      </c>
      <c r="BC61" s="85">
        <v>2.2442121624058036</v>
      </c>
      <c r="BD61" s="108">
        <v>2.5838475599064479</v>
      </c>
      <c r="BE61" s="351"/>
      <c r="BF61" s="622">
        <v>1.75</v>
      </c>
      <c r="BG61" s="9">
        <v>116.89999999999996</v>
      </c>
      <c r="BH61" s="67">
        <v>1.1509142053445847</v>
      </c>
      <c r="BI61" s="9">
        <v>79.400000000000006</v>
      </c>
      <c r="BJ61" s="616">
        <v>0.67105342589797767</v>
      </c>
      <c r="BK61" s="1792">
        <f t="shared" si="8"/>
        <v>2</v>
      </c>
      <c r="BL61" s="1709">
        <v>0.29166666666666669</v>
      </c>
      <c r="BM61" s="1709">
        <v>0.52777777777777779</v>
      </c>
      <c r="BN61" s="1709">
        <v>0.53125</v>
      </c>
      <c r="BO61" s="1709" t="s">
        <v>572</v>
      </c>
      <c r="BP61" s="1708">
        <v>0.50416666666666665</v>
      </c>
      <c r="BT61" s="25"/>
      <c r="BU61" s="26"/>
      <c r="BV61" s="172"/>
      <c r="BW61" s="172"/>
      <c r="BX61" s="172"/>
      <c r="BY61" s="172"/>
      <c r="BZ61" s="172"/>
      <c r="CA61" s="172"/>
      <c r="CB61" s="172"/>
      <c r="CC61" s="172"/>
      <c r="CD61" s="25"/>
      <c r="CE61" s="1682">
        <f>MIN(AV35:AV62)</f>
        <v>-3.9</v>
      </c>
      <c r="CF61" s="1682">
        <f>MIN(AW35:AW62)</f>
        <v>-4.05</v>
      </c>
      <c r="CG61" s="1682">
        <f>MIN(AX35:AX62)</f>
        <v>-4.1000000000000005</v>
      </c>
      <c r="CH61" s="1682">
        <f>MIN(AY35:AY62)</f>
        <v>-2.2000000000000002</v>
      </c>
      <c r="CI61" s="1682">
        <f>MIN(AZ35:AZ62)</f>
        <v>-4.5000000000000009</v>
      </c>
      <c r="CJ61" s="1692"/>
      <c r="CK61" s="1086"/>
      <c r="CL61" s="670">
        <v>1</v>
      </c>
      <c r="CM61" s="8">
        <v>0</v>
      </c>
      <c r="CN61" s="670">
        <v>1013.25</v>
      </c>
      <c r="CO61" s="135">
        <f>'2011'!CA72</f>
        <v>4.863999999999999</v>
      </c>
      <c r="CP61" s="664">
        <v>2.56</v>
      </c>
      <c r="CQ61" s="664">
        <v>8.65</v>
      </c>
      <c r="CR61" s="664">
        <f t="shared" si="0"/>
        <v>5.6050000000000004</v>
      </c>
      <c r="CS61" s="512">
        <f t="shared" si="1"/>
        <v>6.09</v>
      </c>
      <c r="CT61" s="669">
        <f>$CT$34+('2011'!$BX$72/Daily!$E$62*Daily!E61)</f>
        <v>101.57142857142857</v>
      </c>
      <c r="CU61" s="669">
        <f>$CU$34+('2011'!$CF$72/Daily!$E$62*Daily!E61)</f>
        <v>118.32142857142857</v>
      </c>
      <c r="CV61" s="135">
        <f>'2011'!BT72</f>
        <v>2.2000000000000002</v>
      </c>
      <c r="CW61" s="135">
        <f>'2011'!BU72</f>
        <v>7.6</v>
      </c>
      <c r="CX61" s="25"/>
      <c r="CY61" s="536"/>
      <c r="CZ61" s="536"/>
      <c r="DA61" s="536"/>
      <c r="DB61" s="536"/>
      <c r="DC61" s="536"/>
      <c r="DD61" s="536"/>
    </row>
    <row r="62" spans="4:108" ht="12.75" customHeight="1" thickBot="1" x14ac:dyDescent="0.25">
      <c r="D62" s="1882"/>
      <c r="E62" s="1726">
        <v>28</v>
      </c>
      <c r="F62" s="1419">
        <v>3</v>
      </c>
      <c r="G62" s="137">
        <v>4.7</v>
      </c>
      <c r="H62" s="137">
        <v>3.5</v>
      </c>
      <c r="I62" s="137">
        <v>1.7000000000000002</v>
      </c>
      <c r="J62" s="1409"/>
      <c r="K62" s="149">
        <v>84</v>
      </c>
      <c r="L62" s="149">
        <v>90</v>
      </c>
      <c r="M62" s="150">
        <v>87</v>
      </c>
      <c r="N62" s="149">
        <v>6</v>
      </c>
      <c r="O62" s="515"/>
      <c r="P62" s="149">
        <v>1025</v>
      </c>
      <c r="Q62" s="149">
        <v>1035</v>
      </c>
      <c r="R62" s="150">
        <v>1030</v>
      </c>
      <c r="S62" s="149">
        <v>10</v>
      </c>
      <c r="T62" s="515"/>
      <c r="U62" s="137">
        <v>5.7</v>
      </c>
      <c r="V62" s="137">
        <v>14.5</v>
      </c>
      <c r="W62" s="137">
        <v>20.6</v>
      </c>
      <c r="X62" s="187" t="s">
        <v>178</v>
      </c>
      <c r="Y62" s="590"/>
      <c r="Z62" s="663">
        <v>0.3</v>
      </c>
      <c r="AA62" s="1311" t="s">
        <v>112</v>
      </c>
      <c r="AB62" s="1283" t="s">
        <v>112</v>
      </c>
      <c r="AC62" s="1420">
        <v>6.7873303167420808E-3</v>
      </c>
      <c r="AD62" s="663">
        <v>0.15</v>
      </c>
      <c r="AE62" s="1311" t="s">
        <v>112</v>
      </c>
      <c r="AF62" s="575"/>
      <c r="AG62" s="663">
        <v>1</v>
      </c>
      <c r="AH62" s="663">
        <v>2.6</v>
      </c>
      <c r="AI62" s="663">
        <v>1.5</v>
      </c>
      <c r="AJ62" s="663">
        <v>1.6</v>
      </c>
      <c r="AK62" s="579"/>
      <c r="AL62" s="187" t="s">
        <v>464</v>
      </c>
      <c r="AM62" s="1114">
        <v>1013.25</v>
      </c>
      <c r="AN62" s="1114" t="s">
        <v>560</v>
      </c>
      <c r="AO62" s="1422"/>
      <c r="AP62" s="1311">
        <v>0</v>
      </c>
      <c r="AQ62" s="598">
        <v>2</v>
      </c>
      <c r="AR62" s="577"/>
      <c r="AS62" s="137">
        <f t="shared" si="4"/>
        <v>0.79999999999999982</v>
      </c>
      <c r="AT62" s="137">
        <f t="shared" si="5"/>
        <v>-2.8999999999999995</v>
      </c>
      <c r="AU62" s="137">
        <f t="shared" si="6"/>
        <v>-1.0499999999999998</v>
      </c>
      <c r="AV62" s="485">
        <f t="shared" si="7"/>
        <v>-3.6999999999999993</v>
      </c>
      <c r="AW62" s="137">
        <f>IF(F62="","",F62-Daily!CP62)</f>
        <v>0.39999999999999991</v>
      </c>
      <c r="AX62" s="137">
        <f>IF(G62="","",G62-Daily!CQ62)</f>
        <v>-4.1000000000000005</v>
      </c>
      <c r="AY62" s="137">
        <f>IF(H62="","",H62-Daily!CR62)</f>
        <v>-2.2000000000000002</v>
      </c>
      <c r="AZ62" s="485">
        <f>IF(I62="","",I62-Daily!CS62)</f>
        <v>-4.5000000000000009</v>
      </c>
      <c r="BA62" s="1244">
        <v>2.2336100211729613</v>
      </c>
      <c r="BB62" s="150">
        <v>8.4473628662274169</v>
      </c>
      <c r="BC62" s="150">
        <v>4.3727027126592457</v>
      </c>
      <c r="BD62" s="160">
        <v>19.612599652199709</v>
      </c>
      <c r="BE62" s="587"/>
      <c r="BF62" s="641">
        <v>0.21</v>
      </c>
      <c r="BG62" s="138">
        <v>117.19999999999996</v>
      </c>
      <c r="BH62" s="531">
        <v>1.1378640776699025</v>
      </c>
      <c r="BI62" s="138">
        <v>79.400000000000006</v>
      </c>
      <c r="BJ62" s="617">
        <v>0.65619834710743807</v>
      </c>
      <c r="BK62" s="1792">
        <f t="shared" si="8"/>
        <v>1</v>
      </c>
      <c r="BL62" s="1711">
        <v>0.35416666666666669</v>
      </c>
      <c r="BM62" s="1711">
        <v>0.54513888888888895</v>
      </c>
      <c r="BN62" s="1711">
        <v>0.63541666666666663</v>
      </c>
      <c r="BO62" s="1711">
        <v>0.34722222222222227</v>
      </c>
      <c r="BP62" s="1711">
        <v>0.54791666666666672</v>
      </c>
      <c r="BQ62" s="1795"/>
      <c r="BR62" s="1114"/>
      <c r="BS62" s="164"/>
      <c r="BT62" s="164"/>
      <c r="BU62" s="138"/>
      <c r="BV62" s="164"/>
      <c r="BW62" s="164"/>
      <c r="BX62" s="164"/>
      <c r="BY62" s="164"/>
      <c r="BZ62" s="164"/>
      <c r="CA62" s="164"/>
      <c r="CB62" s="164"/>
      <c r="CC62" s="164"/>
      <c r="CD62" s="164"/>
      <c r="CE62" s="1684">
        <f>MAX(AV35:AV62)</f>
        <v>3.2000000000000011</v>
      </c>
      <c r="CF62" s="1684">
        <f>MAX(AW35:AW62)</f>
        <v>8.9500000000000011</v>
      </c>
      <c r="CG62" s="1684">
        <f>MAX(AX35:AX62)</f>
        <v>5.85</v>
      </c>
      <c r="CH62" s="1684">
        <f>MAX(AY35:AY62)</f>
        <v>7.1749999999999998</v>
      </c>
      <c r="CI62" s="1684">
        <f>MAX(AZ35:AZ62)</f>
        <v>3.879999999999999</v>
      </c>
      <c r="CJ62" s="1693"/>
      <c r="CK62" s="519"/>
      <c r="CL62" s="1268">
        <v>1</v>
      </c>
      <c r="CM62" s="187">
        <v>0</v>
      </c>
      <c r="CN62" s="1269">
        <v>1013.25</v>
      </c>
      <c r="CO62" s="663">
        <f>'2011'!CA72</f>
        <v>4.863999999999999</v>
      </c>
      <c r="CP62" s="522">
        <v>2.6</v>
      </c>
      <c r="CQ62" s="522">
        <v>8.8000000000000007</v>
      </c>
      <c r="CR62" s="522">
        <f t="shared" si="0"/>
        <v>5.7</v>
      </c>
      <c r="CS62" s="522">
        <f t="shared" si="1"/>
        <v>6.2000000000000011</v>
      </c>
      <c r="CT62" s="562">
        <f>CT34+'2011'!BX72</f>
        <v>103</v>
      </c>
      <c r="CU62" s="562">
        <f>CU34+'2011'!CF72</f>
        <v>121</v>
      </c>
      <c r="CV62" s="663">
        <f>'2011'!BT72</f>
        <v>2.2000000000000002</v>
      </c>
      <c r="CW62" s="663">
        <f>'2011'!BU72</f>
        <v>7.6</v>
      </c>
      <c r="CX62" s="25"/>
      <c r="CY62" s="536"/>
      <c r="CZ62" s="536"/>
      <c r="DA62" s="536"/>
      <c r="DB62" s="536"/>
      <c r="DC62" s="536"/>
      <c r="DD62" s="536"/>
    </row>
    <row r="63" spans="4:108" ht="13.5" x14ac:dyDescent="0.2">
      <c r="D63" s="1877" t="s">
        <v>3</v>
      </c>
      <c r="E63" s="1727">
        <v>1</v>
      </c>
      <c r="F63" s="44">
        <v>2.5</v>
      </c>
      <c r="G63" s="44">
        <v>4.4000000000000004</v>
      </c>
      <c r="H63" s="44">
        <v>3.4</v>
      </c>
      <c r="I63" s="44">
        <v>1.9000000000000004</v>
      </c>
      <c r="J63" s="480"/>
      <c r="K63" s="85">
        <v>75</v>
      </c>
      <c r="L63" s="85">
        <v>88</v>
      </c>
      <c r="M63" s="85">
        <v>82</v>
      </c>
      <c r="N63" s="85">
        <v>13</v>
      </c>
      <c r="O63" s="112"/>
      <c r="P63" s="85">
        <v>1035</v>
      </c>
      <c r="Q63" s="85">
        <v>1039</v>
      </c>
      <c r="R63" s="85">
        <v>1037</v>
      </c>
      <c r="S63" s="85">
        <v>4</v>
      </c>
      <c r="T63" s="112"/>
      <c r="U63" s="44">
        <v>6.5</v>
      </c>
      <c r="V63" s="44">
        <v>16.600000000000001</v>
      </c>
      <c r="W63" s="44">
        <v>25.5</v>
      </c>
      <c r="X63" s="103" t="s">
        <v>180</v>
      </c>
      <c r="Y63" s="401"/>
      <c r="Z63" s="536">
        <v>0</v>
      </c>
      <c r="AA63" s="511" t="s">
        <v>459</v>
      </c>
      <c r="AB63" s="102" t="s">
        <v>459</v>
      </c>
      <c r="AC63" s="1319" t="s">
        <v>459</v>
      </c>
      <c r="AD63" s="536" t="s">
        <v>459</v>
      </c>
      <c r="AE63" s="511" t="s">
        <v>459</v>
      </c>
      <c r="AF63" s="574"/>
      <c r="AG63" s="536">
        <v>-0.5</v>
      </c>
      <c r="AH63" s="536">
        <v>1.3</v>
      </c>
      <c r="AI63" s="536">
        <v>0.6</v>
      </c>
      <c r="AJ63" s="536">
        <v>1.8</v>
      </c>
      <c r="AL63" s="103" t="s">
        <v>464</v>
      </c>
      <c r="AM63" t="s">
        <v>459</v>
      </c>
      <c r="AN63" t="s">
        <v>112</v>
      </c>
      <c r="AO63" s="396"/>
      <c r="AP63" s="593">
        <v>0</v>
      </c>
      <c r="AQ63" s="596">
        <v>0</v>
      </c>
      <c r="AR63" s="576"/>
      <c r="AS63" s="44">
        <f t="shared" si="4"/>
        <v>-1.1000000000000001</v>
      </c>
      <c r="AT63" s="44">
        <f t="shared" si="5"/>
        <v>-6</v>
      </c>
      <c r="AU63" s="44">
        <f t="shared" si="6"/>
        <v>-3.55</v>
      </c>
      <c r="AV63" s="1358">
        <f t="shared" si="7"/>
        <v>-4.9000000000000004</v>
      </c>
      <c r="AW63" s="44">
        <f>IF(F63="","",F63-Daily!CP63)</f>
        <v>-0.125</v>
      </c>
      <c r="AX63" s="44">
        <f>IF(G63="","",G63-Daily!CQ63)</f>
        <v>-4.4937500000000004</v>
      </c>
      <c r="AY63" s="44">
        <f>IF(H63="","",H63-Daily!CR63)</f>
        <v>-2.3593750000000004</v>
      </c>
      <c r="AZ63" s="1358">
        <f>IF(I63="","",I63-Daily!CS63)</f>
        <v>-4.3687500000000004</v>
      </c>
      <c r="BA63" s="85">
        <v>2.0677580937008448</v>
      </c>
      <c r="BB63" s="85">
        <v>10.271240520480506</v>
      </c>
      <c r="BC63" s="85">
        <v>4.7008938363913781</v>
      </c>
      <c r="BD63" s="108">
        <v>17.799211085095372</v>
      </c>
      <c r="BE63" s="112"/>
      <c r="BF63" s="622">
        <v>0</v>
      </c>
      <c r="BG63" s="30">
        <v>117.19999999999996</v>
      </c>
      <c r="BH63" s="67">
        <v>1.119975339087546</v>
      </c>
      <c r="BI63" s="30">
        <v>79.400000000000006</v>
      </c>
      <c r="BJ63" s="616">
        <v>0.63832987551867226</v>
      </c>
      <c r="BK63" s="1792">
        <f t="shared" si="8"/>
        <v>0</v>
      </c>
      <c r="BL63" s="1708">
        <v>0.20833333333333334</v>
      </c>
      <c r="BM63" s="1708">
        <v>0.57291666666666663</v>
      </c>
      <c r="BN63" s="1708">
        <v>0.63541666666666663</v>
      </c>
      <c r="BO63" s="1708">
        <v>0.2638888888888889</v>
      </c>
      <c r="BP63" s="1708">
        <v>0.81805555555555554</v>
      </c>
      <c r="BS63" s="2164" t="s">
        <v>188</v>
      </c>
      <c r="BT63" s="2165"/>
      <c r="BU63" s="2113" t="s">
        <v>189</v>
      </c>
      <c r="BV63" s="2113"/>
      <c r="BW63" s="2113"/>
      <c r="BX63" s="2113"/>
      <c r="BY63" s="1359"/>
      <c r="BZ63" s="2122" t="s">
        <v>223</v>
      </c>
      <c r="CA63" s="2133" t="s">
        <v>222</v>
      </c>
      <c r="CB63" s="2152" t="s">
        <v>224</v>
      </c>
      <c r="CC63" s="2168" t="s">
        <v>322</v>
      </c>
      <c r="CD63" s="1360"/>
      <c r="CE63" s="2170" t="s">
        <v>134</v>
      </c>
      <c r="CF63" s="2170"/>
      <c r="CG63" s="2171"/>
      <c r="CH63" s="2162" t="s">
        <v>119</v>
      </c>
      <c r="CI63" s="2162"/>
      <c r="CJ63" s="2163"/>
      <c r="CK63" s="1086"/>
      <c r="CL63" s="670">
        <v>1</v>
      </c>
      <c r="CM63" s="8">
        <v>0</v>
      </c>
      <c r="CN63" s="670">
        <v>1013.25</v>
      </c>
      <c r="CO63" s="135">
        <f>'2011'!CA73</f>
        <v>4.9279999999999999</v>
      </c>
      <c r="CP63" s="664">
        <v>2.625</v>
      </c>
      <c r="CQ63" s="664">
        <v>8.8937500000000007</v>
      </c>
      <c r="CR63" s="664">
        <f t="shared" si="0"/>
        <v>5.7593750000000004</v>
      </c>
      <c r="CS63" s="512">
        <f t="shared" si="1"/>
        <v>6.2687500000000007</v>
      </c>
      <c r="CT63" s="669">
        <f>$CT$62+('2011'!$BX$73/Daily!$E$93*Daily!E63)</f>
        <v>104.64516129032258</v>
      </c>
      <c r="CU63" s="669">
        <f>$CU$62+('2011'!$CF$73/Daily!$E$93*Daily!E63)</f>
        <v>124.38709677419355</v>
      </c>
      <c r="CV63" s="135">
        <f>'2011'!BT73</f>
        <v>3.6</v>
      </c>
      <c r="CW63" s="135">
        <f>'2011'!BU73</f>
        <v>10.4</v>
      </c>
      <c r="CX63" s="25"/>
      <c r="CY63" s="536"/>
      <c r="CZ63" s="536"/>
      <c r="DA63" s="536"/>
      <c r="DB63" s="536"/>
      <c r="DC63" s="536"/>
      <c r="DD63" s="536"/>
    </row>
    <row r="64" spans="4:108" ht="12.75" customHeight="1" x14ac:dyDescent="0.2">
      <c r="D64" s="1878"/>
      <c r="E64" s="1725">
        <v>2</v>
      </c>
      <c r="F64" s="88">
        <v>0.1</v>
      </c>
      <c r="G64" s="44">
        <v>6.6</v>
      </c>
      <c r="H64" s="44">
        <v>3.4</v>
      </c>
      <c r="I64" s="44">
        <v>6.5</v>
      </c>
      <c r="J64" s="480"/>
      <c r="K64" s="85">
        <v>69</v>
      </c>
      <c r="L64" s="85">
        <v>87</v>
      </c>
      <c r="M64" s="85">
        <v>80</v>
      </c>
      <c r="N64" s="85">
        <v>18</v>
      </c>
      <c r="O64" s="112"/>
      <c r="P64" s="85">
        <v>1035</v>
      </c>
      <c r="Q64" s="85">
        <v>1038</v>
      </c>
      <c r="R64" s="85">
        <v>1036.5</v>
      </c>
      <c r="S64" s="85">
        <v>3</v>
      </c>
      <c r="T64" s="112"/>
      <c r="U64" s="44">
        <v>7.2</v>
      </c>
      <c r="V64" s="44">
        <v>14.7</v>
      </c>
      <c r="W64" s="44">
        <v>19.7</v>
      </c>
      <c r="X64" s="103" t="s">
        <v>180</v>
      </c>
      <c r="Y64" s="401"/>
      <c r="Z64" s="536">
        <v>0</v>
      </c>
      <c r="AA64" s="511" t="s">
        <v>459</v>
      </c>
      <c r="AB64" s="102" t="s">
        <v>459</v>
      </c>
      <c r="AC64" s="1319" t="s">
        <v>459</v>
      </c>
      <c r="AD64" s="536" t="s">
        <v>459</v>
      </c>
      <c r="AE64" s="511" t="s">
        <v>459</v>
      </c>
      <c r="AF64" s="574"/>
      <c r="AG64" s="536">
        <v>-1.9</v>
      </c>
      <c r="AH64" s="536">
        <v>1.7</v>
      </c>
      <c r="AI64" s="536">
        <v>0.2</v>
      </c>
      <c r="AJ64" s="536">
        <v>3.5999999999999996</v>
      </c>
      <c r="AL64" s="103" t="s">
        <v>573</v>
      </c>
      <c r="AM64" t="s">
        <v>459</v>
      </c>
      <c r="AN64" t="s">
        <v>112</v>
      </c>
      <c r="AO64" s="396"/>
      <c r="AP64" s="593">
        <v>4</v>
      </c>
      <c r="AQ64" s="596">
        <v>0</v>
      </c>
      <c r="AR64" s="576"/>
      <c r="AS64" s="88">
        <f t="shared" si="4"/>
        <v>-3.5</v>
      </c>
      <c r="AT64" s="44">
        <f t="shared" si="5"/>
        <v>-3.8000000000000007</v>
      </c>
      <c r="AU64" s="44">
        <f t="shared" si="6"/>
        <v>-3.6500000000000004</v>
      </c>
      <c r="AV64" s="487">
        <f t="shared" si="7"/>
        <v>-0.30000000000000071</v>
      </c>
      <c r="AW64" s="88">
        <f>IF(F64="","",F64-Daily!CP64)</f>
        <v>-2.5499999999999998</v>
      </c>
      <c r="AX64" s="88">
        <f>IF(G64="","",G64-Daily!CQ64)</f>
        <v>-2.3875000000000011</v>
      </c>
      <c r="AY64" s="88">
        <f>IF(H64="","",H64-Daily!CR64)</f>
        <v>-2.4187500000000006</v>
      </c>
      <c r="AZ64" s="355">
        <f>IF(I64="","",I64-Daily!CS64)</f>
        <v>0.16249999999999964</v>
      </c>
      <c r="BA64" s="85">
        <v>4.9751424700647773</v>
      </c>
      <c r="BB64" s="85">
        <v>4.0745404127320857</v>
      </c>
      <c r="BC64" s="85">
        <v>4.8321334571751482</v>
      </c>
      <c r="BD64" s="108">
        <v>2.0988367533788521</v>
      </c>
      <c r="BE64" s="112"/>
      <c r="BF64" s="622">
        <v>0</v>
      </c>
      <c r="BG64" s="30">
        <v>117.19999999999996</v>
      </c>
      <c r="BH64" s="67">
        <v>1.1026403641881635</v>
      </c>
      <c r="BI64" s="30">
        <v>83.4</v>
      </c>
      <c r="BJ64" s="616">
        <v>0.65271396112092905</v>
      </c>
      <c r="BK64" s="1792">
        <f t="shared" si="8"/>
        <v>0</v>
      </c>
      <c r="BL64" s="1709">
        <v>0.16666666666666666</v>
      </c>
      <c r="BM64" s="1709">
        <v>0.66666666666666663</v>
      </c>
      <c r="BN64" s="1709">
        <v>0.64930555555555558</v>
      </c>
      <c r="BO64" s="1709">
        <v>0.33333333333333331</v>
      </c>
      <c r="BP64" s="1710">
        <v>0.10277777777777779</v>
      </c>
      <c r="BS64" s="2166"/>
      <c r="BT64" s="2167"/>
      <c r="BU64" s="353" t="s">
        <v>1</v>
      </c>
      <c r="BV64" s="339" t="s">
        <v>0</v>
      </c>
      <c r="BW64" s="354" t="s">
        <v>12</v>
      </c>
      <c r="BX64" s="1361" t="s">
        <v>13</v>
      </c>
      <c r="BY64" s="586"/>
      <c r="BZ64" s="2123"/>
      <c r="CA64" s="2134"/>
      <c r="CB64" s="2153"/>
      <c r="CC64" s="2169"/>
      <c r="CD64" s="1362"/>
      <c r="CE64" s="502" t="s">
        <v>15</v>
      </c>
      <c r="CF64" s="502" t="s">
        <v>135</v>
      </c>
      <c r="CG64" s="1363" t="s">
        <v>190</v>
      </c>
      <c r="CH64" s="1364" t="s">
        <v>65</v>
      </c>
      <c r="CI64" s="1364" t="s">
        <v>135</v>
      </c>
      <c r="CJ64" s="846" t="s">
        <v>191</v>
      </c>
      <c r="CK64" s="1086"/>
      <c r="CL64" s="670">
        <v>1</v>
      </c>
      <c r="CM64" s="8">
        <v>0</v>
      </c>
      <c r="CN64" s="670">
        <v>1013.25</v>
      </c>
      <c r="CO64" s="135">
        <f>'2011'!CA73</f>
        <v>4.9279999999999999</v>
      </c>
      <c r="CP64" s="664">
        <v>2.65</v>
      </c>
      <c r="CQ64" s="664">
        <v>8.9875000000000007</v>
      </c>
      <c r="CR64" s="664">
        <f t="shared" si="0"/>
        <v>5.8187500000000005</v>
      </c>
      <c r="CS64" s="512">
        <f t="shared" si="1"/>
        <v>6.3375000000000004</v>
      </c>
      <c r="CT64" s="669">
        <f>$CT$62+('2011'!$BX$73/Daily!$E$93*Daily!E64)</f>
        <v>106.29032258064517</v>
      </c>
      <c r="CU64" s="669">
        <f>$CU$62+('2011'!$CF$73/Daily!$E$93*Daily!E64)</f>
        <v>127.7741935483871</v>
      </c>
      <c r="CV64" s="135">
        <f>'2011'!BT73</f>
        <v>3.6</v>
      </c>
      <c r="CW64" s="135">
        <f>'2011'!BU73</f>
        <v>10.4</v>
      </c>
      <c r="CX64" s="25"/>
      <c r="CY64" s="536"/>
      <c r="CZ64" s="536"/>
      <c r="DA64" s="536"/>
      <c r="DB64" s="536"/>
      <c r="DC64" s="536"/>
      <c r="DD64" s="536"/>
    </row>
    <row r="65" spans="4:108" ht="13.5" customHeight="1" x14ac:dyDescent="0.2">
      <c r="D65" s="1878"/>
      <c r="E65" s="1725">
        <v>3</v>
      </c>
      <c r="F65" s="44">
        <v>-0.1</v>
      </c>
      <c r="G65" s="44">
        <v>4</v>
      </c>
      <c r="H65" s="44">
        <v>1.8</v>
      </c>
      <c r="I65" s="44">
        <v>4.0999999999999996</v>
      </c>
      <c r="J65" s="480"/>
      <c r="K65" s="85">
        <v>73</v>
      </c>
      <c r="L65" s="85">
        <v>91</v>
      </c>
      <c r="M65" s="85">
        <v>83</v>
      </c>
      <c r="N65" s="85">
        <v>18</v>
      </c>
      <c r="O65" s="112"/>
      <c r="P65" s="85">
        <v>1034</v>
      </c>
      <c r="Q65" s="85">
        <v>1035</v>
      </c>
      <c r="R65" s="85">
        <v>1034.5</v>
      </c>
      <c r="S65" s="85">
        <v>1</v>
      </c>
      <c r="T65" s="112"/>
      <c r="U65" s="44">
        <v>7</v>
      </c>
      <c r="V65" s="44">
        <v>14.7</v>
      </c>
      <c r="W65" s="44">
        <v>23.7</v>
      </c>
      <c r="X65" s="103" t="s">
        <v>180</v>
      </c>
      <c r="Y65" s="401"/>
      <c r="Z65" s="536">
        <v>0</v>
      </c>
      <c r="AA65" s="511" t="s">
        <v>459</v>
      </c>
      <c r="AB65" s="102" t="s">
        <v>459</v>
      </c>
      <c r="AC65" s="1319" t="s">
        <v>459</v>
      </c>
      <c r="AD65" s="536" t="s">
        <v>459</v>
      </c>
      <c r="AE65" s="511" t="s">
        <v>459</v>
      </c>
      <c r="AF65" s="574"/>
      <c r="AG65" s="536">
        <v>-2</v>
      </c>
      <c r="AH65" s="536">
        <v>0.9</v>
      </c>
      <c r="AI65" s="536">
        <v>-0.8</v>
      </c>
      <c r="AJ65" s="536">
        <v>2.9</v>
      </c>
      <c r="AL65" s="103" t="s">
        <v>473</v>
      </c>
      <c r="AM65" t="s">
        <v>459</v>
      </c>
      <c r="AN65" t="s">
        <v>290</v>
      </c>
      <c r="AO65" s="396"/>
      <c r="AP65" s="593">
        <v>2</v>
      </c>
      <c r="AQ65" s="596">
        <v>0</v>
      </c>
      <c r="AR65" s="576"/>
      <c r="AS65" s="44">
        <f t="shared" si="4"/>
        <v>-3.7</v>
      </c>
      <c r="AT65" s="44">
        <f t="shared" si="5"/>
        <v>-6.4</v>
      </c>
      <c r="AU65" s="44">
        <f t="shared" si="6"/>
        <v>-5.0500000000000007</v>
      </c>
      <c r="AV65" s="487">
        <f t="shared" si="7"/>
        <v>-2.7</v>
      </c>
      <c r="AW65" s="44">
        <f>IF(F65="","",F65-Daily!CP65)</f>
        <v>-2.7749999999999999</v>
      </c>
      <c r="AX65" s="44">
        <f>IF(G65="","",G65-Daily!CQ65)</f>
        <v>-5.0812500000000007</v>
      </c>
      <c r="AY65" s="44">
        <f>IF(H65="","",H65-Daily!CR65)</f>
        <v>-4.0781250000000009</v>
      </c>
      <c r="AZ65" s="487">
        <f>IF(I65="","",I65-Daily!CS65)</f>
        <v>-2.3062500000000012</v>
      </c>
      <c r="BA65" s="85">
        <v>5.5284221578227761</v>
      </c>
      <c r="BB65" s="85">
        <v>14.027980271580608</v>
      </c>
      <c r="BC65" s="85">
        <v>11.881562951207581</v>
      </c>
      <c r="BD65" s="108">
        <v>4.9755641488737279</v>
      </c>
      <c r="BE65" s="112"/>
      <c r="BF65" s="622">
        <v>0</v>
      </c>
      <c r="BG65" s="30">
        <v>117.19999999999996</v>
      </c>
      <c r="BH65" s="67">
        <v>1.0858338314405256</v>
      </c>
      <c r="BI65" s="30">
        <v>85.4</v>
      </c>
      <c r="BJ65" s="616">
        <v>0.65110673880964098</v>
      </c>
      <c r="BK65" s="1792">
        <f t="shared" si="8"/>
        <v>0</v>
      </c>
      <c r="BL65" s="1709">
        <v>2.0833333333333332E-2</v>
      </c>
      <c r="BM65" s="1709">
        <v>0.62847222222222221</v>
      </c>
      <c r="BN65" s="1709">
        <v>0.70833333333333337</v>
      </c>
      <c r="BO65" s="1709">
        <v>0.40972222222222227</v>
      </c>
      <c r="BP65" s="1710">
        <v>0.93125000000000002</v>
      </c>
      <c r="BS65" s="2159" t="s">
        <v>192</v>
      </c>
      <c r="BT65" s="2160"/>
      <c r="BU65" s="88">
        <v>-0.63769230769230889</v>
      </c>
      <c r="BV65" s="88">
        <v>-0.46403846153846473</v>
      </c>
      <c r="BW65" s="88">
        <v>-0.48419871794871927</v>
      </c>
      <c r="BX65" s="88">
        <v>0.17365384615384549</v>
      </c>
      <c r="BY65" s="127"/>
      <c r="BZ65" s="607">
        <v>74.733333333333334</v>
      </c>
      <c r="CA65" s="607">
        <v>1021.9</v>
      </c>
      <c r="CB65" s="1365">
        <v>5.8733333333333322</v>
      </c>
      <c r="CC65" s="88">
        <v>1.4933333333333332</v>
      </c>
      <c r="CD65" s="1366"/>
      <c r="CE65" s="44">
        <v>1</v>
      </c>
      <c r="CF65" s="1367">
        <v>4.0522875816993459E-2</v>
      </c>
      <c r="CG65" s="1368">
        <v>9.0090090090090072E-2</v>
      </c>
      <c r="CH65" s="1369">
        <v>55.1</v>
      </c>
      <c r="CI65" s="1367">
        <v>1.1375612144536746</v>
      </c>
      <c r="CJ65" s="503">
        <v>0.44080000000000003</v>
      </c>
      <c r="CK65" s="1086"/>
      <c r="CL65" s="670">
        <v>1</v>
      </c>
      <c r="CM65" s="8">
        <v>0</v>
      </c>
      <c r="CN65" s="670">
        <v>1013.25</v>
      </c>
      <c r="CO65" s="135">
        <f>'2011'!CA73</f>
        <v>4.9279999999999999</v>
      </c>
      <c r="CP65" s="664">
        <v>2.6749999999999998</v>
      </c>
      <c r="CQ65" s="664">
        <v>9.0812500000000007</v>
      </c>
      <c r="CR65" s="664">
        <f t="shared" si="0"/>
        <v>5.8781250000000007</v>
      </c>
      <c r="CS65" s="512">
        <f t="shared" si="1"/>
        <v>6.4062500000000009</v>
      </c>
      <c r="CT65" s="669">
        <f>$CT$62+('2011'!$BX$73/Daily!$E$93*Daily!E65)</f>
        <v>107.93548387096774</v>
      </c>
      <c r="CU65" s="669">
        <f>$CU$62+('2011'!$CF$73/Daily!$E$93*Daily!E65)</f>
        <v>131.16129032258064</v>
      </c>
      <c r="CV65" s="135">
        <f>'2011'!BT73</f>
        <v>3.6</v>
      </c>
      <c r="CW65" s="135">
        <f>'2011'!BU73</f>
        <v>10.4</v>
      </c>
      <c r="CX65" s="25"/>
      <c r="CY65" s="536"/>
      <c r="CZ65" s="536"/>
      <c r="DA65" s="536"/>
      <c r="DB65" s="536"/>
      <c r="DC65" s="536"/>
      <c r="DD65" s="536"/>
    </row>
    <row r="66" spans="4:108" ht="12.75" customHeight="1" x14ac:dyDescent="0.2">
      <c r="D66" s="1878"/>
      <c r="E66" s="1725">
        <v>4</v>
      </c>
      <c r="F66" s="44">
        <v>0.6</v>
      </c>
      <c r="G66" s="44">
        <v>6.5</v>
      </c>
      <c r="H66" s="44">
        <v>2.9</v>
      </c>
      <c r="I66" s="44">
        <v>5.9</v>
      </c>
      <c r="J66" s="1408"/>
      <c r="K66" s="85">
        <v>64</v>
      </c>
      <c r="L66" s="85">
        <v>82</v>
      </c>
      <c r="M66" s="85">
        <v>76</v>
      </c>
      <c r="N66" s="85">
        <v>18</v>
      </c>
      <c r="O66" s="112"/>
      <c r="P66" s="85">
        <v>1031</v>
      </c>
      <c r="Q66" s="85">
        <v>1035</v>
      </c>
      <c r="R66" s="85">
        <v>1033</v>
      </c>
      <c r="S66" s="85">
        <v>4</v>
      </c>
      <c r="T66" s="112"/>
      <c r="U66" s="44">
        <v>4.4000000000000004</v>
      </c>
      <c r="V66" s="44">
        <v>12.3</v>
      </c>
      <c r="W66" s="44">
        <v>16.8</v>
      </c>
      <c r="X66" s="103" t="s">
        <v>180</v>
      </c>
      <c r="Y66" s="401"/>
      <c r="Z66" s="536">
        <v>0</v>
      </c>
      <c r="AA66" s="511" t="s">
        <v>459</v>
      </c>
      <c r="AB66" s="102" t="s">
        <v>459</v>
      </c>
      <c r="AC66" s="1319" t="s">
        <v>459</v>
      </c>
      <c r="AD66" s="536" t="s">
        <v>459</v>
      </c>
      <c r="AE66" s="511" t="s">
        <v>459</v>
      </c>
      <c r="AF66" s="574"/>
      <c r="AG66" s="536">
        <v>-2.4</v>
      </c>
      <c r="AH66" s="536">
        <v>0.6</v>
      </c>
      <c r="AI66" s="536">
        <v>-1.1000000000000001</v>
      </c>
      <c r="AJ66" s="536">
        <v>3</v>
      </c>
      <c r="AL66" s="103" t="s">
        <v>504</v>
      </c>
      <c r="AM66" t="s">
        <v>459</v>
      </c>
      <c r="AN66" t="s">
        <v>112</v>
      </c>
      <c r="AO66" s="396"/>
      <c r="AP66" s="593">
        <v>5.5</v>
      </c>
      <c r="AQ66" s="596">
        <v>0</v>
      </c>
      <c r="AR66" s="576"/>
      <c r="AS66" s="44">
        <f t="shared" si="4"/>
        <v>-3</v>
      </c>
      <c r="AT66" s="44">
        <f t="shared" si="5"/>
        <v>-3.9000000000000004</v>
      </c>
      <c r="AU66" s="44">
        <f t="shared" si="6"/>
        <v>-3.45</v>
      </c>
      <c r="AV66" s="487">
        <f t="shared" si="7"/>
        <v>-0.90000000000000036</v>
      </c>
      <c r="AW66" s="44">
        <f>IF(F66="","",F66-Daily!CP66)</f>
        <v>-2.1</v>
      </c>
      <c r="AX66" s="44">
        <f>IF(G66="","",G66-Daily!CQ66)</f>
        <v>-2.6750000000000007</v>
      </c>
      <c r="AY66" s="44">
        <f>IF(H66="","",H66-Daily!CR66)</f>
        <v>-3.0375000000000001</v>
      </c>
      <c r="AZ66" s="487">
        <f>IF(I66="","",I66-Daily!CS66)</f>
        <v>-0.57500000000000018</v>
      </c>
      <c r="BA66" s="85">
        <v>4.0808785365943852</v>
      </c>
      <c r="BB66" s="85">
        <v>4.5437579948203943</v>
      </c>
      <c r="BC66" s="85">
        <v>6.5604347939825818</v>
      </c>
      <c r="BD66" s="108">
        <v>2.396707384296767</v>
      </c>
      <c r="BE66" s="112"/>
      <c r="BF66" s="622">
        <v>0</v>
      </c>
      <c r="BG66" s="30">
        <v>117.19999999999996</v>
      </c>
      <c r="BH66" s="67">
        <v>1.0695319399470118</v>
      </c>
      <c r="BI66" s="30">
        <v>90.9</v>
      </c>
      <c r="BJ66" s="616">
        <v>0.67559338288180293</v>
      </c>
      <c r="BK66" s="1792">
        <f t="shared" si="8"/>
        <v>0</v>
      </c>
      <c r="BL66" s="1709">
        <v>0.28125</v>
      </c>
      <c r="BM66" s="1709">
        <v>0.66666666666666663</v>
      </c>
      <c r="BN66" s="1709">
        <v>0.67708333333333337</v>
      </c>
      <c r="BO66" s="1709">
        <v>0.15625</v>
      </c>
      <c r="BP66" s="1710">
        <v>2.5000000000000001E-2</v>
      </c>
      <c r="BS66" s="2159" t="s">
        <v>193</v>
      </c>
      <c r="BT66" s="2160"/>
      <c r="BU66" s="88">
        <v>0.26033653846153992</v>
      </c>
      <c r="BV66" s="88">
        <v>2.3959735576923027</v>
      </c>
      <c r="BW66" s="88">
        <v>1.3687800480769221</v>
      </c>
      <c r="BX66" s="88">
        <v>2.1356370192307654</v>
      </c>
      <c r="BY66" s="127"/>
      <c r="BZ66" s="607">
        <v>74.5</v>
      </c>
      <c r="CA66" s="607">
        <v>1022.875</v>
      </c>
      <c r="CB66" s="1365">
        <v>3.5687500000000001</v>
      </c>
      <c r="CC66" s="88">
        <v>4.375</v>
      </c>
      <c r="CD66" s="1366"/>
      <c r="CE66" s="44">
        <v>10.100000000000001</v>
      </c>
      <c r="CF66" s="1367">
        <v>0.38370098039215689</v>
      </c>
      <c r="CG66" s="1368">
        <v>0.90990990990990994</v>
      </c>
      <c r="CH66" s="85">
        <v>69.900000000000006</v>
      </c>
      <c r="CI66" s="1367">
        <v>1.2357891716901748</v>
      </c>
      <c r="CJ66" s="503">
        <v>0.55920000000000003</v>
      </c>
      <c r="CK66" s="1087"/>
      <c r="CL66" s="670">
        <v>1</v>
      </c>
      <c r="CM66" s="8">
        <v>0</v>
      </c>
      <c r="CN66" s="670">
        <v>1013.25</v>
      </c>
      <c r="CO66" s="135">
        <f>'2011'!CA73</f>
        <v>4.9279999999999999</v>
      </c>
      <c r="CP66" s="664">
        <v>2.7</v>
      </c>
      <c r="CQ66" s="664">
        <v>9.1750000000000007</v>
      </c>
      <c r="CR66" s="664">
        <f t="shared" si="0"/>
        <v>5.9375</v>
      </c>
      <c r="CS66" s="512">
        <f t="shared" si="1"/>
        <v>6.4750000000000005</v>
      </c>
      <c r="CT66" s="669">
        <f>$CT$62+('2011'!$BX$73/Daily!$E$93*Daily!E66)</f>
        <v>109.58064516129032</v>
      </c>
      <c r="CU66" s="669">
        <f>$CU$62+('2011'!$CF$73/Daily!$E$93*Daily!E66)</f>
        <v>134.54838709677421</v>
      </c>
      <c r="CV66" s="135">
        <f>'2011'!BT73</f>
        <v>3.6</v>
      </c>
      <c r="CW66" s="135">
        <f>'2011'!BU73</f>
        <v>10.4</v>
      </c>
      <c r="CX66" s="25"/>
      <c r="CY66" s="536"/>
      <c r="CZ66" s="536"/>
      <c r="DA66" s="536"/>
      <c r="DB66" s="536"/>
      <c r="DC66" s="536"/>
      <c r="DD66" s="536"/>
    </row>
    <row r="67" spans="4:108" ht="12.75" customHeight="1" x14ac:dyDescent="0.2">
      <c r="D67" s="1878"/>
      <c r="E67" s="1725">
        <v>5</v>
      </c>
      <c r="F67" s="44">
        <v>0.7</v>
      </c>
      <c r="G67" s="44">
        <v>7.3</v>
      </c>
      <c r="H67" s="44">
        <v>3.8</v>
      </c>
      <c r="I67" s="44">
        <v>6.6</v>
      </c>
      <c r="J67" s="1408"/>
      <c r="K67" s="85">
        <v>69</v>
      </c>
      <c r="L67" s="85">
        <v>90</v>
      </c>
      <c r="M67" s="85">
        <v>81</v>
      </c>
      <c r="N67" s="85">
        <v>21</v>
      </c>
      <c r="O67" s="112"/>
      <c r="P67" s="85">
        <v>1029</v>
      </c>
      <c r="Q67" s="85">
        <v>1032</v>
      </c>
      <c r="R67" s="85">
        <v>1030.5</v>
      </c>
      <c r="S67" s="85">
        <v>3</v>
      </c>
      <c r="T67" s="112"/>
      <c r="U67" s="44">
        <v>5.2</v>
      </c>
      <c r="V67" s="44">
        <v>13.8</v>
      </c>
      <c r="W67" s="44">
        <v>20.399999999999999</v>
      </c>
      <c r="X67" s="103" t="s">
        <v>180</v>
      </c>
      <c r="Y67" s="401"/>
      <c r="Z67" s="536">
        <v>0.1</v>
      </c>
      <c r="AA67" s="511" t="s">
        <v>459</v>
      </c>
      <c r="AB67" s="102" t="s">
        <v>459</v>
      </c>
      <c r="AC67" s="1319">
        <v>9.0090090090090089E-3</v>
      </c>
      <c r="AD67" s="536" t="s">
        <v>459</v>
      </c>
      <c r="AE67" s="511" t="s">
        <v>459</v>
      </c>
      <c r="AF67" s="574"/>
      <c r="AG67" s="536">
        <v>-1.4</v>
      </c>
      <c r="AH67" s="536">
        <v>4.0999999999999996</v>
      </c>
      <c r="AI67" s="536">
        <v>0.9</v>
      </c>
      <c r="AJ67" s="536">
        <v>5.5</v>
      </c>
      <c r="AL67" s="103" t="s">
        <v>574</v>
      </c>
      <c r="AM67" t="s">
        <v>459</v>
      </c>
      <c r="AN67" t="s">
        <v>575</v>
      </c>
      <c r="AO67" s="396"/>
      <c r="AP67" s="593">
        <v>1</v>
      </c>
      <c r="AQ67" s="596">
        <v>0.3</v>
      </c>
      <c r="AR67" s="576"/>
      <c r="AS67" s="44">
        <f t="shared" si="4"/>
        <v>-2.9000000000000004</v>
      </c>
      <c r="AT67" s="44">
        <f t="shared" si="5"/>
        <v>-3.1000000000000005</v>
      </c>
      <c r="AU67" s="44">
        <f t="shared" si="6"/>
        <v>-3.0000000000000004</v>
      </c>
      <c r="AV67" s="487">
        <f t="shared" si="7"/>
        <v>-0.20000000000000018</v>
      </c>
      <c r="AW67" s="44">
        <f>IF(F67="","",F67-Daily!CP67)</f>
        <v>-2.0499999999999998</v>
      </c>
      <c r="AX67" s="44">
        <f>IF(G67="","",G67-Daily!CQ67)</f>
        <v>-2.0625000000000009</v>
      </c>
      <c r="AY67" s="44">
        <f>IF(H67="","",H67-Daily!CR67)</f>
        <v>-2.2562500000000005</v>
      </c>
      <c r="AZ67" s="487">
        <f>IF(I67="","",I67-Daily!CS67)</f>
        <v>-1.2500000000001066E-2</v>
      </c>
      <c r="BA67" s="85">
        <v>3.9961516123110012</v>
      </c>
      <c r="BB67" s="85">
        <v>3.6249569894346068</v>
      </c>
      <c r="BC67" s="85">
        <v>4.4846874424213681</v>
      </c>
      <c r="BD67" s="108">
        <v>2.007275356624223</v>
      </c>
      <c r="BE67" s="112"/>
      <c r="BF67" s="622">
        <v>6.0784313725490195E-2</v>
      </c>
      <c r="BG67" s="30">
        <v>117.29999999999995</v>
      </c>
      <c r="BH67" s="67">
        <v>1.0546113689095125</v>
      </c>
      <c r="BI67" s="30">
        <v>91.9</v>
      </c>
      <c r="BJ67" s="616">
        <v>0.66625350795135641</v>
      </c>
      <c r="BK67" s="1792">
        <f t="shared" si="8"/>
        <v>1</v>
      </c>
      <c r="BL67" s="1709">
        <v>0.28125</v>
      </c>
      <c r="BM67" s="1709">
        <v>0.61458333333333337</v>
      </c>
      <c r="BN67" s="1709">
        <v>0.625</v>
      </c>
      <c r="BO67" s="1709" t="s">
        <v>527</v>
      </c>
      <c r="BP67" s="1710">
        <v>0.8666666666666667</v>
      </c>
      <c r="BS67" s="291"/>
      <c r="BT67" s="184"/>
      <c r="BU67" s="352"/>
      <c r="BV67" s="352"/>
      <c r="BW67" s="352"/>
      <c r="BX67" s="352"/>
      <c r="BY67" s="127"/>
      <c r="BZ67" s="608"/>
      <c r="CA67" s="608"/>
      <c r="CB67" s="1370"/>
      <c r="CC67" s="352"/>
      <c r="CD67" s="1366"/>
      <c r="CE67" s="480"/>
      <c r="CF67" s="1371"/>
      <c r="CG67" s="1372"/>
      <c r="CH67" s="112"/>
      <c r="CI67" s="1371"/>
      <c r="CJ67" s="504"/>
      <c r="CK67" s="1088"/>
      <c r="CL67" s="670">
        <v>1</v>
      </c>
      <c r="CM67" s="8">
        <v>0</v>
      </c>
      <c r="CN67" s="670">
        <v>1013.25</v>
      </c>
      <c r="CO67" s="135">
        <f>'2011'!CA73</f>
        <v>4.9279999999999999</v>
      </c>
      <c r="CP67" s="664">
        <v>2.75</v>
      </c>
      <c r="CQ67" s="664">
        <v>9.3625000000000007</v>
      </c>
      <c r="CR67" s="664">
        <f t="shared" si="0"/>
        <v>6.0562500000000004</v>
      </c>
      <c r="CS67" s="512">
        <f t="shared" si="1"/>
        <v>6.6125000000000007</v>
      </c>
      <c r="CT67" s="669">
        <f>$CT$62+('2011'!$BX$73/Daily!$E$93*Daily!E67)</f>
        <v>111.2258064516129</v>
      </c>
      <c r="CU67" s="669">
        <f>$CU$62+('2011'!$CF$73/Daily!$E$93*Daily!E67)</f>
        <v>137.93548387096774</v>
      </c>
      <c r="CV67" s="135">
        <f>'2011'!BT73</f>
        <v>3.6</v>
      </c>
      <c r="CW67" s="135">
        <f>'2011'!BU73</f>
        <v>10.4</v>
      </c>
      <c r="CX67" s="25"/>
      <c r="CY67" s="536"/>
      <c r="CZ67" s="536"/>
      <c r="DA67" s="536"/>
      <c r="DB67" s="536"/>
      <c r="DC67" s="536"/>
      <c r="DD67" s="536"/>
    </row>
    <row r="68" spans="4:108" ht="12.75" customHeight="1" x14ac:dyDescent="0.2">
      <c r="D68" s="1878"/>
      <c r="E68" s="1725">
        <v>6</v>
      </c>
      <c r="F68" s="44">
        <v>2.8</v>
      </c>
      <c r="G68" s="44">
        <v>6</v>
      </c>
      <c r="H68" s="44">
        <v>4.0999999999999996</v>
      </c>
      <c r="I68" s="44">
        <v>3.2</v>
      </c>
      <c r="J68" s="1408"/>
      <c r="K68" s="98">
        <v>59</v>
      </c>
      <c r="L68" s="98">
        <v>79</v>
      </c>
      <c r="M68" s="98">
        <v>68</v>
      </c>
      <c r="N68" s="98">
        <v>20</v>
      </c>
      <c r="O68" s="111"/>
      <c r="P68" s="98">
        <v>1031</v>
      </c>
      <c r="Q68" s="98">
        <v>1033</v>
      </c>
      <c r="R68" s="98">
        <v>1032</v>
      </c>
      <c r="S68" s="98">
        <v>2</v>
      </c>
      <c r="T68" s="111"/>
      <c r="U68" s="88">
        <v>7.7</v>
      </c>
      <c r="V68" s="88">
        <v>14.5</v>
      </c>
      <c r="W68" s="88">
        <v>20.6</v>
      </c>
      <c r="X68" s="103" t="s">
        <v>183</v>
      </c>
      <c r="Y68" s="401"/>
      <c r="Z68" s="536">
        <v>0</v>
      </c>
      <c r="AA68" s="511" t="s">
        <v>459</v>
      </c>
      <c r="AB68" s="102" t="s">
        <v>459</v>
      </c>
      <c r="AC68" s="1319" t="s">
        <v>459</v>
      </c>
      <c r="AD68" s="536" t="s">
        <v>459</v>
      </c>
      <c r="AE68" s="511" t="s">
        <v>459</v>
      </c>
      <c r="AF68" s="574"/>
      <c r="AG68" s="536">
        <v>-2.8</v>
      </c>
      <c r="AH68" s="536">
        <v>0.8</v>
      </c>
      <c r="AI68" s="536">
        <v>-1.3</v>
      </c>
      <c r="AJ68" s="536">
        <v>3.5999999999999996</v>
      </c>
      <c r="AL68" s="103" t="s">
        <v>576</v>
      </c>
      <c r="AM68" t="s">
        <v>459</v>
      </c>
      <c r="AN68" t="s">
        <v>112</v>
      </c>
      <c r="AO68" s="396"/>
      <c r="AP68" s="593">
        <v>1.5</v>
      </c>
      <c r="AQ68" s="596">
        <v>0</v>
      </c>
      <c r="AR68" s="576"/>
      <c r="AS68" s="44">
        <f t="shared" si="4"/>
        <v>-0.80000000000000027</v>
      </c>
      <c r="AT68" s="44">
        <f t="shared" si="5"/>
        <v>-4.4000000000000004</v>
      </c>
      <c r="AU68" s="44">
        <f t="shared" si="6"/>
        <v>-2.6000000000000005</v>
      </c>
      <c r="AV68" s="487">
        <f t="shared" si="7"/>
        <v>-3.6</v>
      </c>
      <c r="AW68" s="44">
        <f>IF(F68="","",F68-Daily!CP68)</f>
        <v>-3.8461538461539213E-2</v>
      </c>
      <c r="AX68" s="44">
        <f>IF(G68="","",G68-Daily!CQ68)</f>
        <v>-3.4576923076923087</v>
      </c>
      <c r="AY68" s="44">
        <f>IF(H68="","",H68-Daily!CR68)</f>
        <v>-2.0480769230769242</v>
      </c>
      <c r="AZ68" s="487">
        <f>IF(I68="","",I68-Daily!CS68)</f>
        <v>-3.4192307692307695</v>
      </c>
      <c r="BA68" s="85">
        <v>2.0203760917719364</v>
      </c>
      <c r="BB68" s="85">
        <v>6.2816317693127974</v>
      </c>
      <c r="BC68" s="85">
        <v>4.089679788289649</v>
      </c>
      <c r="BD68" s="108">
        <v>9.3449348804533923</v>
      </c>
      <c r="BE68" s="112"/>
      <c r="BF68" s="622">
        <v>0</v>
      </c>
      <c r="BG68" s="30">
        <v>117.29999999999995</v>
      </c>
      <c r="BH68" s="67">
        <v>1.0392397827950839</v>
      </c>
      <c r="BI68" s="30">
        <v>93.4</v>
      </c>
      <c r="BJ68" s="616">
        <v>0.66089933805067347</v>
      </c>
      <c r="BK68" s="1792">
        <f t="shared" si="8"/>
        <v>0</v>
      </c>
      <c r="BL68" s="1709">
        <v>0.30555555555555552</v>
      </c>
      <c r="BM68" s="1709">
        <v>0.54513888888888895</v>
      </c>
      <c r="BN68" s="1709">
        <v>0.66319444444444442</v>
      </c>
      <c r="BO68" s="1709">
        <v>3.4722222222222224E-2</v>
      </c>
      <c r="BP68" s="1710">
        <v>0.39166666666666666</v>
      </c>
      <c r="BS68" s="2159" t="s">
        <v>194</v>
      </c>
      <c r="BT68" s="2160"/>
      <c r="BU68" s="88">
        <v>-1.3676923076923084</v>
      </c>
      <c r="BV68" s="88">
        <v>-1.5740384615384633</v>
      </c>
      <c r="BW68" s="88">
        <v>-1.5508653846153848</v>
      </c>
      <c r="BX68" s="88">
        <v>-0.20634615384615529</v>
      </c>
      <c r="BY68" s="127"/>
      <c r="BZ68" s="607">
        <v>73.5</v>
      </c>
      <c r="CA68" s="607">
        <v>1027.95</v>
      </c>
      <c r="CB68" s="1365">
        <v>6.31</v>
      </c>
      <c r="CC68" s="88">
        <v>2.0000000000000018E-2</v>
      </c>
      <c r="CD68" s="1366"/>
      <c r="CE68" s="44">
        <v>0.1</v>
      </c>
      <c r="CF68" s="1367">
        <v>6.0784313725490199E-3</v>
      </c>
      <c r="CG68" s="1368">
        <v>9.0090090090090089E-3</v>
      </c>
      <c r="CH68" s="85">
        <v>38.6</v>
      </c>
      <c r="CI68" s="1367">
        <v>1.2137976029048219</v>
      </c>
      <c r="CJ68" s="503">
        <v>0.30880000000000002</v>
      </c>
      <c r="CK68" s="1089"/>
      <c r="CL68" s="670">
        <v>1</v>
      </c>
      <c r="CM68" s="8">
        <v>0</v>
      </c>
      <c r="CN68" s="670">
        <v>1013.25</v>
      </c>
      <c r="CO68" s="135">
        <f>'2011'!CA73</f>
        <v>4.9279999999999999</v>
      </c>
      <c r="CP68" s="664">
        <v>2.838461538461539</v>
      </c>
      <c r="CQ68" s="664">
        <v>9.4576923076923087</v>
      </c>
      <c r="CR68" s="664">
        <f t="shared" ref="CR68:CR131" si="9">AVERAGE(CP68:CQ68)</f>
        <v>6.1480769230769239</v>
      </c>
      <c r="CS68" s="512">
        <f t="shared" ref="CS68:CS131" si="10">CQ68-CP68</f>
        <v>6.6192307692307697</v>
      </c>
      <c r="CT68" s="669">
        <f>$CT$62+('2011'!$BX$73/Daily!$E$93*Daily!E68)</f>
        <v>112.87096774193549</v>
      </c>
      <c r="CU68" s="669">
        <f>$CU$62+('2011'!$CF$73/Daily!$E$93*Daily!E68)</f>
        <v>141.32258064516128</v>
      </c>
      <c r="CV68" s="135">
        <f>'2011'!BT73</f>
        <v>3.6</v>
      </c>
      <c r="CW68" s="135">
        <f>'2011'!BU73</f>
        <v>10.4</v>
      </c>
      <c r="CX68" s="25"/>
      <c r="CY68" s="536"/>
      <c r="CZ68" s="536"/>
      <c r="DA68" s="536"/>
      <c r="DB68" s="536"/>
      <c r="DC68" s="536"/>
      <c r="DD68" s="536"/>
    </row>
    <row r="69" spans="4:108" ht="12.75" customHeight="1" x14ac:dyDescent="0.2">
      <c r="D69" s="1878"/>
      <c r="E69" s="1725">
        <v>7</v>
      </c>
      <c r="F69" s="88">
        <v>0.7</v>
      </c>
      <c r="G69" s="88">
        <v>8.6</v>
      </c>
      <c r="H69" s="88">
        <v>4.3</v>
      </c>
      <c r="I69" s="88">
        <v>7.8999999999999995</v>
      </c>
      <c r="J69" s="1408"/>
      <c r="K69" s="98">
        <v>41</v>
      </c>
      <c r="L69" s="98">
        <v>85</v>
      </c>
      <c r="M69" s="98">
        <v>63</v>
      </c>
      <c r="N69" s="98">
        <v>44</v>
      </c>
      <c r="O69" s="111"/>
      <c r="P69" s="98">
        <v>1025</v>
      </c>
      <c r="Q69" s="98">
        <v>1032</v>
      </c>
      <c r="R69" s="98">
        <v>1028.5</v>
      </c>
      <c r="S69" s="98">
        <v>7</v>
      </c>
      <c r="T69" s="111"/>
      <c r="U69" s="88">
        <v>4.5999999999999996</v>
      </c>
      <c r="V69" s="88">
        <v>11.4</v>
      </c>
      <c r="W69" s="88">
        <v>14.3</v>
      </c>
      <c r="X69" s="103" t="s">
        <v>183</v>
      </c>
      <c r="Y69" s="401"/>
      <c r="Z69" s="536">
        <v>0</v>
      </c>
      <c r="AA69" s="511" t="s">
        <v>459</v>
      </c>
      <c r="AB69" s="102" t="s">
        <v>459</v>
      </c>
      <c r="AC69" s="1319" t="s">
        <v>459</v>
      </c>
      <c r="AD69" s="536" t="s">
        <v>459</v>
      </c>
      <c r="AE69" s="511" t="s">
        <v>459</v>
      </c>
      <c r="AF69" s="574"/>
      <c r="AG69" s="536">
        <v>-5.9</v>
      </c>
      <c r="AH69" s="536">
        <v>1.2</v>
      </c>
      <c r="AI69" s="536">
        <v>-2.5</v>
      </c>
      <c r="AJ69" s="536">
        <v>7.1000000000000005</v>
      </c>
      <c r="AL69" s="103" t="s">
        <v>468</v>
      </c>
      <c r="AM69" t="s">
        <v>459</v>
      </c>
      <c r="AN69" t="s">
        <v>332</v>
      </c>
      <c r="AO69" s="396"/>
      <c r="AP69" s="593">
        <v>10.1</v>
      </c>
      <c r="AQ69" s="596">
        <v>0</v>
      </c>
      <c r="AR69" s="576"/>
      <c r="AS69" s="88">
        <f t="shared" ref="AS69:AS132" si="11">IF(F69=""," ",F69-CV69)</f>
        <v>-2.9000000000000004</v>
      </c>
      <c r="AT69" s="88">
        <f t="shared" ref="AT69:AT132" si="12">IF(G69=""," ",G69-CW69)</f>
        <v>-1.8000000000000007</v>
      </c>
      <c r="AU69" s="88">
        <f t="shared" ref="AU69:AU132" si="13">IF(H69=""," ",AVERAGE(AS69:AT69))</f>
        <v>-2.3500000000000005</v>
      </c>
      <c r="AV69" s="355">
        <f t="shared" ref="AV69:AV132" si="14">IF(I69=""," ",AT69-AS69)</f>
        <v>1.0999999999999996</v>
      </c>
      <c r="AW69" s="88">
        <f>IF(F69="","",F69-Daily!CP69)</f>
        <v>-2.2269230769230779</v>
      </c>
      <c r="AX69" s="88">
        <f>IF(G69="","",G69-Daily!CQ69)</f>
        <v>-0.95288461538461711</v>
      </c>
      <c r="AY69" s="88">
        <f>IF(H69="","",H69-Daily!CR69)</f>
        <v>-1.9399038461538476</v>
      </c>
      <c r="AZ69" s="355">
        <f>IF(I69="","",I69-Daily!CS69)</f>
        <v>1.2740384615384608</v>
      </c>
      <c r="BA69" s="85">
        <v>4.3080887264240904</v>
      </c>
      <c r="BB69" s="85">
        <v>2.5531739182780586</v>
      </c>
      <c r="BC69" s="85">
        <v>3.9041663726115972</v>
      </c>
      <c r="BD69" s="108">
        <v>3.1086594421971139</v>
      </c>
      <c r="BE69" s="112"/>
      <c r="BF69" s="622">
        <v>0</v>
      </c>
      <c r="BG69" s="30">
        <v>117.29999999999995</v>
      </c>
      <c r="BH69" s="67">
        <v>1.0243098591549291</v>
      </c>
      <c r="BI69" s="30">
        <v>103.5</v>
      </c>
      <c r="BJ69" s="616">
        <v>0.71522514489522959</v>
      </c>
      <c r="BK69" s="1792">
        <f t="shared" ref="BK69:BK132" si="15">IF(Z69="","",IF(Z69=0,0,IF(Z69&gt;1,2,1)))</f>
        <v>0</v>
      </c>
      <c r="BL69" s="1709">
        <v>0.27083333333333331</v>
      </c>
      <c r="BM69" s="1709">
        <v>0.59722222222222221</v>
      </c>
      <c r="BN69" s="1709">
        <v>0.6875</v>
      </c>
      <c r="BO69" s="1709">
        <v>0.31597222222222221</v>
      </c>
      <c r="BP69" s="1710">
        <v>0.48055555555555557</v>
      </c>
      <c r="BS69" s="2159" t="s">
        <v>195</v>
      </c>
      <c r="BT69" s="2160"/>
      <c r="BU69" s="88">
        <v>-0.67615384615384677</v>
      </c>
      <c r="BV69" s="88">
        <v>0.56230769230769084</v>
      </c>
      <c r="BW69" s="88">
        <v>0.37807692307692253</v>
      </c>
      <c r="BX69" s="88">
        <v>1.2384615384615376</v>
      </c>
      <c r="BY69" s="127"/>
      <c r="BZ69" s="607">
        <v>78.2</v>
      </c>
      <c r="CA69" s="607">
        <v>1016.55</v>
      </c>
      <c r="CB69" s="1365">
        <v>4.16</v>
      </c>
      <c r="CC69" s="88">
        <v>3.5500000000000007</v>
      </c>
      <c r="CD69" s="1366"/>
      <c r="CE69" s="44">
        <v>5.3000000000000007</v>
      </c>
      <c r="CF69" s="1367">
        <v>0.32215686274509808</v>
      </c>
      <c r="CG69" s="1368">
        <v>0.47747747747747749</v>
      </c>
      <c r="CH69" s="85">
        <v>33.700000000000003</v>
      </c>
      <c r="CI69" s="1367">
        <v>0.99803047858424832</v>
      </c>
      <c r="CJ69" s="503">
        <v>0.26960000000000001</v>
      </c>
      <c r="CK69" s="1089"/>
      <c r="CL69" s="670">
        <v>1</v>
      </c>
      <c r="CM69" s="8">
        <v>0</v>
      </c>
      <c r="CN69" s="670">
        <v>1013.25</v>
      </c>
      <c r="CO69" s="135">
        <f>'2011'!CA73</f>
        <v>4.9279999999999999</v>
      </c>
      <c r="CP69" s="664">
        <v>2.9269230769230776</v>
      </c>
      <c r="CQ69" s="664">
        <v>9.5528846153846168</v>
      </c>
      <c r="CR69" s="664">
        <f t="shared" si="9"/>
        <v>6.2399038461538474</v>
      </c>
      <c r="CS69" s="512">
        <f t="shared" si="10"/>
        <v>6.6259615384615387</v>
      </c>
      <c r="CT69" s="669">
        <f>$CT$62+('2011'!$BX$73/Daily!$E$93*Daily!E69)</f>
        <v>114.51612903225806</v>
      </c>
      <c r="CU69" s="669">
        <f>$CU$62+('2011'!$CF$73/Daily!$E$93*Daily!E69)</f>
        <v>144.70967741935485</v>
      </c>
      <c r="CV69" s="135">
        <f>'2011'!BT73</f>
        <v>3.6</v>
      </c>
      <c r="CW69" s="135">
        <f>'2011'!BU73</f>
        <v>10.4</v>
      </c>
      <c r="CX69" s="25"/>
      <c r="CY69" s="536"/>
      <c r="CZ69" s="536"/>
      <c r="DA69" s="536"/>
      <c r="DB69" s="536"/>
      <c r="DC69" s="536"/>
      <c r="DD69" s="536"/>
    </row>
    <row r="70" spans="4:108" ht="12.75" customHeight="1" x14ac:dyDescent="0.2">
      <c r="D70" s="1878"/>
      <c r="E70" s="1725">
        <v>8</v>
      </c>
      <c r="F70" s="44">
        <v>-2.6</v>
      </c>
      <c r="G70" s="88">
        <v>11.4</v>
      </c>
      <c r="H70" s="88">
        <v>4.9000000000000004</v>
      </c>
      <c r="I70" s="88">
        <v>14</v>
      </c>
      <c r="J70" s="1408"/>
      <c r="K70" s="98">
        <v>47</v>
      </c>
      <c r="L70" s="98">
        <v>89</v>
      </c>
      <c r="M70" s="98">
        <v>68</v>
      </c>
      <c r="N70" s="98">
        <v>42</v>
      </c>
      <c r="O70" s="111"/>
      <c r="P70" s="98">
        <v>1015</v>
      </c>
      <c r="Q70" s="98">
        <v>1025</v>
      </c>
      <c r="R70" s="98">
        <v>1020</v>
      </c>
      <c r="S70" s="98">
        <v>10</v>
      </c>
      <c r="T70" s="111"/>
      <c r="U70" s="88">
        <v>4.4000000000000004</v>
      </c>
      <c r="V70" s="88">
        <v>13.2</v>
      </c>
      <c r="W70" s="88">
        <v>19</v>
      </c>
      <c r="X70" s="103" t="s">
        <v>154</v>
      </c>
      <c r="Y70" s="401"/>
      <c r="Z70" s="536">
        <v>0</v>
      </c>
      <c r="AA70" s="511" t="s">
        <v>459</v>
      </c>
      <c r="AB70" s="102" t="s">
        <v>459</v>
      </c>
      <c r="AC70" s="1319" t="s">
        <v>459</v>
      </c>
      <c r="AD70" s="536" t="s">
        <v>459</v>
      </c>
      <c r="AE70" s="511" t="s">
        <v>459</v>
      </c>
      <c r="AF70" s="574"/>
      <c r="AG70" s="536">
        <v>-4.8</v>
      </c>
      <c r="AH70" s="536">
        <v>2.5</v>
      </c>
      <c r="AI70" s="536">
        <v>-0.8</v>
      </c>
      <c r="AJ70" s="536">
        <v>7.3</v>
      </c>
      <c r="AL70" s="103" t="s">
        <v>468</v>
      </c>
      <c r="AM70" t="s">
        <v>459</v>
      </c>
      <c r="AN70" t="s">
        <v>577</v>
      </c>
      <c r="AO70" s="396"/>
      <c r="AP70" s="593">
        <v>10</v>
      </c>
      <c r="AQ70" s="596">
        <v>0</v>
      </c>
      <c r="AR70" s="576"/>
      <c r="AS70" s="44">
        <f t="shared" si="11"/>
        <v>-6.2</v>
      </c>
      <c r="AT70" s="88">
        <f t="shared" si="12"/>
        <v>1</v>
      </c>
      <c r="AU70" s="88">
        <f t="shared" si="13"/>
        <v>-2.6</v>
      </c>
      <c r="AV70" s="355">
        <f t="shared" si="14"/>
        <v>7.2</v>
      </c>
      <c r="AW70" s="44">
        <f>IF(F70="","",F70-Daily!CP70)</f>
        <v>-5.6153846153846168</v>
      </c>
      <c r="AX70" s="44">
        <f>IF(G70="","",G70-Daily!CQ70)</f>
        <v>1.7519230769230756</v>
      </c>
      <c r="AY70" s="44">
        <f>IF(H70="","",H70-Daily!CR70)</f>
        <v>-1.4317307692307697</v>
      </c>
      <c r="AZ70" s="487">
        <f>IF(I70="","",I70-Daily!CS70)</f>
        <v>7.3673076923076914</v>
      </c>
      <c r="BA70" s="85">
        <v>30.785584945798416</v>
      </c>
      <c r="BB70" s="85">
        <v>3.2617116804348574</v>
      </c>
      <c r="BC70" s="85">
        <v>3.181466200317975</v>
      </c>
      <c r="BD70" s="1495">
        <v>269.52805827406416</v>
      </c>
      <c r="BE70" s="112"/>
      <c r="BF70" s="622">
        <v>0</v>
      </c>
      <c r="BG70" s="26">
        <v>117.29999999999995</v>
      </c>
      <c r="BH70" s="67">
        <v>1.0098028325465145</v>
      </c>
      <c r="BI70" s="30">
        <v>113.5</v>
      </c>
      <c r="BJ70" s="616">
        <v>0.76639076453931609</v>
      </c>
      <c r="BK70" s="1792">
        <f t="shared" si="15"/>
        <v>0</v>
      </c>
      <c r="BL70" s="1709">
        <v>0.27777777777777779</v>
      </c>
      <c r="BM70" s="1709">
        <v>0.62847222222222221</v>
      </c>
      <c r="BN70" s="1709">
        <v>0.63888888888888895</v>
      </c>
      <c r="BO70" s="1709">
        <v>0.34722222222222227</v>
      </c>
      <c r="BP70" s="1708">
        <v>0.66597222222222219</v>
      </c>
      <c r="BS70" s="2159" t="s">
        <v>196</v>
      </c>
      <c r="BT70" s="2160"/>
      <c r="BU70" s="88">
        <v>1.3671328671328684</v>
      </c>
      <c r="BV70" s="88">
        <v>3.772027972027967</v>
      </c>
      <c r="BW70" s="88">
        <v>2.3968531468531449</v>
      </c>
      <c r="BX70" s="88">
        <v>2.4048951048951004</v>
      </c>
      <c r="BY70" s="127"/>
      <c r="BZ70" s="607">
        <v>72.36363636363636</v>
      </c>
      <c r="CA70" s="607">
        <v>1022.6818181818181</v>
      </c>
      <c r="CB70" s="1365">
        <v>3.6818181818181817</v>
      </c>
      <c r="CC70" s="88">
        <v>5.1545454545454552</v>
      </c>
      <c r="CD70" s="1366"/>
      <c r="CE70" s="44">
        <v>5.7</v>
      </c>
      <c r="CF70" s="1367">
        <v>0.31497326203208553</v>
      </c>
      <c r="CG70" s="1368">
        <v>0.51351351351351349</v>
      </c>
      <c r="CH70" s="85">
        <v>52.7</v>
      </c>
      <c r="CI70" s="1367">
        <v>1.3364617978937119</v>
      </c>
      <c r="CJ70" s="503">
        <v>0.42160000000000003</v>
      </c>
      <c r="CK70" s="1089"/>
      <c r="CL70" s="670">
        <v>1</v>
      </c>
      <c r="CM70" s="8">
        <v>0</v>
      </c>
      <c r="CN70" s="670">
        <v>1013.25</v>
      </c>
      <c r="CO70" s="135">
        <f>'2011'!CA73</f>
        <v>4.9279999999999999</v>
      </c>
      <c r="CP70" s="664">
        <v>3.0153846153846162</v>
      </c>
      <c r="CQ70" s="664">
        <v>9.6480769230769248</v>
      </c>
      <c r="CR70" s="664">
        <f t="shared" si="9"/>
        <v>6.3317307692307701</v>
      </c>
      <c r="CS70" s="512">
        <f t="shared" si="10"/>
        <v>6.6326923076923086</v>
      </c>
      <c r="CT70" s="669">
        <f>$CT$62+('2011'!$BX$73/Daily!$E$93*Daily!E70)</f>
        <v>116.16129032258064</v>
      </c>
      <c r="CU70" s="669">
        <f>$CU$62+('2011'!$CF$73/Daily!$E$93*Daily!E70)</f>
        <v>148.09677419354838</v>
      </c>
      <c r="CV70" s="135">
        <f>'2011'!BT73</f>
        <v>3.6</v>
      </c>
      <c r="CW70" s="135">
        <f>'2011'!BU73</f>
        <v>10.4</v>
      </c>
      <c r="CX70" s="25"/>
      <c r="CY70" s="536"/>
      <c r="CZ70" s="536"/>
      <c r="DA70" s="536"/>
      <c r="DB70" s="536"/>
      <c r="DC70" s="536"/>
      <c r="DD70" s="536"/>
    </row>
    <row r="71" spans="4:108" ht="12.75" customHeight="1" x14ac:dyDescent="0.2">
      <c r="D71" s="1878"/>
      <c r="E71" s="1725">
        <v>9</v>
      </c>
      <c r="F71" s="44">
        <v>4.4000000000000004</v>
      </c>
      <c r="G71" s="88">
        <v>10.5</v>
      </c>
      <c r="H71" s="88">
        <v>7.7</v>
      </c>
      <c r="I71" s="88">
        <v>6.1</v>
      </c>
      <c r="J71" s="1408"/>
      <c r="K71" s="98">
        <v>48</v>
      </c>
      <c r="L71" s="98">
        <v>81</v>
      </c>
      <c r="M71" s="98">
        <v>66</v>
      </c>
      <c r="N71" s="98">
        <v>33</v>
      </c>
      <c r="O71" s="111"/>
      <c r="P71" s="98">
        <v>1014</v>
      </c>
      <c r="Q71" s="98">
        <v>1017</v>
      </c>
      <c r="R71" s="98">
        <v>1015.5</v>
      </c>
      <c r="S71" s="98">
        <v>3</v>
      </c>
      <c r="T71" s="111"/>
      <c r="U71" s="88">
        <v>6.8</v>
      </c>
      <c r="V71" s="88">
        <v>14.5</v>
      </c>
      <c r="W71" s="88">
        <v>19.899999999999999</v>
      </c>
      <c r="X71" s="103" t="s">
        <v>181</v>
      </c>
      <c r="Y71" s="401"/>
      <c r="Z71" s="536">
        <v>0</v>
      </c>
      <c r="AA71" s="511" t="s">
        <v>459</v>
      </c>
      <c r="AB71" s="102" t="s">
        <v>459</v>
      </c>
      <c r="AC71" s="1319" t="s">
        <v>459</v>
      </c>
      <c r="AD71" s="536" t="s">
        <v>459</v>
      </c>
      <c r="AE71" s="511" t="s">
        <v>459</v>
      </c>
      <c r="AF71" s="574"/>
      <c r="AG71" s="536">
        <v>-0.7</v>
      </c>
      <c r="AH71" s="536">
        <v>4.7</v>
      </c>
      <c r="AI71" s="536">
        <v>1.4</v>
      </c>
      <c r="AJ71" s="536">
        <v>5.4</v>
      </c>
      <c r="AL71" s="103" t="s">
        <v>578</v>
      </c>
      <c r="AM71" t="s">
        <v>459</v>
      </c>
      <c r="AN71" t="s">
        <v>112</v>
      </c>
      <c r="AO71" s="396"/>
      <c r="AP71" s="593">
        <v>3</v>
      </c>
      <c r="AQ71" s="596">
        <v>0</v>
      </c>
      <c r="AR71" s="576"/>
      <c r="AS71" s="44">
        <f t="shared" si="11"/>
        <v>0.80000000000000027</v>
      </c>
      <c r="AT71" s="88">
        <f t="shared" si="12"/>
        <v>9.9999999999999645E-2</v>
      </c>
      <c r="AU71" s="88">
        <f t="shared" si="13"/>
        <v>0.44999999999999996</v>
      </c>
      <c r="AV71" s="355">
        <f t="shared" si="14"/>
        <v>-0.70000000000000062</v>
      </c>
      <c r="AW71" s="44">
        <f>IF(F71="","",F71-Daily!CP71)</f>
        <v>1.2961538461538455</v>
      </c>
      <c r="AX71" s="44">
        <f>IF(G71="","",G71-Daily!CQ71)</f>
        <v>0.75673076923076721</v>
      </c>
      <c r="AY71" s="44">
        <f>IF(H71="","",H71-Daily!CR71)</f>
        <v>1.2764423076923066</v>
      </c>
      <c r="AZ71" s="487">
        <f>IF(I71="","",I71-Daily!CS71)</f>
        <v>-0.53942307692307878</v>
      </c>
      <c r="BA71" s="85">
        <v>2.9845320522680305</v>
      </c>
      <c r="BB71" s="85">
        <v>2.417961691992109</v>
      </c>
      <c r="BC71" s="85">
        <v>3.0014948687350631</v>
      </c>
      <c r="BD71" s="108">
        <v>2.3680278574049898</v>
      </c>
      <c r="BE71" s="112"/>
      <c r="BF71" s="622">
        <v>0</v>
      </c>
      <c r="BG71" s="26">
        <v>117.29999999999995</v>
      </c>
      <c r="BH71" s="67">
        <v>0.99570098576122634</v>
      </c>
      <c r="BI71" s="30">
        <v>116.5</v>
      </c>
      <c r="BJ71" s="616">
        <v>0.76905877342419071</v>
      </c>
      <c r="BK71" s="1792">
        <f t="shared" si="15"/>
        <v>0</v>
      </c>
      <c r="BL71" s="1709">
        <v>9.7222222222222224E-2</v>
      </c>
      <c r="BM71" s="1709">
        <v>0.59722222222222221</v>
      </c>
      <c r="BN71" s="1709">
        <v>0.54166666666666663</v>
      </c>
      <c r="BO71" s="1709">
        <v>0.30208333333333331</v>
      </c>
      <c r="BP71" s="1708">
        <v>0.3840277777777778</v>
      </c>
      <c r="BS71" s="291"/>
      <c r="BT71" s="184"/>
      <c r="BU71" s="352"/>
      <c r="BV71" s="352"/>
      <c r="BW71" s="352"/>
      <c r="BX71" s="352"/>
      <c r="BY71" s="127"/>
      <c r="BZ71" s="608"/>
      <c r="CA71" s="608"/>
      <c r="CB71" s="1370"/>
      <c r="CC71" s="352"/>
      <c r="CD71" s="1366"/>
      <c r="CE71" s="480"/>
      <c r="CF71" s="1371"/>
      <c r="CG71" s="1372"/>
      <c r="CH71" s="112"/>
      <c r="CI71" s="1371"/>
      <c r="CJ71" s="504"/>
      <c r="CK71" s="1089"/>
      <c r="CL71" s="670">
        <v>1</v>
      </c>
      <c r="CM71" s="8">
        <v>0</v>
      </c>
      <c r="CN71" s="670">
        <v>1013.25</v>
      </c>
      <c r="CO71" s="135">
        <f>'2011'!CA73</f>
        <v>4.9279999999999999</v>
      </c>
      <c r="CP71" s="664">
        <v>3.1038461538461548</v>
      </c>
      <c r="CQ71" s="664">
        <v>9.7432692307692328</v>
      </c>
      <c r="CR71" s="664">
        <f t="shared" si="9"/>
        <v>6.4235576923076936</v>
      </c>
      <c r="CS71" s="512">
        <f t="shared" si="10"/>
        <v>6.6394230769230784</v>
      </c>
      <c r="CT71" s="669">
        <f>$CT$62+('2011'!$BX$73/Daily!$E$93*Daily!E71)</f>
        <v>117.80645161290323</v>
      </c>
      <c r="CU71" s="669">
        <f>$CU$62+('2011'!$CF$73/Daily!$E$93*Daily!E71)</f>
        <v>151.48387096774195</v>
      </c>
      <c r="CV71" s="135">
        <f>'2011'!BT73</f>
        <v>3.6</v>
      </c>
      <c r="CW71" s="135">
        <f>'2011'!BU73</f>
        <v>10.4</v>
      </c>
      <c r="CX71" s="25"/>
      <c r="CY71" s="536"/>
      <c r="CZ71" s="536"/>
      <c r="DA71" s="536"/>
      <c r="DB71" s="536"/>
      <c r="DC71" s="536"/>
      <c r="DD71" s="536"/>
    </row>
    <row r="72" spans="4:108" ht="12.75" customHeight="1" x14ac:dyDescent="0.2">
      <c r="D72" s="1878"/>
      <c r="E72" s="1725">
        <v>10</v>
      </c>
      <c r="F72" s="44">
        <v>5.7</v>
      </c>
      <c r="G72" s="88">
        <v>12.7</v>
      </c>
      <c r="H72" s="88">
        <v>9.3000000000000007</v>
      </c>
      <c r="I72" s="88">
        <v>6.9999999999999991</v>
      </c>
      <c r="J72" s="1408"/>
      <c r="K72" s="98">
        <v>52</v>
      </c>
      <c r="L72" s="98">
        <v>78</v>
      </c>
      <c r="M72" s="98">
        <v>68</v>
      </c>
      <c r="N72" s="98">
        <v>26</v>
      </c>
      <c r="O72" s="111"/>
      <c r="P72" s="98">
        <v>1009</v>
      </c>
      <c r="Q72" s="98">
        <v>1015</v>
      </c>
      <c r="R72" s="98">
        <v>1012</v>
      </c>
      <c r="S72" s="98">
        <v>6</v>
      </c>
      <c r="T72" s="111"/>
      <c r="U72" s="88">
        <v>9.3000000000000007</v>
      </c>
      <c r="V72" s="88">
        <v>21.9</v>
      </c>
      <c r="W72" s="88">
        <v>33.4</v>
      </c>
      <c r="X72" s="103" t="s">
        <v>181</v>
      </c>
      <c r="Y72" s="401"/>
      <c r="Z72" s="536">
        <v>0</v>
      </c>
      <c r="AA72" s="511" t="s">
        <v>459</v>
      </c>
      <c r="AB72" s="102" t="s">
        <v>459</v>
      </c>
      <c r="AC72" s="1319" t="s">
        <v>459</v>
      </c>
      <c r="AD72" s="536" t="s">
        <v>459</v>
      </c>
      <c r="AE72" s="511" t="s">
        <v>459</v>
      </c>
      <c r="AF72" s="574"/>
      <c r="AG72" s="536">
        <v>0.8</v>
      </c>
      <c r="AH72" s="536">
        <v>6</v>
      </c>
      <c r="AI72" s="536">
        <v>3.6</v>
      </c>
      <c r="AJ72" s="536">
        <v>5.2</v>
      </c>
      <c r="AL72" s="103" t="s">
        <v>549</v>
      </c>
      <c r="AM72" t="s">
        <v>459</v>
      </c>
      <c r="AN72" t="s">
        <v>112</v>
      </c>
      <c r="AO72" s="396"/>
      <c r="AP72" s="593">
        <v>1.5</v>
      </c>
      <c r="AQ72" s="596">
        <v>0</v>
      </c>
      <c r="AR72" s="576"/>
      <c r="AS72" s="44">
        <f t="shared" si="11"/>
        <v>2.1</v>
      </c>
      <c r="AT72" s="88">
        <f t="shared" si="12"/>
        <v>2.2999999999999989</v>
      </c>
      <c r="AU72" s="88">
        <f t="shared" si="13"/>
        <v>2.1999999999999993</v>
      </c>
      <c r="AV72" s="355">
        <f t="shared" si="14"/>
        <v>0.19999999999999885</v>
      </c>
      <c r="AW72" s="44">
        <f>IF(F72="","",F72-Daily!CP72)</f>
        <v>2.5076923076923068</v>
      </c>
      <c r="AX72" s="44">
        <f>IF(G72="","",G72-Daily!CQ72)</f>
        <v>2.8615384615384585</v>
      </c>
      <c r="AY72" s="44">
        <f>IF(H72="","",H72-Daily!CR72)</f>
        <v>2.7846153846153836</v>
      </c>
      <c r="AZ72" s="487">
        <f>IF(I72="","",I72-Daily!CS72)</f>
        <v>0.3538461538461517</v>
      </c>
      <c r="BA72" s="85">
        <v>4.8798017979714912</v>
      </c>
      <c r="BB72" s="85">
        <v>4.8905855412200223</v>
      </c>
      <c r="BC72" s="85">
        <v>5.76558493803571</v>
      </c>
      <c r="BD72" s="108">
        <v>2.2279637709273628</v>
      </c>
      <c r="BE72" s="112"/>
      <c r="BF72" s="622">
        <v>0</v>
      </c>
      <c r="BG72" s="26">
        <v>117.29999999999995</v>
      </c>
      <c r="BH72" s="67">
        <v>0.9819875776397512</v>
      </c>
      <c r="BI72" s="30">
        <v>118</v>
      </c>
      <c r="BJ72" s="616">
        <v>0.76192459904186627</v>
      </c>
      <c r="BK72" s="1792">
        <f t="shared" si="15"/>
        <v>0</v>
      </c>
      <c r="BL72" s="1709">
        <v>4.1666666666666664E-2</v>
      </c>
      <c r="BM72" s="1709">
        <v>0.67361111111111116</v>
      </c>
      <c r="BN72" s="1709">
        <v>0.70833333333333337</v>
      </c>
      <c r="BO72" s="1709">
        <v>0.16666666666666666</v>
      </c>
      <c r="BP72" s="1708">
        <v>0.62777777777777777</v>
      </c>
      <c r="BS72" s="2159" t="s">
        <v>197</v>
      </c>
      <c r="BT72" s="2160"/>
      <c r="BU72" s="88">
        <v>-1.9200000000000006</v>
      </c>
      <c r="BV72" s="88">
        <v>-3.34</v>
      </c>
      <c r="BW72" s="88">
        <v>-2.8300000000000005</v>
      </c>
      <c r="BX72" s="88">
        <v>-1.4200000000000017</v>
      </c>
      <c r="BY72" s="127"/>
      <c r="BZ72" s="607">
        <v>80.400000000000006</v>
      </c>
      <c r="CA72" s="607">
        <v>1034.3</v>
      </c>
      <c r="CB72" s="1365">
        <v>6.0600000000000005</v>
      </c>
      <c r="CC72" s="88">
        <v>-4.0000000000000015E-2</v>
      </c>
      <c r="CD72" s="1366"/>
      <c r="CE72" s="88">
        <v>0.1</v>
      </c>
      <c r="CF72" s="1367">
        <v>1.215686274509804E-2</v>
      </c>
      <c r="CG72" s="1368">
        <v>9.0090090090090089E-3</v>
      </c>
      <c r="CH72" s="98">
        <v>12.5</v>
      </c>
      <c r="CI72" s="1367">
        <v>0.79837100447393239</v>
      </c>
      <c r="CJ72" s="503">
        <v>0.1</v>
      </c>
      <c r="CK72" s="1089"/>
      <c r="CL72" s="670">
        <v>1</v>
      </c>
      <c r="CM72" s="8">
        <v>0</v>
      </c>
      <c r="CN72" s="670">
        <v>1013.25</v>
      </c>
      <c r="CO72" s="135">
        <f>'2011'!CA73</f>
        <v>4.9279999999999999</v>
      </c>
      <c r="CP72" s="664">
        <v>3.1923076923076934</v>
      </c>
      <c r="CQ72" s="664">
        <v>9.8384615384615408</v>
      </c>
      <c r="CR72" s="664">
        <f t="shared" si="9"/>
        <v>6.5153846153846171</v>
      </c>
      <c r="CS72" s="512">
        <f t="shared" si="10"/>
        <v>6.6461538461538474</v>
      </c>
      <c r="CT72" s="669">
        <f>$CT$62+('2011'!$BX$73/Daily!$E$93*Daily!E72)</f>
        <v>119.45161290322581</v>
      </c>
      <c r="CU72" s="669">
        <f>$CU$62+('2011'!$CF$73/Daily!$E$93*Daily!E72)</f>
        <v>154.87096774193549</v>
      </c>
      <c r="CV72" s="135">
        <f>'2011'!BT73</f>
        <v>3.6</v>
      </c>
      <c r="CW72" s="135">
        <f>'2011'!BU73</f>
        <v>10.4</v>
      </c>
      <c r="CX72" s="25"/>
      <c r="CY72" s="536"/>
      <c r="CZ72" s="536"/>
      <c r="DA72" s="536"/>
      <c r="DB72" s="536"/>
      <c r="DC72" s="536"/>
      <c r="DD72" s="536"/>
    </row>
    <row r="73" spans="4:108" ht="12.75" customHeight="1" x14ac:dyDescent="0.2">
      <c r="D73" s="1878"/>
      <c r="E73" s="1725">
        <v>11</v>
      </c>
      <c r="F73" s="44">
        <v>4.5999999999999996</v>
      </c>
      <c r="G73" s="88">
        <v>11.6</v>
      </c>
      <c r="H73" s="88">
        <v>8.3000000000000007</v>
      </c>
      <c r="I73" s="88">
        <v>7</v>
      </c>
      <c r="J73" s="1408"/>
      <c r="K73" s="98">
        <v>52</v>
      </c>
      <c r="L73" s="98">
        <v>84</v>
      </c>
      <c r="M73" s="98">
        <v>69</v>
      </c>
      <c r="N73" s="98">
        <v>32</v>
      </c>
      <c r="O73" s="111"/>
      <c r="P73" s="98">
        <v>1010</v>
      </c>
      <c r="Q73" s="98">
        <v>1016</v>
      </c>
      <c r="R73" s="98">
        <v>1013</v>
      </c>
      <c r="S73" s="98">
        <v>6</v>
      </c>
      <c r="T73" s="111"/>
      <c r="U73" s="88">
        <v>6.1</v>
      </c>
      <c r="V73" s="88">
        <v>14</v>
      </c>
      <c r="W73" s="88">
        <v>19.7</v>
      </c>
      <c r="X73" s="103" t="s">
        <v>154</v>
      </c>
      <c r="Y73" s="401"/>
      <c r="Z73" s="536">
        <v>0</v>
      </c>
      <c r="AA73" s="511" t="s">
        <v>459</v>
      </c>
      <c r="AB73" s="102" t="s">
        <v>459</v>
      </c>
      <c r="AC73" s="1319" t="s">
        <v>459</v>
      </c>
      <c r="AD73" s="536" t="s">
        <v>459</v>
      </c>
      <c r="AE73" s="511" t="s">
        <v>459</v>
      </c>
      <c r="AF73" s="574"/>
      <c r="AG73" s="536">
        <v>1.8</v>
      </c>
      <c r="AH73" s="536">
        <v>4.2</v>
      </c>
      <c r="AI73" s="536">
        <v>2.8</v>
      </c>
      <c r="AJ73" s="536">
        <v>2.4000000000000004</v>
      </c>
      <c r="AL73" s="103" t="s">
        <v>579</v>
      </c>
      <c r="AM73" t="s">
        <v>459</v>
      </c>
      <c r="AN73" t="s">
        <v>112</v>
      </c>
      <c r="AO73" s="396"/>
      <c r="AP73" s="593">
        <v>2.5</v>
      </c>
      <c r="AQ73" s="596">
        <v>0</v>
      </c>
      <c r="AR73" s="576"/>
      <c r="AS73" s="44">
        <f t="shared" si="11"/>
        <v>0.99999999999999956</v>
      </c>
      <c r="AT73" s="88">
        <f t="shared" si="12"/>
        <v>1.1999999999999993</v>
      </c>
      <c r="AU73" s="88">
        <f t="shared" si="13"/>
        <v>1.0999999999999994</v>
      </c>
      <c r="AV73" s="355">
        <f t="shared" si="14"/>
        <v>0.19999999999999973</v>
      </c>
      <c r="AW73" s="44">
        <f>IF(F73="","",F73-Daily!CP73)</f>
        <v>1.3192307692307677</v>
      </c>
      <c r="AX73" s="44">
        <f>IF(G73="","",G73-Daily!CQ73)</f>
        <v>1.6663461538461508</v>
      </c>
      <c r="AY73" s="44">
        <f>IF(H73="","",H73-Daily!CR73)</f>
        <v>1.6927884615384601</v>
      </c>
      <c r="AZ73" s="487">
        <f>IF(I73="","",I73-Daily!CS73)</f>
        <v>0.3471153846153836</v>
      </c>
      <c r="BA73" s="85">
        <v>3.0093094445560387</v>
      </c>
      <c r="BB73" s="85">
        <v>3.1714733444792005</v>
      </c>
      <c r="BC73" s="85">
        <v>3.5246035036520609</v>
      </c>
      <c r="BD73" s="108">
        <v>2.2231694030249742</v>
      </c>
      <c r="BE73" s="112"/>
      <c r="BF73" s="622">
        <v>0</v>
      </c>
      <c r="BG73" s="26">
        <v>117.29999999999995</v>
      </c>
      <c r="BH73" s="67">
        <v>0.9686467767714434</v>
      </c>
      <c r="BI73" s="30">
        <v>120.5</v>
      </c>
      <c r="BJ73" s="616">
        <v>0.76141459437423564</v>
      </c>
      <c r="BK73" s="1792">
        <f t="shared" si="15"/>
        <v>0</v>
      </c>
      <c r="BL73" s="1709">
        <v>0.28472222222222221</v>
      </c>
      <c r="BM73" s="1709">
        <v>0.625</v>
      </c>
      <c r="BN73" s="1709">
        <v>0.64236111111111105</v>
      </c>
      <c r="BO73" s="1709">
        <v>0.26041666666666669</v>
      </c>
      <c r="BP73" s="1708">
        <v>0.49791666666666662</v>
      </c>
      <c r="BS73" s="2159" t="s">
        <v>198</v>
      </c>
      <c r="BT73" s="2160"/>
      <c r="BU73" s="88">
        <v>-0.81538461538461604</v>
      </c>
      <c r="BV73" s="88">
        <v>0.19192307692307509</v>
      </c>
      <c r="BW73" s="88">
        <v>-0.27173076923077044</v>
      </c>
      <c r="BX73" s="88">
        <v>1.0073076923076911</v>
      </c>
      <c r="BY73" s="127"/>
      <c r="BZ73" s="607">
        <v>66.599999999999994</v>
      </c>
      <c r="CA73" s="607">
        <v>1021.6</v>
      </c>
      <c r="CB73" s="1365">
        <v>6.5600000000000005</v>
      </c>
      <c r="CC73" s="88">
        <v>8.0000000000000071E-2</v>
      </c>
      <c r="CD73" s="1366"/>
      <c r="CE73" s="88">
        <v>0</v>
      </c>
      <c r="CF73" s="1367">
        <v>0</v>
      </c>
      <c r="CG73" s="1368">
        <v>0</v>
      </c>
      <c r="CH73" s="98">
        <v>26.1</v>
      </c>
      <c r="CI73" s="1367">
        <v>1.6166859590072988</v>
      </c>
      <c r="CJ73" s="503">
        <v>0.20880000000000001</v>
      </c>
      <c r="CK73" s="1089"/>
      <c r="CL73" s="670">
        <v>1</v>
      </c>
      <c r="CM73" s="8">
        <v>0</v>
      </c>
      <c r="CN73" s="670">
        <v>1013.25</v>
      </c>
      <c r="CO73" s="135">
        <f>'2011'!CA73</f>
        <v>4.9279999999999999</v>
      </c>
      <c r="CP73" s="664">
        <v>3.280769230769232</v>
      </c>
      <c r="CQ73" s="664">
        <v>9.9336538461538488</v>
      </c>
      <c r="CR73" s="664">
        <f t="shared" si="9"/>
        <v>6.6072115384615406</v>
      </c>
      <c r="CS73" s="512">
        <f t="shared" si="10"/>
        <v>6.6528846153846164</v>
      </c>
      <c r="CT73" s="669">
        <f>$CT$62+('2011'!$BX$73/Daily!$E$93*Daily!E73)</f>
        <v>121.09677419354838</v>
      </c>
      <c r="CU73" s="669">
        <f>$CU$62+('2011'!$CF$73/Daily!$E$93*Daily!E73)</f>
        <v>158.25806451612902</v>
      </c>
      <c r="CV73" s="135">
        <f>'2011'!BT73</f>
        <v>3.6</v>
      </c>
      <c r="CW73" s="135">
        <f>'2011'!BU73</f>
        <v>10.4</v>
      </c>
      <c r="CX73" s="25"/>
      <c r="CY73" s="536"/>
      <c r="CZ73" s="536"/>
      <c r="DA73" s="536"/>
      <c r="DB73" s="536"/>
      <c r="DC73" s="536"/>
      <c r="DD73" s="536"/>
    </row>
    <row r="74" spans="4:108" ht="12.75" customHeight="1" x14ac:dyDescent="0.2">
      <c r="D74" s="1878"/>
      <c r="E74" s="1725">
        <v>12</v>
      </c>
      <c r="F74" s="44">
        <v>7.9</v>
      </c>
      <c r="G74" s="88">
        <v>13.9</v>
      </c>
      <c r="H74" s="88">
        <v>10.3</v>
      </c>
      <c r="I74" s="88">
        <v>6</v>
      </c>
      <c r="J74" s="1408"/>
      <c r="K74" s="98">
        <v>51</v>
      </c>
      <c r="L74" s="98">
        <v>84</v>
      </c>
      <c r="M74" s="98">
        <v>66</v>
      </c>
      <c r="N74" s="98">
        <v>33</v>
      </c>
      <c r="O74" s="111"/>
      <c r="P74" s="98">
        <v>998</v>
      </c>
      <c r="Q74" s="98">
        <v>1010</v>
      </c>
      <c r="R74" s="98">
        <v>1004</v>
      </c>
      <c r="S74" s="98">
        <v>12</v>
      </c>
      <c r="T74" s="111"/>
      <c r="U74" s="88">
        <v>5</v>
      </c>
      <c r="V74" s="88">
        <v>11.8</v>
      </c>
      <c r="W74" s="88">
        <v>19.2</v>
      </c>
      <c r="X74" s="103" t="s">
        <v>179</v>
      </c>
      <c r="Y74" s="401"/>
      <c r="Z74" s="536">
        <v>0.1</v>
      </c>
      <c r="AA74" s="511" t="s">
        <v>459</v>
      </c>
      <c r="AB74" s="102" t="s">
        <v>459</v>
      </c>
      <c r="AC74" s="1319">
        <v>9.0090090090090089E-3</v>
      </c>
      <c r="AD74" s="536" t="s">
        <v>459</v>
      </c>
      <c r="AE74" s="511" t="s">
        <v>459</v>
      </c>
      <c r="AF74" s="574"/>
      <c r="AG74" s="536">
        <v>2.9</v>
      </c>
      <c r="AH74" s="536">
        <v>6.8</v>
      </c>
      <c r="AI74" s="536">
        <v>4.0999999999999996</v>
      </c>
      <c r="AJ74" s="536">
        <v>3.9</v>
      </c>
      <c r="AL74" s="103" t="s">
        <v>580</v>
      </c>
      <c r="AM74" t="s">
        <v>459</v>
      </c>
      <c r="AN74" t="s">
        <v>581</v>
      </c>
      <c r="AO74" s="396"/>
      <c r="AP74" s="593">
        <v>4</v>
      </c>
      <c r="AQ74" s="596">
        <v>0.3</v>
      </c>
      <c r="AR74" s="576"/>
      <c r="AS74" s="44">
        <f t="shared" si="11"/>
        <v>4.3000000000000007</v>
      </c>
      <c r="AT74" s="88">
        <f t="shared" si="12"/>
        <v>3.5</v>
      </c>
      <c r="AU74" s="88">
        <f t="shared" si="13"/>
        <v>3.9000000000000004</v>
      </c>
      <c r="AV74" s="355">
        <f t="shared" si="14"/>
        <v>-0.80000000000000071</v>
      </c>
      <c r="AW74" s="44">
        <f>IF(F74="","",F74-Daily!CP74)</f>
        <v>4.5307692307692298</v>
      </c>
      <c r="AX74" s="44">
        <f>IF(G74="","",G74-Daily!CQ74)</f>
        <v>3.8711538461538435</v>
      </c>
      <c r="AY74" s="44">
        <f>IF(H74="","",H74-Daily!CR74)</f>
        <v>3.6009615384615365</v>
      </c>
      <c r="AZ74" s="487">
        <f>IF(I74="","",I74-Daily!CS74)</f>
        <v>-0.65961538461538627</v>
      </c>
      <c r="BA74" s="85">
        <v>14.654413996149131</v>
      </c>
      <c r="BB74" s="85">
        <v>7.576975024917167</v>
      </c>
      <c r="BC74" s="85">
        <v>8.935396251683656</v>
      </c>
      <c r="BD74" s="108">
        <v>2.4674492953468325</v>
      </c>
      <c r="BE74" s="112"/>
      <c r="BF74" s="622">
        <v>6.0784313725490195E-2</v>
      </c>
      <c r="BG74" s="26">
        <v>117.39999999999995</v>
      </c>
      <c r="BH74" s="67">
        <v>0.95647831800262761</v>
      </c>
      <c r="BI74" s="30">
        <v>124.5</v>
      </c>
      <c r="BJ74" s="616">
        <v>0.77020554779485129</v>
      </c>
      <c r="BK74" s="1792">
        <f t="shared" si="15"/>
        <v>1</v>
      </c>
      <c r="BL74" s="1709">
        <v>0.10416666666666667</v>
      </c>
      <c r="BM74" s="1709">
        <v>0.625</v>
      </c>
      <c r="BN74" s="1709">
        <v>0.53472222222222221</v>
      </c>
      <c r="BO74" s="1709" t="s">
        <v>490</v>
      </c>
      <c r="BP74" s="1708">
        <v>0.65138888888888891</v>
      </c>
      <c r="BS74" s="2159" t="s">
        <v>199</v>
      </c>
      <c r="BT74" s="2160"/>
      <c r="BU74" s="88">
        <v>0.82230769230769152</v>
      </c>
      <c r="BV74" s="88">
        <v>1.7559615384615359</v>
      </c>
      <c r="BW74" s="88">
        <v>1.6491346153846145</v>
      </c>
      <c r="BX74" s="88">
        <v>0.93365384615384528</v>
      </c>
      <c r="BY74" s="127"/>
      <c r="BZ74" s="607">
        <v>77.2</v>
      </c>
      <c r="CA74" s="607">
        <v>1009.8</v>
      </c>
      <c r="CB74" s="1365">
        <v>5</v>
      </c>
      <c r="CC74" s="88">
        <v>4.4399999999999995</v>
      </c>
      <c r="CD74" s="1366"/>
      <c r="CE74" s="88">
        <v>0.9</v>
      </c>
      <c r="CF74" s="1367">
        <v>0.10941176470588235</v>
      </c>
      <c r="CG74" s="1368">
        <v>8.1081081081081072E-2</v>
      </c>
      <c r="CH74" s="98">
        <v>16.5</v>
      </c>
      <c r="CI74" s="1367">
        <v>0.99182881349237739</v>
      </c>
      <c r="CJ74" s="503">
        <v>0.13200000000000001</v>
      </c>
      <c r="CK74" s="1089"/>
      <c r="CL74" s="670">
        <v>1</v>
      </c>
      <c r="CM74" s="8">
        <v>0</v>
      </c>
      <c r="CN74" s="670">
        <v>1013.25</v>
      </c>
      <c r="CO74" s="135">
        <f>'2011'!CA73</f>
        <v>4.9279999999999999</v>
      </c>
      <c r="CP74" s="664">
        <v>3.3692307692307706</v>
      </c>
      <c r="CQ74" s="664">
        <v>10.028846153846157</v>
      </c>
      <c r="CR74" s="664">
        <f t="shared" si="9"/>
        <v>6.6990384615384642</v>
      </c>
      <c r="CS74" s="512">
        <f t="shared" si="10"/>
        <v>6.6596153846153863</v>
      </c>
      <c r="CT74" s="669">
        <f>$CT$62+('2011'!$BX$73/Daily!$E$93*Daily!E74)</f>
        <v>122.74193548387098</v>
      </c>
      <c r="CU74" s="669">
        <f>$CU$62+('2011'!$CF$73/Daily!$E$93*Daily!E74)</f>
        <v>161.64516129032259</v>
      </c>
      <c r="CV74" s="135">
        <f>'2011'!BT73</f>
        <v>3.6</v>
      </c>
      <c r="CW74" s="135">
        <f>'2011'!BU73</f>
        <v>10.4</v>
      </c>
      <c r="CX74" s="25"/>
      <c r="CY74" s="536"/>
      <c r="CZ74" s="536"/>
      <c r="DA74" s="536"/>
      <c r="DB74" s="536"/>
      <c r="DC74" s="536"/>
      <c r="DD74" s="536"/>
    </row>
    <row r="75" spans="4:108" ht="12.75" customHeight="1" x14ac:dyDescent="0.2">
      <c r="D75" s="1878"/>
      <c r="E75" s="1725">
        <v>13</v>
      </c>
      <c r="F75" s="44">
        <v>1.9</v>
      </c>
      <c r="G75" s="88">
        <v>10.6</v>
      </c>
      <c r="H75" s="88">
        <v>8.6</v>
      </c>
      <c r="I75" s="88">
        <v>8.6999999999999993</v>
      </c>
      <c r="J75" s="1408"/>
      <c r="K75" s="98">
        <v>73</v>
      </c>
      <c r="L75" s="98">
        <v>89</v>
      </c>
      <c r="M75" s="98">
        <v>83</v>
      </c>
      <c r="N75" s="98">
        <v>16</v>
      </c>
      <c r="O75" s="111"/>
      <c r="P75" s="98">
        <v>997</v>
      </c>
      <c r="Q75" s="98">
        <v>1010</v>
      </c>
      <c r="R75" s="98">
        <v>1003.5</v>
      </c>
      <c r="S75" s="98">
        <v>13</v>
      </c>
      <c r="T75" s="111"/>
      <c r="U75" s="88">
        <v>2.7</v>
      </c>
      <c r="V75" s="88">
        <v>9.8000000000000007</v>
      </c>
      <c r="W75" s="88">
        <v>13.2</v>
      </c>
      <c r="X75" s="103" t="s">
        <v>179</v>
      </c>
      <c r="Y75" s="401"/>
      <c r="Z75" s="536">
        <v>0.8</v>
      </c>
      <c r="AA75" s="511">
        <v>0.8</v>
      </c>
      <c r="AB75" s="102">
        <v>0.3</v>
      </c>
      <c r="AC75" s="1319">
        <v>7.2072072072072071E-2</v>
      </c>
      <c r="AD75" s="536">
        <v>0.8</v>
      </c>
      <c r="AE75" s="511">
        <v>2.5</v>
      </c>
      <c r="AF75" s="574"/>
      <c r="AG75" s="536">
        <v>-0.4</v>
      </c>
      <c r="AH75" s="536">
        <v>8.6</v>
      </c>
      <c r="AI75" s="536">
        <v>5.8</v>
      </c>
      <c r="AJ75" s="536">
        <v>9</v>
      </c>
      <c r="AL75" s="103" t="s">
        <v>556</v>
      </c>
      <c r="AM75" t="s">
        <v>459</v>
      </c>
      <c r="AN75" t="s">
        <v>582</v>
      </c>
      <c r="AO75" s="396"/>
      <c r="AP75" s="593">
        <v>1</v>
      </c>
      <c r="AQ75" s="596">
        <v>1</v>
      </c>
      <c r="AR75" s="576"/>
      <c r="AS75" s="44">
        <f t="shared" si="11"/>
        <v>-1.7000000000000002</v>
      </c>
      <c r="AT75" s="88">
        <f t="shared" si="12"/>
        <v>0.19999999999999929</v>
      </c>
      <c r="AU75" s="88">
        <f t="shared" si="13"/>
        <v>-0.75000000000000044</v>
      </c>
      <c r="AV75" s="355">
        <f t="shared" si="14"/>
        <v>1.8999999999999995</v>
      </c>
      <c r="AW75" s="44">
        <f>IF(F75="","",F75-Daily!CP75)</f>
        <v>-1.5576923076923093</v>
      </c>
      <c r="AX75" s="44">
        <f>IF(G75="","",G75-Daily!CQ75)</f>
        <v>0.47596153846153477</v>
      </c>
      <c r="AY75" s="44">
        <f>IF(H75="","",H75-Daily!CR75)</f>
        <v>1.8091346153846128</v>
      </c>
      <c r="AZ75" s="487">
        <f>IF(I75="","",I75-Daily!CS75)</f>
        <v>2.0336538461538431</v>
      </c>
      <c r="BA75" s="85">
        <v>3.2857113552140937</v>
      </c>
      <c r="BB75" s="85">
        <v>2.2452817331593513</v>
      </c>
      <c r="BC75" s="85">
        <v>3.6960735415592438</v>
      </c>
      <c r="BD75" s="108">
        <v>4.3490115970355214</v>
      </c>
      <c r="BE75" s="112"/>
      <c r="BF75" s="622">
        <v>0.48627450980392156</v>
      </c>
      <c r="BG75" s="26">
        <v>118.19999999999995</v>
      </c>
      <c r="BH75" s="67">
        <v>0.95025933609958457</v>
      </c>
      <c r="BI75" s="30">
        <v>125.5</v>
      </c>
      <c r="BJ75" s="616">
        <v>0.76045738858483192</v>
      </c>
      <c r="BK75" s="1792">
        <f t="shared" si="15"/>
        <v>1</v>
      </c>
      <c r="BL75" s="1709" t="s">
        <v>603</v>
      </c>
      <c r="BM75" s="1709" t="s">
        <v>604</v>
      </c>
      <c r="BN75" s="1709">
        <v>0.77083333333333337</v>
      </c>
      <c r="BO75" s="1709" t="s">
        <v>605</v>
      </c>
      <c r="BP75" s="1708">
        <v>0.30763888888888891</v>
      </c>
      <c r="BS75" s="2159" t="s">
        <v>200</v>
      </c>
      <c r="BT75" s="2160"/>
      <c r="BU75" s="88">
        <v>-2.1746153846153851</v>
      </c>
      <c r="BV75" s="88">
        <v>-0.63134615384615778</v>
      </c>
      <c r="BW75" s="88">
        <v>-0.89298076923076852</v>
      </c>
      <c r="BX75" s="88">
        <v>1.5432692307692299</v>
      </c>
      <c r="BY75" s="127"/>
      <c r="BZ75" s="607">
        <v>79.2</v>
      </c>
      <c r="CA75" s="607">
        <v>1023.3</v>
      </c>
      <c r="CB75" s="1365">
        <v>3.3200000000000003</v>
      </c>
      <c r="CC75" s="88">
        <v>2.66</v>
      </c>
      <c r="CD75" s="1366"/>
      <c r="CE75" s="88">
        <v>4.4000000000000004</v>
      </c>
      <c r="CF75" s="1367">
        <v>0.53490196078431373</v>
      </c>
      <c r="CG75" s="1368">
        <v>0.3963963963963964</v>
      </c>
      <c r="CH75" s="98">
        <v>17.200000000000003</v>
      </c>
      <c r="CI75" s="1367">
        <v>1.0040530749315419</v>
      </c>
      <c r="CJ75" s="503">
        <v>0.13760000000000003</v>
      </c>
      <c r="CK75" s="1089"/>
      <c r="CL75" s="670">
        <v>1</v>
      </c>
      <c r="CM75" s="8">
        <v>0</v>
      </c>
      <c r="CN75" s="670">
        <v>1013.25</v>
      </c>
      <c r="CO75" s="135">
        <f>'2011'!CA73</f>
        <v>4.9279999999999999</v>
      </c>
      <c r="CP75" s="664">
        <v>3.4576923076923092</v>
      </c>
      <c r="CQ75" s="664">
        <v>10.124038461538465</v>
      </c>
      <c r="CR75" s="664">
        <f t="shared" si="9"/>
        <v>6.7908653846153868</v>
      </c>
      <c r="CS75" s="512">
        <f t="shared" si="10"/>
        <v>6.6663461538461561</v>
      </c>
      <c r="CT75" s="669">
        <f>$CT$62+('2011'!$BX$73/Daily!$E$93*Daily!E75)</f>
        <v>124.38709677419355</v>
      </c>
      <c r="CU75" s="669">
        <f>$CU$62+('2011'!$CF$73/Daily!$E$93*Daily!E75)</f>
        <v>165.03225806451613</v>
      </c>
      <c r="CV75" s="135">
        <f>'2011'!BT73</f>
        <v>3.6</v>
      </c>
      <c r="CW75" s="135">
        <f>'2011'!BU73</f>
        <v>10.4</v>
      </c>
      <c r="CX75" s="25"/>
      <c r="CY75" s="536"/>
      <c r="CZ75" s="536"/>
      <c r="DA75" s="536"/>
      <c r="DB75" s="536"/>
      <c r="DC75" s="536"/>
      <c r="DD75" s="536"/>
    </row>
    <row r="76" spans="4:108" ht="12.75" customHeight="1" x14ac:dyDescent="0.2">
      <c r="D76" s="1878"/>
      <c r="E76" s="1725">
        <v>14</v>
      </c>
      <c r="F76" s="44">
        <v>0.8</v>
      </c>
      <c r="G76" s="88">
        <v>11.6</v>
      </c>
      <c r="H76" s="88">
        <v>6.4</v>
      </c>
      <c r="I76" s="88">
        <v>10.799999999999999</v>
      </c>
      <c r="J76" s="1408"/>
      <c r="K76" s="98">
        <v>49</v>
      </c>
      <c r="L76" s="98">
        <v>92</v>
      </c>
      <c r="M76" s="98">
        <v>77</v>
      </c>
      <c r="N76" s="98">
        <v>43</v>
      </c>
      <c r="O76" s="111"/>
      <c r="P76" s="98">
        <v>1010</v>
      </c>
      <c r="Q76" s="98">
        <v>1017</v>
      </c>
      <c r="R76" s="98">
        <v>1013.5</v>
      </c>
      <c r="S76" s="98">
        <v>7</v>
      </c>
      <c r="T76" s="111"/>
      <c r="U76" s="88">
        <v>5.0999999999999996</v>
      </c>
      <c r="V76" s="88">
        <v>13</v>
      </c>
      <c r="W76" s="88">
        <v>19.399999999999999</v>
      </c>
      <c r="X76" s="103" t="s">
        <v>183</v>
      </c>
      <c r="Y76" s="401"/>
      <c r="Z76" s="536">
        <v>0</v>
      </c>
      <c r="AA76" s="511" t="s">
        <v>459</v>
      </c>
      <c r="AB76" s="102" t="s">
        <v>459</v>
      </c>
      <c r="AC76" s="1319" t="s">
        <v>459</v>
      </c>
      <c r="AD76" s="536" t="s">
        <v>459</v>
      </c>
      <c r="AE76" s="511" t="s">
        <v>459</v>
      </c>
      <c r="AF76" s="574"/>
      <c r="AG76" s="536">
        <v>-2.2000000000000002</v>
      </c>
      <c r="AH76" s="536">
        <v>5.5</v>
      </c>
      <c r="AI76" s="536">
        <v>2.2999999999999998</v>
      </c>
      <c r="AJ76" s="536">
        <v>7.7</v>
      </c>
      <c r="AL76" s="103" t="s">
        <v>583</v>
      </c>
      <c r="AM76">
        <v>1013.25</v>
      </c>
      <c r="AN76" t="s">
        <v>112</v>
      </c>
      <c r="AO76" s="396"/>
      <c r="AP76" s="593">
        <v>6</v>
      </c>
      <c r="AQ76" s="596">
        <v>0</v>
      </c>
      <c r="AR76" s="576"/>
      <c r="AS76" s="44">
        <f t="shared" si="11"/>
        <v>-2.8</v>
      </c>
      <c r="AT76" s="88">
        <f t="shared" si="12"/>
        <v>1.1999999999999993</v>
      </c>
      <c r="AU76" s="88">
        <f t="shared" si="13"/>
        <v>-0.80000000000000027</v>
      </c>
      <c r="AV76" s="355">
        <f t="shared" si="14"/>
        <v>3.9999999999999991</v>
      </c>
      <c r="AW76" s="44">
        <f>IF(F76="","",F76-Daily!CP76)</f>
        <v>-2.7461538461538479</v>
      </c>
      <c r="AX76" s="44">
        <f>IF(G76="","",G76-Daily!CQ76)</f>
        <v>1.3807692307692268</v>
      </c>
      <c r="AY76" s="44">
        <f>IF(H76="","",H76-Daily!CR76)</f>
        <v>-0.48269230769230997</v>
      </c>
      <c r="AZ76" s="487">
        <f>IF(I76="","",I76-Daily!CS76)</f>
        <v>4.1269230769230738</v>
      </c>
      <c r="BA76" s="85">
        <v>5.4528749813248156</v>
      </c>
      <c r="BB76" s="85">
        <v>2.8972786343857724</v>
      </c>
      <c r="BC76" s="85">
        <v>2.2975939478398484</v>
      </c>
      <c r="BD76" s="108">
        <v>14.961820233215787</v>
      </c>
      <c r="BE76" s="112"/>
      <c r="BF76" s="622">
        <v>0</v>
      </c>
      <c r="BG76" s="26">
        <v>118.19999999999995</v>
      </c>
      <c r="BH76" s="67">
        <v>0.93785513181469116</v>
      </c>
      <c r="BI76" s="30">
        <v>131.5</v>
      </c>
      <c r="BJ76" s="616">
        <v>0.78078912085807306</v>
      </c>
      <c r="BK76" s="1792">
        <f t="shared" si="15"/>
        <v>0</v>
      </c>
      <c r="BL76" s="1709">
        <v>0.26041666666666669</v>
      </c>
      <c r="BM76" s="1709">
        <v>0.55555555555555558</v>
      </c>
      <c r="BN76" s="1709">
        <v>0.51180555555555551</v>
      </c>
      <c r="BO76" s="1709" t="s">
        <v>490</v>
      </c>
      <c r="BP76" s="1710">
        <v>0.4548611111111111</v>
      </c>
      <c r="BS76" s="2159" t="s">
        <v>201</v>
      </c>
      <c r="BT76" s="2160"/>
      <c r="BU76" s="88">
        <v>0.60923076923076991</v>
      </c>
      <c r="BV76" s="88">
        <v>4.9161538461538452</v>
      </c>
      <c r="BW76" s="88">
        <v>2.7926923076923078</v>
      </c>
      <c r="BX76" s="88">
        <v>4.3069230769230744</v>
      </c>
      <c r="BY76" s="127"/>
      <c r="BZ76" s="607">
        <v>69.599999999999994</v>
      </c>
      <c r="CA76" s="607">
        <v>1033.4000000000001</v>
      </c>
      <c r="CB76" s="1365">
        <v>2.68</v>
      </c>
      <c r="CC76" s="88">
        <v>4.68</v>
      </c>
      <c r="CD76" s="1366"/>
      <c r="CE76" s="88">
        <v>0</v>
      </c>
      <c r="CF76" s="1367">
        <v>0</v>
      </c>
      <c r="CG76" s="1368">
        <v>0</v>
      </c>
      <c r="CH76" s="98">
        <v>34.700000000000003</v>
      </c>
      <c r="CI76" s="1367">
        <v>1.9686287467560728</v>
      </c>
      <c r="CJ76" s="503">
        <v>0.27760000000000001</v>
      </c>
      <c r="CK76" s="1089"/>
      <c r="CL76" s="670">
        <v>1</v>
      </c>
      <c r="CM76" s="8">
        <v>0</v>
      </c>
      <c r="CN76" s="670">
        <v>1013.25</v>
      </c>
      <c r="CO76" s="135">
        <f>'2011'!CA73</f>
        <v>4.9279999999999999</v>
      </c>
      <c r="CP76" s="664">
        <v>3.5461538461538478</v>
      </c>
      <c r="CQ76" s="664">
        <v>10.219230769230773</v>
      </c>
      <c r="CR76" s="664">
        <f t="shared" si="9"/>
        <v>6.8826923076923103</v>
      </c>
      <c r="CS76" s="512">
        <f t="shared" si="10"/>
        <v>6.6730769230769251</v>
      </c>
      <c r="CT76" s="669">
        <f>$CT$62+('2011'!$BX$73/Daily!$E$93*Daily!E76)</f>
        <v>126.03225806451613</v>
      </c>
      <c r="CU76" s="669">
        <f>$CU$62+('2011'!$CF$73/Daily!$E$93*Daily!E76)</f>
        <v>168.41935483870969</v>
      </c>
      <c r="CV76" s="135">
        <f>'2011'!BT73</f>
        <v>3.6</v>
      </c>
      <c r="CW76" s="135">
        <f>'2011'!BU73</f>
        <v>10.4</v>
      </c>
      <c r="CX76" s="25"/>
      <c r="CY76" s="536"/>
      <c r="CZ76" s="536"/>
      <c r="DA76" s="536"/>
      <c r="DB76" s="536"/>
      <c r="DC76" s="536"/>
      <c r="DD76" s="536"/>
    </row>
    <row r="77" spans="4:108" ht="12.75" customHeight="1" thickBot="1" x14ac:dyDescent="0.25">
      <c r="D77" s="1878"/>
      <c r="E77" s="1725">
        <v>15</v>
      </c>
      <c r="F77" s="44">
        <v>6.2</v>
      </c>
      <c r="G77" s="88">
        <v>11.7</v>
      </c>
      <c r="H77" s="88">
        <v>8.6</v>
      </c>
      <c r="I77" s="88">
        <v>5.4999999999999991</v>
      </c>
      <c r="J77" s="1408"/>
      <c r="K77" s="98">
        <v>77</v>
      </c>
      <c r="L77" s="98">
        <v>98</v>
      </c>
      <c r="M77" s="98">
        <v>91</v>
      </c>
      <c r="N77" s="98">
        <v>21</v>
      </c>
      <c r="O77" s="111"/>
      <c r="P77" s="98">
        <v>1013</v>
      </c>
      <c r="Q77" s="98">
        <v>1017</v>
      </c>
      <c r="R77" s="98">
        <v>1015</v>
      </c>
      <c r="S77" s="98">
        <v>4</v>
      </c>
      <c r="T77" s="111"/>
      <c r="U77" s="88">
        <v>6.1</v>
      </c>
      <c r="V77" s="88">
        <v>12.1</v>
      </c>
      <c r="W77" s="88">
        <v>17.3</v>
      </c>
      <c r="X77" s="103" t="s">
        <v>183</v>
      </c>
      <c r="Y77" s="401"/>
      <c r="Z77" s="536">
        <v>0</v>
      </c>
      <c r="AA77" s="511" t="s">
        <v>459</v>
      </c>
      <c r="AB77" s="102" t="s">
        <v>459</v>
      </c>
      <c r="AC77" s="1319" t="s">
        <v>459</v>
      </c>
      <c r="AD77" s="536" t="s">
        <v>459</v>
      </c>
      <c r="AE77" s="511" t="s">
        <v>459</v>
      </c>
      <c r="AF77" s="574"/>
      <c r="AG77" s="536">
        <v>5.3</v>
      </c>
      <c r="AH77" s="536">
        <v>9.8000000000000007</v>
      </c>
      <c r="AI77" s="536">
        <v>7.2</v>
      </c>
      <c r="AJ77" s="536">
        <v>4.5000000000000009</v>
      </c>
      <c r="AL77" s="103" t="s">
        <v>584</v>
      </c>
      <c r="AM77">
        <v>1013.25</v>
      </c>
      <c r="AN77" t="s">
        <v>585</v>
      </c>
      <c r="AO77" s="396"/>
      <c r="AP77" s="593">
        <v>3</v>
      </c>
      <c r="AQ77" s="596">
        <v>0</v>
      </c>
      <c r="AR77" s="576"/>
      <c r="AS77" s="44">
        <f t="shared" si="11"/>
        <v>2.6</v>
      </c>
      <c r="AT77" s="88">
        <f t="shared" si="12"/>
        <v>1.2999999999999989</v>
      </c>
      <c r="AU77" s="88">
        <f t="shared" si="13"/>
        <v>1.9499999999999995</v>
      </c>
      <c r="AV77" s="355">
        <f t="shared" si="14"/>
        <v>-1.3000000000000012</v>
      </c>
      <c r="AW77" s="44">
        <f>IF(F77="","",F77-Daily!CP77)</f>
        <v>2.5653846153846138</v>
      </c>
      <c r="AX77" s="44">
        <f>IF(G77="","",G77-Daily!CQ77)</f>
        <v>1.3855769230769184</v>
      </c>
      <c r="AY77" s="44">
        <f>IF(H77="","",H77-Daily!CR77)</f>
        <v>1.6254807692307658</v>
      </c>
      <c r="AZ77" s="487">
        <f>IF(I77="","",I77-Daily!CS77)</f>
        <v>-1.179807692307695</v>
      </c>
      <c r="BA77" s="85">
        <v>5.0104591961216443</v>
      </c>
      <c r="BB77" s="85">
        <v>2.9015752157547681</v>
      </c>
      <c r="BC77" s="85">
        <v>3.4308614657974035</v>
      </c>
      <c r="BD77" s="108">
        <v>2.993559487716837</v>
      </c>
      <c r="BE77" s="112"/>
      <c r="BF77" s="622">
        <v>0</v>
      </c>
      <c r="BG77" s="26">
        <v>118.19999999999995</v>
      </c>
      <c r="BH77" s="67">
        <v>0.92577059120768013</v>
      </c>
      <c r="BI77" s="30">
        <v>134.5</v>
      </c>
      <c r="BJ77" s="616">
        <v>0.78285767930904993</v>
      </c>
      <c r="BK77" s="1792">
        <f t="shared" si="15"/>
        <v>0</v>
      </c>
      <c r="BL77" s="1709">
        <v>0.36805555555555558</v>
      </c>
      <c r="BM77" s="1709">
        <v>0.65625</v>
      </c>
      <c r="BN77" s="1709">
        <v>0.73958333333333337</v>
      </c>
      <c r="BO77" s="1709">
        <v>0.375</v>
      </c>
      <c r="BP77" s="1708">
        <v>0.49513888888888885</v>
      </c>
      <c r="BS77" s="2157" t="s">
        <v>202</v>
      </c>
      <c r="BT77" s="2158"/>
      <c r="BU77" s="183">
        <v>1.9987179487179496</v>
      </c>
      <c r="BV77" s="183">
        <v>2.8185897435897402</v>
      </c>
      <c r="BW77" s="183">
        <v>2.0669871794871764</v>
      </c>
      <c r="BX77" s="183">
        <v>0.81987179487178707</v>
      </c>
      <c r="BY77" s="1373"/>
      <c r="BZ77" s="609">
        <v>74.666666666666671</v>
      </c>
      <c r="CA77" s="609">
        <v>1013.75</v>
      </c>
      <c r="CB77" s="1374">
        <v>4.5166666666666666</v>
      </c>
      <c r="CC77" s="183">
        <v>5.5500000000000007</v>
      </c>
      <c r="CD77" s="1375"/>
      <c r="CE77" s="183">
        <v>5.7</v>
      </c>
      <c r="CF77" s="1376">
        <v>0.57745098039215692</v>
      </c>
      <c r="CG77" s="1377">
        <v>0.51351351351351349</v>
      </c>
      <c r="CH77" s="1378">
        <v>18</v>
      </c>
      <c r="CI77" s="1376">
        <v>0.82546106227291516</v>
      </c>
      <c r="CJ77" s="787">
        <v>0.14399999999999999</v>
      </c>
      <c r="CK77" s="1089"/>
      <c r="CL77" s="670">
        <v>1</v>
      </c>
      <c r="CM77" s="8">
        <v>0</v>
      </c>
      <c r="CN77" s="670">
        <v>1013.25</v>
      </c>
      <c r="CO77" s="135">
        <f>'2011'!CA73</f>
        <v>4.9279999999999999</v>
      </c>
      <c r="CP77" s="664">
        <v>3.6346153846153864</v>
      </c>
      <c r="CQ77" s="664">
        <v>10.314423076923081</v>
      </c>
      <c r="CR77" s="664">
        <f t="shared" si="9"/>
        <v>6.9745192307692339</v>
      </c>
      <c r="CS77" s="512">
        <f t="shared" si="10"/>
        <v>6.6798076923076941</v>
      </c>
      <c r="CT77" s="669">
        <f>$CT$62+('2011'!$BX$73/Daily!$E$93*Daily!E77)</f>
        <v>127.67741935483872</v>
      </c>
      <c r="CU77" s="669">
        <f>$CU$62+('2011'!$CF$73/Daily!$E$93*Daily!E77)</f>
        <v>171.80645161290323</v>
      </c>
      <c r="CV77" s="135">
        <f>'2011'!BT73</f>
        <v>3.6</v>
      </c>
      <c r="CW77" s="135">
        <f>'2011'!BU73</f>
        <v>10.4</v>
      </c>
      <c r="CX77" s="25"/>
      <c r="CY77" s="536"/>
      <c r="CZ77" s="536"/>
      <c r="DA77" s="536"/>
      <c r="DB77" s="536"/>
      <c r="DC77" s="536"/>
      <c r="DD77" s="536"/>
    </row>
    <row r="78" spans="4:108" ht="12.75" customHeight="1" x14ac:dyDescent="0.2">
      <c r="D78" s="1878"/>
      <c r="E78" s="1725">
        <v>16</v>
      </c>
      <c r="F78" s="44">
        <v>4.0999999999999996</v>
      </c>
      <c r="G78" s="88">
        <v>9.3000000000000007</v>
      </c>
      <c r="H78" s="88">
        <v>7.7</v>
      </c>
      <c r="I78" s="88">
        <v>5.2000000000000011</v>
      </c>
      <c r="J78" s="1408"/>
      <c r="K78" s="98">
        <v>82</v>
      </c>
      <c r="L78" s="98">
        <v>98</v>
      </c>
      <c r="M78" s="98">
        <v>92</v>
      </c>
      <c r="N78" s="98">
        <v>16</v>
      </c>
      <c r="O78" s="111"/>
      <c r="P78" s="98">
        <v>1011</v>
      </c>
      <c r="Q78" s="98">
        <v>1014</v>
      </c>
      <c r="R78" s="98">
        <v>1012.5</v>
      </c>
      <c r="S78" s="98">
        <v>3</v>
      </c>
      <c r="T78" s="111"/>
      <c r="U78" s="88">
        <v>5.5</v>
      </c>
      <c r="V78" s="88">
        <v>12.1</v>
      </c>
      <c r="W78" s="88">
        <v>14.5</v>
      </c>
      <c r="X78" s="103" t="s">
        <v>180</v>
      </c>
      <c r="Y78" s="401"/>
      <c r="Z78" s="536">
        <v>0</v>
      </c>
      <c r="AA78" s="511" t="s">
        <v>459</v>
      </c>
      <c r="AB78" s="102" t="s">
        <v>459</v>
      </c>
      <c r="AC78" s="1319" t="s">
        <v>459</v>
      </c>
      <c r="AD78" s="536" t="s">
        <v>459</v>
      </c>
      <c r="AE78" s="511" t="s">
        <v>459</v>
      </c>
      <c r="AF78" s="574"/>
      <c r="AG78" s="536">
        <v>2.9</v>
      </c>
      <c r="AH78" s="536">
        <v>8.1</v>
      </c>
      <c r="AI78" s="536">
        <v>6.4</v>
      </c>
      <c r="AJ78" s="536">
        <v>5.1999999999999993</v>
      </c>
      <c r="AL78" s="103" t="s">
        <v>464</v>
      </c>
      <c r="AM78">
        <v>1013.25</v>
      </c>
      <c r="AN78" t="s">
        <v>586</v>
      </c>
      <c r="AO78" s="396"/>
      <c r="AP78" s="593">
        <v>0</v>
      </c>
      <c r="AQ78" s="596">
        <v>0</v>
      </c>
      <c r="AR78" s="576"/>
      <c r="AS78" s="44">
        <f t="shared" si="11"/>
        <v>0.49999999999999956</v>
      </c>
      <c r="AT78" s="88">
        <f t="shared" si="12"/>
        <v>-1.0999999999999996</v>
      </c>
      <c r="AU78" s="88">
        <f t="shared" si="13"/>
        <v>-0.30000000000000004</v>
      </c>
      <c r="AV78" s="355">
        <f t="shared" si="14"/>
        <v>-1.5999999999999992</v>
      </c>
      <c r="AW78" s="44">
        <f>IF(F78="","",F78-Daily!CP78)</f>
        <v>0.3769230769230747</v>
      </c>
      <c r="AX78" s="44">
        <f>IF(G78="","",G78-Daily!CQ78)</f>
        <v>-1.1096153846153882</v>
      </c>
      <c r="AY78" s="44">
        <f>IF(H78="","",H78-Daily!CR78)</f>
        <v>0.63365384615384368</v>
      </c>
      <c r="AZ78" s="487">
        <f>IF(I78="","",I78-Daily!CS78)</f>
        <v>-1.4865384615384629</v>
      </c>
      <c r="BA78" s="85">
        <v>2.2187371652587204</v>
      </c>
      <c r="BB78" s="85">
        <v>2.6708751326105484</v>
      </c>
      <c r="BC78" s="85">
        <v>2.4081624624982991</v>
      </c>
      <c r="BD78" s="108">
        <v>3.3953454656962951</v>
      </c>
      <c r="BE78" s="1233"/>
      <c r="BF78" s="622">
        <v>0</v>
      </c>
      <c r="BG78" s="26">
        <v>118.19999999999995</v>
      </c>
      <c r="BH78" s="67">
        <v>0.91399351459216727</v>
      </c>
      <c r="BI78" s="30">
        <v>134.5</v>
      </c>
      <c r="BJ78" s="616">
        <v>0.76772233474498253</v>
      </c>
      <c r="BK78" s="1792">
        <f t="shared" si="15"/>
        <v>0</v>
      </c>
      <c r="BL78" s="1709">
        <v>9.0277777777777776E-2</v>
      </c>
      <c r="BM78" s="1709">
        <v>0.56944444444444442</v>
      </c>
      <c r="BN78" s="1709">
        <v>0.59722222222222221</v>
      </c>
      <c r="BO78" s="1709">
        <v>0.33333333333333331</v>
      </c>
      <c r="BP78" s="1708">
        <v>0.71180555555555547</v>
      </c>
      <c r="CK78" s="1089"/>
      <c r="CL78" s="670">
        <v>1</v>
      </c>
      <c r="CM78" s="8">
        <v>0</v>
      </c>
      <c r="CN78" s="670">
        <v>1013.25</v>
      </c>
      <c r="CO78" s="135">
        <f>'2011'!CA73</f>
        <v>4.9279999999999999</v>
      </c>
      <c r="CP78" s="664">
        <v>3.7230769230769249</v>
      </c>
      <c r="CQ78" s="664">
        <v>10.409615384615389</v>
      </c>
      <c r="CR78" s="664">
        <f t="shared" si="9"/>
        <v>7.0663461538461565</v>
      </c>
      <c r="CS78" s="512">
        <f t="shared" si="10"/>
        <v>6.686538461538464</v>
      </c>
      <c r="CT78" s="669">
        <f>$CT$62+('2011'!$BX$73/Daily!$E$93*Daily!E78)</f>
        <v>129.32258064516128</v>
      </c>
      <c r="CU78" s="669">
        <f>$CU$62+('2011'!$CF$73/Daily!$E$93*Daily!E78)</f>
        <v>175.19354838709677</v>
      </c>
      <c r="CV78" s="135">
        <f>'2011'!BT73</f>
        <v>3.6</v>
      </c>
      <c r="CW78" s="135">
        <f>'2011'!BU73</f>
        <v>10.4</v>
      </c>
      <c r="CX78" s="25"/>
      <c r="CY78" s="536"/>
      <c r="CZ78" s="536"/>
      <c r="DA78" s="536"/>
      <c r="DB78" s="536"/>
      <c r="DC78" s="536"/>
      <c r="DD78" s="536"/>
    </row>
    <row r="79" spans="4:108" ht="12.75" customHeight="1" x14ac:dyDescent="0.2">
      <c r="D79" s="1878"/>
      <c r="E79" s="1725">
        <v>17</v>
      </c>
      <c r="F79" s="44">
        <v>3.1</v>
      </c>
      <c r="G79" s="88">
        <v>9.1</v>
      </c>
      <c r="H79" s="88">
        <v>5.4</v>
      </c>
      <c r="I79" s="88">
        <v>6</v>
      </c>
      <c r="J79" s="1408"/>
      <c r="K79" s="98">
        <v>73</v>
      </c>
      <c r="L79" s="98">
        <v>98</v>
      </c>
      <c r="M79" s="98">
        <v>89</v>
      </c>
      <c r="N79" s="98">
        <v>25</v>
      </c>
      <c r="O79" s="111"/>
      <c r="P79" s="98">
        <v>1012</v>
      </c>
      <c r="Q79" s="98">
        <v>1019</v>
      </c>
      <c r="R79" s="98">
        <v>1015.5</v>
      </c>
      <c r="S79" s="98">
        <v>7</v>
      </c>
      <c r="T79" s="111"/>
      <c r="U79" s="88">
        <v>2.2999999999999998</v>
      </c>
      <c r="V79" s="88">
        <v>7.8</v>
      </c>
      <c r="W79" s="88">
        <v>10.7</v>
      </c>
      <c r="X79" s="103" t="s">
        <v>182</v>
      </c>
      <c r="Y79" s="401"/>
      <c r="Z79" s="536">
        <v>0</v>
      </c>
      <c r="AA79" s="511" t="s">
        <v>459</v>
      </c>
      <c r="AB79" s="102" t="s">
        <v>459</v>
      </c>
      <c r="AC79" s="1319" t="s">
        <v>459</v>
      </c>
      <c r="AD79" s="536" t="s">
        <v>459</v>
      </c>
      <c r="AE79" s="511" t="s">
        <v>459</v>
      </c>
      <c r="AF79" s="574"/>
      <c r="AG79" s="536">
        <v>2.2000000000000002</v>
      </c>
      <c r="AH79" s="536">
        <v>5.8</v>
      </c>
      <c r="AI79" s="536">
        <v>3.7</v>
      </c>
      <c r="AJ79" s="536">
        <v>3.5999999999999996</v>
      </c>
      <c r="AL79" s="103" t="s">
        <v>497</v>
      </c>
      <c r="AM79">
        <v>1013.25</v>
      </c>
      <c r="AN79" t="s">
        <v>112</v>
      </c>
      <c r="AO79" s="396"/>
      <c r="AP79" s="593">
        <v>1</v>
      </c>
      <c r="AQ79" s="596">
        <v>0</v>
      </c>
      <c r="AR79" s="576"/>
      <c r="AS79" s="44">
        <f t="shared" si="11"/>
        <v>-0.5</v>
      </c>
      <c r="AT79" s="88">
        <f t="shared" si="12"/>
        <v>-1.3000000000000007</v>
      </c>
      <c r="AU79" s="88">
        <f t="shared" si="13"/>
        <v>-0.90000000000000036</v>
      </c>
      <c r="AV79" s="355">
        <f t="shared" si="14"/>
        <v>-0.80000000000000071</v>
      </c>
      <c r="AW79" s="44">
        <f>IF(F79="","",F79-Daily!CP79)</f>
        <v>-0.71153846153846345</v>
      </c>
      <c r="AX79" s="44">
        <f>IF(G79="","",G79-Daily!CQ79)</f>
        <v>-1.4048076923076973</v>
      </c>
      <c r="AY79" s="44">
        <f>IF(H79="","",H79-Daily!CR79)</f>
        <v>-1.7581730769230797</v>
      </c>
      <c r="AZ79" s="487">
        <f>IF(I79="","",I79-Daily!CS79)</f>
        <v>-0.69326923076923386</v>
      </c>
      <c r="BA79" s="85">
        <v>2.4536754663618972</v>
      </c>
      <c r="BB79" s="85">
        <v>2.9188655181835457</v>
      </c>
      <c r="BC79" s="85">
        <v>3.6194499473289268</v>
      </c>
      <c r="BD79" s="108">
        <v>2.4966113252888977</v>
      </c>
      <c r="BE79" s="112"/>
      <c r="BF79" s="622">
        <v>0</v>
      </c>
      <c r="BG79" s="26">
        <v>118.19999999999995</v>
      </c>
      <c r="BH79" s="67">
        <v>0.90251231527093556</v>
      </c>
      <c r="BI79" s="30">
        <v>135.5</v>
      </c>
      <c r="BJ79" s="616">
        <v>0.75876083815028894</v>
      </c>
      <c r="BK79" s="1792">
        <f t="shared" si="15"/>
        <v>0</v>
      </c>
      <c r="BL79" s="1709">
        <v>0.20833333333333334</v>
      </c>
      <c r="BM79" s="1709">
        <v>0.71875</v>
      </c>
      <c r="BN79" s="1709">
        <v>0.70486111111111116</v>
      </c>
      <c r="BO79" s="1709">
        <v>0.32291666666666669</v>
      </c>
      <c r="BP79" s="1708">
        <v>0.6118055555555556</v>
      </c>
      <c r="BS79" s="1388" t="s">
        <v>178</v>
      </c>
      <c r="BT79" s="185">
        <v>1</v>
      </c>
      <c r="BV79" s="2116" t="s">
        <v>168</v>
      </c>
      <c r="BW79" s="2117"/>
      <c r="BX79" s="2117"/>
      <c r="BY79" s="2117"/>
      <c r="BZ79" s="2117"/>
      <c r="CA79" s="2117"/>
      <c r="CB79" s="2117"/>
      <c r="CC79" s="2118"/>
      <c r="CE79" s="1682">
        <f>MIN(F63:F93)</f>
        <v>-2.6</v>
      </c>
      <c r="CF79" s="1682">
        <f>MIN(G63:G93)</f>
        <v>4</v>
      </c>
      <c r="CG79" s="1682">
        <f>MIN(H63:H93)</f>
        <v>1.8</v>
      </c>
      <c r="CH79" s="1682">
        <f>MIN(I63:I93)</f>
        <v>1.9000000000000004</v>
      </c>
      <c r="CI79" s="1683">
        <f>MIN(K63:K93)</f>
        <v>36</v>
      </c>
      <c r="CJ79" s="1683">
        <f>MIN(L63:L93)</f>
        <v>78</v>
      </c>
      <c r="CK79" s="1089"/>
      <c r="CL79" s="670">
        <v>1</v>
      </c>
      <c r="CM79" s="8">
        <v>0</v>
      </c>
      <c r="CN79" s="670">
        <v>1013.25</v>
      </c>
      <c r="CO79" s="135">
        <f>'2011'!CA73</f>
        <v>4.9279999999999999</v>
      </c>
      <c r="CP79" s="664">
        <v>3.8115384615384635</v>
      </c>
      <c r="CQ79" s="664">
        <v>10.504807692307697</v>
      </c>
      <c r="CR79" s="664">
        <f t="shared" si="9"/>
        <v>7.15817307692308</v>
      </c>
      <c r="CS79" s="512">
        <f t="shared" si="10"/>
        <v>6.6932692307692339</v>
      </c>
      <c r="CT79" s="669">
        <f>$CT$62+('2011'!$BX$73/Daily!$E$93*Daily!E79)</f>
        <v>130.96774193548387</v>
      </c>
      <c r="CU79" s="669">
        <f>$CU$62+('2011'!$CF$73/Daily!$E$93*Daily!E79)</f>
        <v>178.58064516129033</v>
      </c>
      <c r="CV79" s="135">
        <f>'2011'!BT73</f>
        <v>3.6</v>
      </c>
      <c r="CW79" s="135">
        <f>'2011'!BU73</f>
        <v>10.4</v>
      </c>
      <c r="CX79" s="25"/>
      <c r="CY79" s="536"/>
      <c r="CZ79" s="536"/>
      <c r="DA79" s="536"/>
      <c r="DB79" s="536"/>
      <c r="DC79" s="536"/>
      <c r="DD79" s="536"/>
    </row>
    <row r="80" spans="4:108" ht="12.75" customHeight="1" x14ac:dyDescent="0.2">
      <c r="D80" s="1878"/>
      <c r="E80" s="1725">
        <v>18</v>
      </c>
      <c r="F80" s="44">
        <v>1.3</v>
      </c>
      <c r="G80" s="88">
        <v>7.4</v>
      </c>
      <c r="H80" s="88">
        <v>5.4</v>
      </c>
      <c r="I80" s="88">
        <v>6.1000000000000005</v>
      </c>
      <c r="J80" s="1408"/>
      <c r="K80" s="98">
        <v>64</v>
      </c>
      <c r="L80" s="98">
        <v>88</v>
      </c>
      <c r="M80" s="98">
        <v>82</v>
      </c>
      <c r="N80" s="98">
        <v>24</v>
      </c>
      <c r="O80" s="111"/>
      <c r="P80" s="98">
        <v>1019</v>
      </c>
      <c r="Q80" s="98">
        <v>1029</v>
      </c>
      <c r="R80" s="98">
        <v>1024</v>
      </c>
      <c r="S80" s="98">
        <v>10</v>
      </c>
      <c r="T80" s="111"/>
      <c r="U80" s="88">
        <v>3.1</v>
      </c>
      <c r="V80" s="88">
        <v>9.8000000000000007</v>
      </c>
      <c r="W80" s="88">
        <v>13.2</v>
      </c>
      <c r="X80" s="103" t="s">
        <v>178</v>
      </c>
      <c r="Y80" s="401"/>
      <c r="Z80" s="536">
        <v>4.4000000000000004</v>
      </c>
      <c r="AA80" s="511">
        <v>1.4</v>
      </c>
      <c r="AB80" s="102">
        <v>0.3</v>
      </c>
      <c r="AC80" s="1319">
        <v>0.3963963963963964</v>
      </c>
      <c r="AD80" s="536">
        <v>0.8</v>
      </c>
      <c r="AE80" s="511">
        <v>2.2999999999999998</v>
      </c>
      <c r="AF80" s="574"/>
      <c r="AG80" s="536">
        <v>-2.5</v>
      </c>
      <c r="AH80" s="536">
        <v>4.9000000000000004</v>
      </c>
      <c r="AI80" s="536">
        <v>2.5</v>
      </c>
      <c r="AJ80" s="536">
        <v>7.4</v>
      </c>
      <c r="AL80" s="103" t="s">
        <v>464</v>
      </c>
      <c r="AM80">
        <v>1013.25</v>
      </c>
      <c r="AN80" t="s">
        <v>587</v>
      </c>
      <c r="AO80" s="396"/>
      <c r="AP80" s="593">
        <v>0.3</v>
      </c>
      <c r="AQ80" s="596">
        <v>5.5</v>
      </c>
      <c r="AR80" s="576"/>
      <c r="AS80" s="44">
        <f t="shared" si="11"/>
        <v>-2.2999999999999998</v>
      </c>
      <c r="AT80" s="88">
        <f t="shared" si="12"/>
        <v>-3</v>
      </c>
      <c r="AU80" s="88">
        <f t="shared" si="13"/>
        <v>-2.65</v>
      </c>
      <c r="AV80" s="355">
        <f t="shared" si="14"/>
        <v>-0.70000000000000018</v>
      </c>
      <c r="AW80" s="44">
        <f>IF(F80="","",F80-Daily!CP80)</f>
        <v>-2.5999999999999996</v>
      </c>
      <c r="AX80" s="44">
        <f>IF(G80="","",G80-Daily!CQ80)</f>
        <v>-3.1999999999999993</v>
      </c>
      <c r="AY80" s="44">
        <f>IF(H80="","",H80-Daily!CR80)</f>
        <v>-1.8499999999999996</v>
      </c>
      <c r="AZ80" s="487">
        <f>IF(I80="","",I80-Daily!CS80)</f>
        <v>-0.59999999999999876</v>
      </c>
      <c r="BA80" s="85">
        <v>5.0912132072315721</v>
      </c>
      <c r="BB80" s="85">
        <v>5.6212641544851962</v>
      </c>
      <c r="BC80" s="85">
        <v>3.7592898958490739</v>
      </c>
      <c r="BD80" s="108">
        <v>2.4172323459492069</v>
      </c>
      <c r="BE80" s="112"/>
      <c r="BF80" s="622">
        <v>2.6745098039215689</v>
      </c>
      <c r="BG80" s="26">
        <v>122.59999999999995</v>
      </c>
      <c r="BH80" s="67">
        <v>0.92449525662855714</v>
      </c>
      <c r="BI80" s="30">
        <v>135.80000000000001</v>
      </c>
      <c r="BJ80" s="616">
        <v>0.74628611948236134</v>
      </c>
      <c r="BK80" s="1792">
        <f t="shared" si="15"/>
        <v>2</v>
      </c>
      <c r="BL80" s="1709" t="s">
        <v>527</v>
      </c>
      <c r="BM80" s="1709" t="s">
        <v>606</v>
      </c>
      <c r="BN80" s="1709" t="s">
        <v>607</v>
      </c>
      <c r="BO80" s="1709" t="s">
        <v>608</v>
      </c>
      <c r="BP80" s="1710">
        <v>0.57222222222222219</v>
      </c>
      <c r="BS80" s="1313" t="s">
        <v>180</v>
      </c>
      <c r="BT80" s="108">
        <v>7</v>
      </c>
      <c r="BV80" s="2119"/>
      <c r="BW80" s="2120"/>
      <c r="BX80" s="2120"/>
      <c r="BY80" s="2120"/>
      <c r="BZ80" s="2120"/>
      <c r="CA80" s="2120"/>
      <c r="CB80" s="2120"/>
      <c r="CC80" s="2121"/>
      <c r="CE80" s="1684">
        <f>MAX(F63:F93)</f>
        <v>9.6999999999999993</v>
      </c>
      <c r="CF80" s="1684">
        <f>MAX(G63:G93)</f>
        <v>17.7</v>
      </c>
      <c r="CG80" s="1684">
        <f>MAX(H63:H93)</f>
        <v>13.1</v>
      </c>
      <c r="CH80" s="1684">
        <f>MAX(I63:I93)</f>
        <v>14</v>
      </c>
      <c r="CI80" s="1685">
        <f>MAX(K63:K93)</f>
        <v>82</v>
      </c>
      <c r="CJ80" s="1685">
        <f>MAX(L63:L93)</f>
        <v>98</v>
      </c>
      <c r="CK80" s="1090"/>
      <c r="CL80" s="670">
        <v>1</v>
      </c>
      <c r="CM80" s="8">
        <v>0</v>
      </c>
      <c r="CN80" s="670">
        <v>1013.25</v>
      </c>
      <c r="CO80" s="135">
        <f>'2011'!CA73</f>
        <v>4.9279999999999999</v>
      </c>
      <c r="CP80" s="664">
        <v>3.9</v>
      </c>
      <c r="CQ80" s="664">
        <v>10.6</v>
      </c>
      <c r="CR80" s="664">
        <f t="shared" si="9"/>
        <v>7.25</v>
      </c>
      <c r="CS80" s="512">
        <f t="shared" si="10"/>
        <v>6.6999999999999993</v>
      </c>
      <c r="CT80" s="669">
        <f>$CT$62+('2011'!$BX$73/Daily!$E$93*Daily!E80)</f>
        <v>132.61290322580646</v>
      </c>
      <c r="CU80" s="669">
        <f>$CU$62+('2011'!$CF$73/Daily!$E$93*Daily!E80)</f>
        <v>181.96774193548387</v>
      </c>
      <c r="CV80" s="135">
        <f>'2011'!BT73</f>
        <v>3.6</v>
      </c>
      <c r="CW80" s="135">
        <f>'2011'!BU73</f>
        <v>10.4</v>
      </c>
      <c r="CX80" s="25"/>
      <c r="CY80" s="536"/>
      <c r="CZ80" s="536"/>
      <c r="DA80" s="536"/>
      <c r="DB80" s="536"/>
      <c r="DC80" s="536"/>
      <c r="DD80" s="536"/>
    </row>
    <row r="81" spans="4:108" ht="12.75" customHeight="1" x14ac:dyDescent="0.2">
      <c r="D81" s="1878"/>
      <c r="E81" s="1164">
        <v>19</v>
      </c>
      <c r="F81" s="44">
        <v>-1.6</v>
      </c>
      <c r="G81" s="88">
        <v>11.1</v>
      </c>
      <c r="H81" s="88">
        <v>5.3</v>
      </c>
      <c r="I81" s="88">
        <v>12.7</v>
      </c>
      <c r="J81" s="1408"/>
      <c r="K81" s="98">
        <v>39</v>
      </c>
      <c r="L81" s="98">
        <v>94</v>
      </c>
      <c r="M81" s="98">
        <v>65</v>
      </c>
      <c r="N81" s="98">
        <v>55</v>
      </c>
      <c r="O81" s="111"/>
      <c r="P81" s="98">
        <v>1030</v>
      </c>
      <c r="Q81" s="98">
        <v>1035</v>
      </c>
      <c r="R81" s="98">
        <v>1032.5</v>
      </c>
      <c r="S81" s="98">
        <v>5</v>
      </c>
      <c r="T81" s="111"/>
      <c r="U81" s="88">
        <v>1.6</v>
      </c>
      <c r="V81" s="88">
        <v>6.2</v>
      </c>
      <c r="W81" s="88">
        <v>8.5</v>
      </c>
      <c r="X81" s="103" t="s">
        <v>185</v>
      </c>
      <c r="Y81" s="401"/>
      <c r="Z81" s="536">
        <v>0</v>
      </c>
      <c r="AA81" s="1290" t="s">
        <v>459</v>
      </c>
      <c r="AB81" s="102" t="s">
        <v>459</v>
      </c>
      <c r="AC81" s="1319" t="s">
        <v>459</v>
      </c>
      <c r="AD81" s="536" t="s">
        <v>459</v>
      </c>
      <c r="AE81" s="511" t="s">
        <v>459</v>
      </c>
      <c r="AF81" s="574"/>
      <c r="AG81" s="536">
        <v>-3.7</v>
      </c>
      <c r="AH81" s="536">
        <v>4.2</v>
      </c>
      <c r="AI81" s="536">
        <v>-1.4</v>
      </c>
      <c r="AJ81" s="536">
        <v>7.9</v>
      </c>
      <c r="AL81" s="103" t="s">
        <v>468</v>
      </c>
      <c r="AM81">
        <v>1013.25</v>
      </c>
      <c r="AN81" t="s">
        <v>588</v>
      </c>
      <c r="AO81" s="396"/>
      <c r="AP81" s="593">
        <v>10.9</v>
      </c>
      <c r="AQ81" s="596">
        <v>0</v>
      </c>
      <c r="AR81" s="576"/>
      <c r="AS81" s="44">
        <f t="shared" si="11"/>
        <v>-5.2</v>
      </c>
      <c r="AT81" s="88">
        <f t="shared" si="12"/>
        <v>0.69999999999999929</v>
      </c>
      <c r="AU81" s="88">
        <f t="shared" si="13"/>
        <v>-2.2500000000000004</v>
      </c>
      <c r="AV81" s="355">
        <f t="shared" si="14"/>
        <v>5.8999999999999995</v>
      </c>
      <c r="AW81" s="44">
        <f>IF(F81="","",F81-Daily!CP81)</f>
        <v>-5.546153846153846</v>
      </c>
      <c r="AX81" s="44">
        <f>IF(G81="","",G81-Daily!CQ81)</f>
        <v>0.41923076923076863</v>
      </c>
      <c r="AY81" s="44">
        <f>IF(H81="","",H81-Daily!CR81)</f>
        <v>-2.0134615384615389</v>
      </c>
      <c r="AZ81" s="487">
        <f>IF(I81="","",I81-Daily!CS81)</f>
        <v>5.9653846153846146</v>
      </c>
      <c r="BA81" s="85">
        <v>29.264440077546528</v>
      </c>
      <c r="BB81" s="85">
        <v>2.2130992706978518</v>
      </c>
      <c r="BC81" s="85">
        <v>4.0289319365749314</v>
      </c>
      <c r="BD81" s="1495">
        <v>66.297452062399898</v>
      </c>
      <c r="BE81" s="351"/>
      <c r="BF81" s="622">
        <v>0</v>
      </c>
      <c r="BG81" s="26">
        <v>122.59999999999995</v>
      </c>
      <c r="BH81" s="67">
        <v>0.91316674675636678</v>
      </c>
      <c r="BI81" s="30">
        <v>146.70000000000002</v>
      </c>
      <c r="BJ81" s="616">
        <v>0.79145492516533245</v>
      </c>
      <c r="BK81" s="1792">
        <f t="shared" si="15"/>
        <v>0</v>
      </c>
      <c r="BL81" s="1709">
        <v>0.2638888888888889</v>
      </c>
      <c r="BM81" s="1709">
        <v>0.61458333333333337</v>
      </c>
      <c r="BN81" s="1709">
        <v>0.6875</v>
      </c>
      <c r="BO81" s="1709">
        <v>0.3298611111111111</v>
      </c>
      <c r="BP81" s="1710">
        <v>0.62569444444444444</v>
      </c>
      <c r="BS81" s="1389" t="s">
        <v>183</v>
      </c>
      <c r="BT81" s="108">
        <v>11</v>
      </c>
      <c r="BU81" s="26"/>
      <c r="BV81" s="2127"/>
      <c r="BW81" s="2128"/>
      <c r="BX81" s="2128"/>
      <c r="BY81" s="2128"/>
      <c r="BZ81" s="2128"/>
      <c r="CA81" s="2128"/>
      <c r="CB81" s="2128"/>
      <c r="CC81" s="2129"/>
      <c r="CD81" s="9"/>
      <c r="CE81" s="1683">
        <f>MIN(M63:M93)</f>
        <v>63</v>
      </c>
      <c r="CF81" s="1683">
        <f>MIN(N63:N93)</f>
        <v>13</v>
      </c>
      <c r="CG81" s="1683">
        <f>MIN(P63:P93)</f>
        <v>997</v>
      </c>
      <c r="CH81" s="1683">
        <f>MIN(Q63:Q93)</f>
        <v>1010</v>
      </c>
      <c r="CI81" s="1683">
        <f>MIN(R63:R93)</f>
        <v>1003.5</v>
      </c>
      <c r="CJ81" s="1683">
        <f>MIN(S63:S93)</f>
        <v>1</v>
      </c>
      <c r="CK81" s="1086"/>
      <c r="CL81" s="670">
        <v>1</v>
      </c>
      <c r="CM81" s="8">
        <v>0</v>
      </c>
      <c r="CN81" s="670">
        <v>1013.25</v>
      </c>
      <c r="CO81" s="135">
        <f>'2011'!CA73</f>
        <v>4.9279999999999999</v>
      </c>
      <c r="CP81" s="664">
        <v>3.9461538461538459</v>
      </c>
      <c r="CQ81" s="664">
        <v>10.680769230769231</v>
      </c>
      <c r="CR81" s="513">
        <f t="shared" si="9"/>
        <v>7.3134615384615387</v>
      </c>
      <c r="CS81" s="512">
        <f t="shared" si="10"/>
        <v>6.7346153846153847</v>
      </c>
      <c r="CT81" s="669">
        <f>$CT$62+('2011'!$BX$73/Daily!$E$93*Daily!E81)</f>
        <v>134.25806451612902</v>
      </c>
      <c r="CU81" s="669">
        <f>$CU$62+('2011'!$CF$73/Daily!$E$93*Daily!E81)</f>
        <v>185.35483870967744</v>
      </c>
      <c r="CV81" s="135">
        <f>'2011'!BT73</f>
        <v>3.6</v>
      </c>
      <c r="CW81" s="135">
        <f>'2011'!BU73</f>
        <v>10.4</v>
      </c>
      <c r="CX81" s="25"/>
      <c r="CY81" s="536"/>
      <c r="CZ81" s="536"/>
      <c r="DA81" s="536"/>
      <c r="DB81" s="536"/>
      <c r="DC81" s="536"/>
      <c r="DD81" s="536"/>
    </row>
    <row r="82" spans="4:108" ht="12.75" customHeight="1" x14ac:dyDescent="0.2">
      <c r="D82" s="1878"/>
      <c r="E82" s="1164">
        <v>20</v>
      </c>
      <c r="F82" s="44">
        <v>1.6</v>
      </c>
      <c r="G82" s="88">
        <v>12.9</v>
      </c>
      <c r="H82" s="88">
        <v>7.9</v>
      </c>
      <c r="I82" s="88">
        <v>11.3</v>
      </c>
      <c r="J82" s="1408"/>
      <c r="K82" s="98">
        <v>53</v>
      </c>
      <c r="L82" s="98">
        <v>79</v>
      </c>
      <c r="M82" s="98">
        <v>68</v>
      </c>
      <c r="N82" s="98">
        <v>26</v>
      </c>
      <c r="O82" s="111"/>
      <c r="P82" s="98">
        <v>1031</v>
      </c>
      <c r="Q82" s="98">
        <v>1033</v>
      </c>
      <c r="R82" s="98">
        <v>1032</v>
      </c>
      <c r="S82" s="98">
        <v>2</v>
      </c>
      <c r="T82" s="111"/>
      <c r="U82" s="88">
        <v>4.0999999999999996</v>
      </c>
      <c r="V82" s="88">
        <v>10.9</v>
      </c>
      <c r="W82" s="88">
        <v>13.2</v>
      </c>
      <c r="X82" s="103" t="s">
        <v>154</v>
      </c>
      <c r="Y82" s="401"/>
      <c r="Z82" s="536">
        <v>0</v>
      </c>
      <c r="AA82" s="511" t="s">
        <v>459</v>
      </c>
      <c r="AB82" s="102" t="s">
        <v>459</v>
      </c>
      <c r="AC82" s="1319" t="s">
        <v>459</v>
      </c>
      <c r="AD82" s="536" t="s">
        <v>459</v>
      </c>
      <c r="AE82" s="511" t="s">
        <v>459</v>
      </c>
      <c r="AF82" s="574"/>
      <c r="AG82" s="536">
        <v>-2.9</v>
      </c>
      <c r="AH82" s="536">
        <v>4.9000000000000004</v>
      </c>
      <c r="AI82" s="536">
        <v>2.1</v>
      </c>
      <c r="AJ82" s="536">
        <v>7.8000000000000007</v>
      </c>
      <c r="AL82" s="103" t="s">
        <v>589</v>
      </c>
      <c r="AM82">
        <v>1013.25</v>
      </c>
      <c r="AN82" t="s">
        <v>112</v>
      </c>
      <c r="AO82" s="396"/>
      <c r="AP82" s="593">
        <v>5</v>
      </c>
      <c r="AQ82" s="596">
        <v>0</v>
      </c>
      <c r="AR82" s="576"/>
      <c r="AS82" s="44">
        <f t="shared" si="11"/>
        <v>-2</v>
      </c>
      <c r="AT82" s="88">
        <f t="shared" si="12"/>
        <v>2.5</v>
      </c>
      <c r="AU82" s="88">
        <f t="shared" si="13"/>
        <v>0.25</v>
      </c>
      <c r="AV82" s="355">
        <f t="shared" si="14"/>
        <v>4.5</v>
      </c>
      <c r="AW82" s="44">
        <f>IF(F82="","",F82-Daily!CP82)</f>
        <v>-2.3923076923076918</v>
      </c>
      <c r="AX82" s="44">
        <f>IF(G82="","",G82-Daily!CQ82)</f>
        <v>2.138461538461538</v>
      </c>
      <c r="AY82" s="44">
        <f>IF(H82="","",H82-Daily!CR82)</f>
        <v>0.52307692307692299</v>
      </c>
      <c r="AZ82" s="487">
        <f>IF(I82="","",I82-Daily!CS82)</f>
        <v>4.5307692307692307</v>
      </c>
      <c r="BA82" s="85">
        <v>4.6325061596928414</v>
      </c>
      <c r="BB82" s="85">
        <v>3.7231730213378076</v>
      </c>
      <c r="BC82" s="85">
        <v>2.3262654423394364</v>
      </c>
      <c r="BD82" s="108">
        <v>20.069466025973689</v>
      </c>
      <c r="BE82" s="351"/>
      <c r="BF82" s="622">
        <v>0</v>
      </c>
      <c r="BG82" s="26">
        <v>122.59999999999995</v>
      </c>
      <c r="BH82" s="67">
        <v>0.90211250890102024</v>
      </c>
      <c r="BI82" s="30">
        <v>151.70000000000002</v>
      </c>
      <c r="BJ82" s="616">
        <v>0.80374294992309014</v>
      </c>
      <c r="BK82" s="1792">
        <f t="shared" si="15"/>
        <v>0</v>
      </c>
      <c r="BL82" s="1709">
        <v>6.9444444444444434E-2</v>
      </c>
      <c r="BM82" s="1709">
        <v>0.64930555555555558</v>
      </c>
      <c r="BN82" s="1709">
        <v>0.67013888888888884</v>
      </c>
      <c r="BO82" s="1709">
        <v>0.33680555555555558</v>
      </c>
      <c r="BP82" s="1710">
        <v>0.74652777777777779</v>
      </c>
      <c r="BS82" s="1389" t="s">
        <v>185</v>
      </c>
      <c r="BT82" s="108">
        <v>1</v>
      </c>
      <c r="BU82" s="26"/>
      <c r="BV82" s="2130"/>
      <c r="BW82" s="2131"/>
      <c r="BX82" s="2131"/>
      <c r="BY82" s="2131"/>
      <c r="BZ82" s="2131"/>
      <c r="CA82" s="2131"/>
      <c r="CB82" s="2131"/>
      <c r="CC82" s="2132"/>
      <c r="CD82" s="172"/>
      <c r="CE82" s="1685">
        <f>MAX(M63:M93)</f>
        <v>92</v>
      </c>
      <c r="CF82" s="1685">
        <f>MAX(N63:N93)</f>
        <v>59</v>
      </c>
      <c r="CG82" s="1685">
        <f>MAX(P63:P93)</f>
        <v>1038</v>
      </c>
      <c r="CH82" s="1685">
        <f>MAX(Q63:Q93)</f>
        <v>1042</v>
      </c>
      <c r="CI82" s="1685">
        <f>MAX(R63:R93)</f>
        <v>1040</v>
      </c>
      <c r="CJ82" s="1685">
        <f>MAX(S63:S93)</f>
        <v>13</v>
      </c>
      <c r="CK82" s="1086"/>
      <c r="CL82" s="670">
        <v>1</v>
      </c>
      <c r="CM82" s="8">
        <v>0</v>
      </c>
      <c r="CN82" s="670">
        <v>1013.25</v>
      </c>
      <c r="CO82" s="135">
        <f>'2011'!CA73</f>
        <v>4.9279999999999999</v>
      </c>
      <c r="CP82" s="664">
        <v>3.9923076923076919</v>
      </c>
      <c r="CQ82" s="664">
        <v>10.761538461538462</v>
      </c>
      <c r="CR82" s="513">
        <f t="shared" si="9"/>
        <v>7.3769230769230774</v>
      </c>
      <c r="CS82" s="512">
        <f t="shared" si="10"/>
        <v>6.7692307692307701</v>
      </c>
      <c r="CT82" s="669">
        <f>$CT$62+('2011'!$BX$73/Daily!$E$93*Daily!E82)</f>
        <v>135.90322580645162</v>
      </c>
      <c r="CU82" s="669">
        <f>$CU$62+('2011'!$CF$73/Daily!$E$93*Daily!E82)</f>
        <v>188.74193548387098</v>
      </c>
      <c r="CV82" s="135">
        <f>'2011'!BT73</f>
        <v>3.6</v>
      </c>
      <c r="CW82" s="135">
        <f>'2011'!BU73</f>
        <v>10.4</v>
      </c>
      <c r="CX82" s="25"/>
      <c r="CY82" s="536"/>
      <c r="CZ82" s="536"/>
      <c r="DA82" s="536"/>
      <c r="DB82" s="536"/>
      <c r="DC82" s="536"/>
      <c r="DD82" s="536"/>
    </row>
    <row r="83" spans="4:108" ht="12.75" customHeight="1" x14ac:dyDescent="0.2">
      <c r="D83" s="1878"/>
      <c r="E83" s="1164">
        <v>21</v>
      </c>
      <c r="F83" s="44">
        <v>4.5</v>
      </c>
      <c r="G83" s="88">
        <v>14.6</v>
      </c>
      <c r="H83" s="88">
        <v>9.6</v>
      </c>
      <c r="I83" s="88">
        <v>10.1</v>
      </c>
      <c r="J83" s="1408"/>
      <c r="K83" s="98">
        <v>57</v>
      </c>
      <c r="L83" s="98">
        <v>87</v>
      </c>
      <c r="M83" s="98">
        <v>72</v>
      </c>
      <c r="N83" s="98">
        <v>30</v>
      </c>
      <c r="O83" s="111"/>
      <c r="P83" s="98">
        <v>1033</v>
      </c>
      <c r="Q83" s="98">
        <v>1036</v>
      </c>
      <c r="R83" s="98">
        <v>1034.5</v>
      </c>
      <c r="S83" s="98">
        <v>3</v>
      </c>
      <c r="T83" s="111"/>
      <c r="U83" s="88">
        <v>2.5</v>
      </c>
      <c r="V83" s="88">
        <v>8.1</v>
      </c>
      <c r="W83" s="88">
        <v>10.7</v>
      </c>
      <c r="X83" s="1417" t="s">
        <v>154</v>
      </c>
      <c r="Y83" s="401"/>
      <c r="Z83" s="536">
        <v>0</v>
      </c>
      <c r="AA83" s="511" t="s">
        <v>459</v>
      </c>
      <c r="AB83" s="102" t="s">
        <v>459</v>
      </c>
      <c r="AC83" s="1319" t="s">
        <v>459</v>
      </c>
      <c r="AD83" s="536" t="s">
        <v>459</v>
      </c>
      <c r="AE83" s="511" t="s">
        <v>459</v>
      </c>
      <c r="AF83" s="574"/>
      <c r="AG83" s="536">
        <v>1.8</v>
      </c>
      <c r="AH83" s="536">
        <v>7.3</v>
      </c>
      <c r="AI83" s="536">
        <v>4.5999999999999996</v>
      </c>
      <c r="AJ83" s="536">
        <v>5.5</v>
      </c>
      <c r="AL83" s="103" t="s">
        <v>590</v>
      </c>
      <c r="AM83">
        <v>1013.25</v>
      </c>
      <c r="AN83" t="s">
        <v>112</v>
      </c>
      <c r="AO83" s="396"/>
      <c r="AP83" s="593">
        <v>2.5</v>
      </c>
      <c r="AQ83" s="596">
        <v>0</v>
      </c>
      <c r="AR83" s="576"/>
      <c r="AS83" s="44">
        <f t="shared" si="11"/>
        <v>0.89999999999999991</v>
      </c>
      <c r="AT83" s="88">
        <f t="shared" si="12"/>
        <v>4.1999999999999993</v>
      </c>
      <c r="AU83" s="88">
        <f t="shared" si="13"/>
        <v>2.5499999999999998</v>
      </c>
      <c r="AV83" s="355">
        <f t="shared" si="14"/>
        <v>3.2999999999999994</v>
      </c>
      <c r="AW83" s="44">
        <f>IF(F83="","",F83-Daily!CP83)</f>
        <v>0.46153846153846168</v>
      </c>
      <c r="AX83" s="44">
        <f>IF(G83="","",G83-Daily!CQ83)</f>
        <v>3.7576923076923059</v>
      </c>
      <c r="AY83" s="44">
        <f>IF(H83="","",H83-Daily!CR83)</f>
        <v>2.1596153846153836</v>
      </c>
      <c r="AZ83" s="487">
        <f>IF(I83="","",I83-Daily!CS83)</f>
        <v>3.2961538461538442</v>
      </c>
      <c r="BA83" s="85">
        <v>2.2741855313431771</v>
      </c>
      <c r="BB83" s="85">
        <v>7.1887629778117041</v>
      </c>
      <c r="BC83" s="85">
        <v>4.2947666875005597</v>
      </c>
      <c r="BD83" s="108">
        <v>8.6590826813877779</v>
      </c>
      <c r="BE83" s="1233"/>
      <c r="BF83" s="622">
        <v>0</v>
      </c>
      <c r="BG83" s="26">
        <v>122.59999999999995</v>
      </c>
      <c r="BH83" s="67">
        <v>0.89132270168855487</v>
      </c>
      <c r="BI83" s="30">
        <v>154.20000000000002</v>
      </c>
      <c r="BJ83" s="616">
        <v>0.80258562793821364</v>
      </c>
      <c r="BK83" s="1792">
        <f t="shared" si="15"/>
        <v>0</v>
      </c>
      <c r="BL83" s="1709">
        <v>0.24652777777777779</v>
      </c>
      <c r="BM83" s="1709">
        <v>0.59027777777777779</v>
      </c>
      <c r="BN83" s="1709">
        <v>0.65625</v>
      </c>
      <c r="BO83" s="1709">
        <v>0.27777777777777779</v>
      </c>
      <c r="BP83" s="1710">
        <v>0.54652777777777783</v>
      </c>
      <c r="BS83" s="1209" t="s">
        <v>179</v>
      </c>
      <c r="BT83" s="108">
        <v>2</v>
      </c>
      <c r="BV83" s="1216"/>
      <c r="BW83" s="1216"/>
      <c r="BX83" s="1216"/>
      <c r="BY83" s="1216"/>
      <c r="BZ83" s="1216"/>
      <c r="CA83" s="1216"/>
      <c r="CB83" s="1216"/>
      <c r="CC83" s="1216"/>
      <c r="CD83" s="1381"/>
      <c r="CE83" s="1682">
        <f>MIN(U63:U93)</f>
        <v>1.2</v>
      </c>
      <c r="CF83" s="1682">
        <f>MIN(V63:V93)</f>
        <v>6.2</v>
      </c>
      <c r="CG83" s="1682">
        <f>MIN(W63:W93)</f>
        <v>8.5</v>
      </c>
      <c r="CH83" s="1682"/>
      <c r="CI83" s="1682"/>
      <c r="CJ83" s="1682"/>
      <c r="CK83" s="1091"/>
      <c r="CL83" s="670">
        <v>1</v>
      </c>
      <c r="CM83" s="8">
        <v>0</v>
      </c>
      <c r="CN83" s="670">
        <v>1013.25</v>
      </c>
      <c r="CO83" s="135">
        <f>'2011'!CA73</f>
        <v>4.9279999999999999</v>
      </c>
      <c r="CP83" s="664">
        <v>4.0384615384615383</v>
      </c>
      <c r="CQ83" s="664">
        <v>10.842307692307694</v>
      </c>
      <c r="CR83" s="513">
        <f t="shared" si="9"/>
        <v>7.440384615384616</v>
      </c>
      <c r="CS83" s="512">
        <f t="shared" si="10"/>
        <v>6.8038461538461554</v>
      </c>
      <c r="CT83" s="669">
        <f>$CT$62+('2011'!$BX$73/Daily!$E$93*Daily!E83)</f>
        <v>137.54838709677421</v>
      </c>
      <c r="CU83" s="669">
        <f>$CU$62+('2011'!$CF$73/Daily!$E$93*Daily!E83)</f>
        <v>192.12903225806451</v>
      </c>
      <c r="CV83" s="135">
        <f>'2011'!BT73</f>
        <v>3.6</v>
      </c>
      <c r="CW83" s="135">
        <f>'2011'!BU73</f>
        <v>10.4</v>
      </c>
      <c r="CX83" s="25"/>
      <c r="CY83" s="536"/>
      <c r="CZ83" s="536"/>
      <c r="DA83" s="536"/>
      <c r="DB83" s="536"/>
      <c r="DC83" s="536"/>
      <c r="DD83" s="536"/>
    </row>
    <row r="84" spans="4:108" ht="12.75" customHeight="1" x14ac:dyDescent="0.2">
      <c r="D84" s="1878"/>
      <c r="E84" s="1164">
        <v>22</v>
      </c>
      <c r="F84" s="44">
        <v>6.5</v>
      </c>
      <c r="G84" s="88">
        <v>15.9</v>
      </c>
      <c r="H84" s="88">
        <v>11.2</v>
      </c>
      <c r="I84" s="88">
        <v>9.4</v>
      </c>
      <c r="J84" s="1408"/>
      <c r="K84" s="98">
        <v>47</v>
      </c>
      <c r="L84" s="98">
        <v>85</v>
      </c>
      <c r="M84" s="98">
        <v>67</v>
      </c>
      <c r="N84" s="98">
        <v>38</v>
      </c>
      <c r="O84" s="111"/>
      <c r="P84" s="98">
        <v>1036</v>
      </c>
      <c r="Q84" s="98">
        <v>1040</v>
      </c>
      <c r="R84" s="98">
        <v>1038</v>
      </c>
      <c r="S84" s="98">
        <v>4</v>
      </c>
      <c r="T84" s="111"/>
      <c r="U84" s="88">
        <v>1.9</v>
      </c>
      <c r="V84" s="88">
        <v>7.6</v>
      </c>
      <c r="W84" s="88">
        <v>11.2</v>
      </c>
      <c r="X84" s="103" t="s">
        <v>180</v>
      </c>
      <c r="Y84" s="401"/>
      <c r="Z84" s="536">
        <v>0</v>
      </c>
      <c r="AA84" s="511" t="s">
        <v>459</v>
      </c>
      <c r="AB84" s="102" t="s">
        <v>459</v>
      </c>
      <c r="AC84" s="1319" t="s">
        <v>459</v>
      </c>
      <c r="AD84" s="536" t="s">
        <v>459</v>
      </c>
      <c r="AE84" s="511" t="s">
        <v>459</v>
      </c>
      <c r="AF84" s="574"/>
      <c r="AG84" s="536">
        <v>3.1</v>
      </c>
      <c r="AH84" s="536">
        <v>8.9</v>
      </c>
      <c r="AI84" s="536">
        <v>5</v>
      </c>
      <c r="AJ84" s="536">
        <v>5.8000000000000007</v>
      </c>
      <c r="AL84" s="103" t="s">
        <v>474</v>
      </c>
      <c r="AM84">
        <v>1013.25</v>
      </c>
      <c r="AN84" t="s">
        <v>112</v>
      </c>
      <c r="AO84" s="396"/>
      <c r="AP84" s="593">
        <v>1.5</v>
      </c>
      <c r="AQ84" s="596">
        <v>0</v>
      </c>
      <c r="AR84" s="576"/>
      <c r="AS84" s="44">
        <f t="shared" si="11"/>
        <v>2.9</v>
      </c>
      <c r="AT84" s="88">
        <f t="shared" si="12"/>
        <v>5.5</v>
      </c>
      <c r="AU84" s="88">
        <f t="shared" si="13"/>
        <v>4.2</v>
      </c>
      <c r="AV84" s="355">
        <f t="shared" si="14"/>
        <v>2.6</v>
      </c>
      <c r="AW84" s="44">
        <f>IF(F84="","",F84-Daily!CP84)</f>
        <v>2.4153846153846157</v>
      </c>
      <c r="AX84" s="44">
        <f>IF(G84="","",G84-Daily!CQ84)</f>
        <v>4.9769230769230752</v>
      </c>
      <c r="AY84" s="44">
        <f>IF(H84="","",H84-Daily!CR84)</f>
        <v>3.6961538461538446</v>
      </c>
      <c r="AZ84" s="487">
        <f>IF(I84="","",I84-Daily!CS84)</f>
        <v>2.5615384615384595</v>
      </c>
      <c r="BA84" s="85">
        <v>4.6805239092643935</v>
      </c>
      <c r="BB84" s="85">
        <v>13.249173367332638</v>
      </c>
      <c r="BC84" s="85">
        <v>9.441802982368408</v>
      </c>
      <c r="BD84" s="108">
        <v>5.6832864626393791</v>
      </c>
      <c r="BE84" s="351"/>
      <c r="BF84" s="622">
        <v>0</v>
      </c>
      <c r="BG84" s="26">
        <v>122.59999999999995</v>
      </c>
      <c r="BH84" s="67">
        <v>0.88078794901506341</v>
      </c>
      <c r="BI84" s="30">
        <v>155.70000000000002</v>
      </c>
      <c r="BJ84" s="616">
        <v>0.79635373700709466</v>
      </c>
      <c r="BK84" s="1792">
        <f t="shared" si="15"/>
        <v>0</v>
      </c>
      <c r="BL84" s="1709">
        <v>0.13194444444444445</v>
      </c>
      <c r="BM84" s="1709">
        <v>0.60069444444444442</v>
      </c>
      <c r="BN84" s="1709">
        <v>0.61805555555555558</v>
      </c>
      <c r="BO84" s="1709">
        <v>0.19791666666666666</v>
      </c>
      <c r="BP84" s="1710">
        <v>0.60069444444444442</v>
      </c>
      <c r="BS84" s="1389" t="s">
        <v>154</v>
      </c>
      <c r="BT84" s="108">
        <v>6</v>
      </c>
      <c r="BV84" s="1379"/>
      <c r="BW84" s="1379"/>
      <c r="BX84" s="1379"/>
      <c r="BY84" s="1379"/>
      <c r="BZ84" s="1379"/>
      <c r="CA84" s="1379"/>
      <c r="CB84" s="1379"/>
      <c r="CC84" s="1379"/>
      <c r="CD84" s="1379"/>
      <c r="CE84" s="1684">
        <f>MAX(U63:U93)</f>
        <v>9.3000000000000007</v>
      </c>
      <c r="CF84" s="1684">
        <f>MAX(V63:V93)</f>
        <v>23.9</v>
      </c>
      <c r="CG84" s="1684">
        <f>MAX(W63:W93)</f>
        <v>33.4</v>
      </c>
      <c r="CH84" s="1684">
        <f>MAX(Z63:Z93)</f>
        <v>4.4000000000000004</v>
      </c>
      <c r="CI84" s="1684">
        <f>MAX(AA63:AA93)</f>
        <v>1.4</v>
      </c>
      <c r="CJ84" s="1684">
        <f>MAX(AB63:AB93)</f>
        <v>0.5</v>
      </c>
      <c r="CK84" s="1091"/>
      <c r="CL84" s="670">
        <v>1</v>
      </c>
      <c r="CM84" s="8">
        <v>0</v>
      </c>
      <c r="CN84" s="670">
        <v>1013.25</v>
      </c>
      <c r="CO84" s="135">
        <f>'2011'!CA73</f>
        <v>4.9279999999999999</v>
      </c>
      <c r="CP84" s="664">
        <v>4.0846153846153843</v>
      </c>
      <c r="CQ84" s="664">
        <v>10.923076923076925</v>
      </c>
      <c r="CR84" s="513">
        <f t="shared" si="9"/>
        <v>7.5038461538461547</v>
      </c>
      <c r="CS84" s="512">
        <f t="shared" si="10"/>
        <v>6.8384615384615408</v>
      </c>
      <c r="CT84" s="669">
        <f>$CT$62+('2011'!$BX$73/Daily!$E$93*Daily!E84)</f>
        <v>139.19354838709677</v>
      </c>
      <c r="CU84" s="669">
        <f>$CU$62+('2011'!$CF$73/Daily!$E$93*Daily!E84)</f>
        <v>195.51612903225805</v>
      </c>
      <c r="CV84" s="135">
        <f>'2011'!BT73</f>
        <v>3.6</v>
      </c>
      <c r="CW84" s="135">
        <f>'2011'!BU73</f>
        <v>10.4</v>
      </c>
      <c r="CX84" s="25"/>
      <c r="CY84" s="536"/>
      <c r="CZ84" s="536"/>
      <c r="DA84" s="536"/>
      <c r="DB84" s="536"/>
      <c r="DC84" s="536"/>
      <c r="DD84" s="536"/>
    </row>
    <row r="85" spans="4:108" ht="12.75" customHeight="1" x14ac:dyDescent="0.2">
      <c r="D85" s="1878"/>
      <c r="E85" s="1164">
        <v>23</v>
      </c>
      <c r="F85" s="44">
        <v>4.3</v>
      </c>
      <c r="G85" s="88">
        <v>16.100000000000001</v>
      </c>
      <c r="H85" s="88">
        <v>10.6</v>
      </c>
      <c r="I85" s="88">
        <v>11.8</v>
      </c>
      <c r="J85" s="1408"/>
      <c r="K85" s="98">
        <v>49</v>
      </c>
      <c r="L85" s="98">
        <v>91</v>
      </c>
      <c r="M85" s="98">
        <v>71</v>
      </c>
      <c r="N85" s="98">
        <v>42</v>
      </c>
      <c r="O85" s="111"/>
      <c r="P85" s="98">
        <v>1038</v>
      </c>
      <c r="Q85" s="98">
        <v>1042</v>
      </c>
      <c r="R85" s="98">
        <v>1040</v>
      </c>
      <c r="S85" s="98">
        <v>4</v>
      </c>
      <c r="T85" s="111"/>
      <c r="U85" s="88">
        <v>3.1</v>
      </c>
      <c r="V85" s="88">
        <v>9.8000000000000007</v>
      </c>
      <c r="W85" s="88">
        <v>12.8</v>
      </c>
      <c r="X85" s="103" t="s">
        <v>183</v>
      </c>
      <c r="Y85" s="401"/>
      <c r="Z85" s="536">
        <v>0</v>
      </c>
      <c r="AA85" s="511" t="s">
        <v>459</v>
      </c>
      <c r="AB85" s="102" t="s">
        <v>459</v>
      </c>
      <c r="AC85" s="1319" t="s">
        <v>459</v>
      </c>
      <c r="AD85" s="536" t="s">
        <v>459</v>
      </c>
      <c r="AE85" s="511" t="s">
        <v>459</v>
      </c>
      <c r="AF85" s="574"/>
      <c r="AG85" s="536">
        <v>1.7</v>
      </c>
      <c r="AH85" s="536">
        <v>8</v>
      </c>
      <c r="AI85" s="536">
        <v>5.2</v>
      </c>
      <c r="AJ85" s="536">
        <v>6.3</v>
      </c>
      <c r="AL85" s="103" t="s">
        <v>591</v>
      </c>
      <c r="AM85">
        <v>1013.25</v>
      </c>
      <c r="AN85" t="s">
        <v>332</v>
      </c>
      <c r="AO85" s="396"/>
      <c r="AP85" s="593">
        <v>10.7</v>
      </c>
      <c r="AQ85" s="596">
        <v>0</v>
      </c>
      <c r="AR85" s="576"/>
      <c r="AS85" s="44">
        <f t="shared" si="11"/>
        <v>0.69999999999999973</v>
      </c>
      <c r="AT85" s="88">
        <f t="shared" si="12"/>
        <v>5.7000000000000011</v>
      </c>
      <c r="AU85" s="88">
        <f t="shared" si="13"/>
        <v>3.2</v>
      </c>
      <c r="AV85" s="355">
        <f t="shared" si="14"/>
        <v>5.0000000000000018</v>
      </c>
      <c r="AW85" s="44">
        <f>IF(F85="","",F85-Daily!CP85)</f>
        <v>0.16923076923076952</v>
      </c>
      <c r="AX85" s="44">
        <f>IF(G85="","",G85-Daily!CQ85)</f>
        <v>5.0961538461538449</v>
      </c>
      <c r="AY85" s="44">
        <f>IF(H85="","",H85-Daily!CR85)</f>
        <v>3.0326923076923062</v>
      </c>
      <c r="AZ85" s="487">
        <f>IF(I85="","",I85-Daily!CS85)</f>
        <v>4.9269230769230745</v>
      </c>
      <c r="BA85" s="85">
        <v>2.0928243311246648</v>
      </c>
      <c r="BB85" s="85">
        <v>14.143800578910453</v>
      </c>
      <c r="BC85" s="85">
        <v>6.5439900362086396</v>
      </c>
      <c r="BD85" s="108">
        <v>27.257823931389254</v>
      </c>
      <c r="BE85" s="351"/>
      <c r="BF85" s="622">
        <v>0</v>
      </c>
      <c r="BG85" s="26">
        <v>122.59999999999995</v>
      </c>
      <c r="BH85" s="67">
        <v>0.87049931287219384</v>
      </c>
      <c r="BI85" s="30">
        <v>166.4</v>
      </c>
      <c r="BJ85" s="616">
        <v>0.83658773921505025</v>
      </c>
      <c r="BK85" s="1792">
        <f t="shared" si="15"/>
        <v>0</v>
      </c>
      <c r="BL85" s="1709">
        <v>0.21180555555555555</v>
      </c>
      <c r="BM85" s="1709">
        <v>0.63541666666666663</v>
      </c>
      <c r="BN85" s="1709">
        <v>0.65972222222222221</v>
      </c>
      <c r="BO85" s="1709">
        <v>0.3125</v>
      </c>
      <c r="BP85" s="1710">
        <v>0.62986111111111109</v>
      </c>
      <c r="BS85" s="1389" t="s">
        <v>181</v>
      </c>
      <c r="BT85" s="108">
        <v>2</v>
      </c>
      <c r="BV85" s="1216"/>
      <c r="BW85" s="1216"/>
      <c r="BX85" s="1216"/>
      <c r="BY85" s="1216"/>
      <c r="BZ85" s="1216"/>
      <c r="CA85" s="1216"/>
      <c r="CB85" s="1216"/>
      <c r="CC85" s="1216"/>
      <c r="CD85" s="1379"/>
      <c r="CE85" s="1686"/>
      <c r="CF85" s="1682">
        <f>MIN(AD63:AD93)</f>
        <v>0.75</v>
      </c>
      <c r="CG85" s="1687"/>
      <c r="CH85" s="1682">
        <f>MIN(AG63:AG93)</f>
        <v>-5.9</v>
      </c>
      <c r="CI85" s="1682">
        <f>MIN(AH63:AH93)</f>
        <v>0.6</v>
      </c>
      <c r="CJ85" s="1682">
        <f>MIN(AI63:AI93)</f>
        <v>-2.5</v>
      </c>
      <c r="CK85" s="1091"/>
      <c r="CL85" s="670">
        <v>1</v>
      </c>
      <c r="CM85" s="8">
        <v>0</v>
      </c>
      <c r="CN85" s="670">
        <v>1013.25</v>
      </c>
      <c r="CO85" s="135">
        <f>'2011'!CA73</f>
        <v>4.9279999999999999</v>
      </c>
      <c r="CP85" s="664">
        <v>4.1307692307692303</v>
      </c>
      <c r="CQ85" s="664">
        <v>11.003846153846156</v>
      </c>
      <c r="CR85" s="513">
        <f t="shared" si="9"/>
        <v>7.5673076923076934</v>
      </c>
      <c r="CS85" s="512">
        <f t="shared" si="10"/>
        <v>6.8730769230769262</v>
      </c>
      <c r="CT85" s="669">
        <f>$CT$62+('2011'!$BX$73/Daily!$E$93*Daily!E85)</f>
        <v>140.83870967741936</v>
      </c>
      <c r="CU85" s="669">
        <f>$CU$62+('2011'!$CF$73/Daily!$E$93*Daily!E85)</f>
        <v>198.90322580645162</v>
      </c>
      <c r="CV85" s="135">
        <f>'2011'!BT73</f>
        <v>3.6</v>
      </c>
      <c r="CW85" s="135">
        <f>'2011'!BU73</f>
        <v>10.4</v>
      </c>
      <c r="CX85" s="25"/>
      <c r="CY85" s="536"/>
      <c r="CZ85" s="536"/>
      <c r="DA85" s="536"/>
      <c r="DB85" s="536"/>
      <c r="DC85" s="536"/>
      <c r="DD85" s="536"/>
    </row>
    <row r="86" spans="4:108" ht="12.75" customHeight="1" x14ac:dyDescent="0.2">
      <c r="D86" s="1878"/>
      <c r="E86" s="1164">
        <v>24</v>
      </c>
      <c r="F86" s="44">
        <v>4.8</v>
      </c>
      <c r="G86" s="88">
        <v>15.8</v>
      </c>
      <c r="H86" s="88">
        <v>9.8000000000000007</v>
      </c>
      <c r="I86" s="88">
        <v>11</v>
      </c>
      <c r="J86" s="1408"/>
      <c r="K86" s="98">
        <v>36</v>
      </c>
      <c r="L86" s="98">
        <v>95</v>
      </c>
      <c r="M86" s="98">
        <v>70</v>
      </c>
      <c r="N86" s="98">
        <v>59</v>
      </c>
      <c r="O86" s="111"/>
      <c r="P86" s="98">
        <v>1027</v>
      </c>
      <c r="Q86" s="98">
        <v>1038</v>
      </c>
      <c r="R86" s="98">
        <v>1032.5</v>
      </c>
      <c r="S86" s="98">
        <v>11</v>
      </c>
      <c r="T86" s="111"/>
      <c r="U86" s="88">
        <v>4.3</v>
      </c>
      <c r="V86" s="88">
        <v>11.5</v>
      </c>
      <c r="W86" s="88">
        <v>15.4</v>
      </c>
      <c r="X86" s="103" t="s">
        <v>183</v>
      </c>
      <c r="Y86" s="401"/>
      <c r="Z86" s="536">
        <v>0</v>
      </c>
      <c r="AA86" s="511" t="s">
        <v>459</v>
      </c>
      <c r="AB86" s="102" t="s">
        <v>459</v>
      </c>
      <c r="AC86" s="1319" t="s">
        <v>459</v>
      </c>
      <c r="AD86" s="536" t="s">
        <v>459</v>
      </c>
      <c r="AE86" s="511" t="s">
        <v>459</v>
      </c>
      <c r="AF86" s="574"/>
      <c r="AG86" s="536">
        <v>0.1</v>
      </c>
      <c r="AH86" s="536">
        <v>7.9</v>
      </c>
      <c r="AI86" s="536">
        <v>4</v>
      </c>
      <c r="AJ86" s="536">
        <v>7.8000000000000007</v>
      </c>
      <c r="AL86" s="103" t="s">
        <v>592</v>
      </c>
      <c r="AM86">
        <v>1013.25</v>
      </c>
      <c r="AN86" t="s">
        <v>593</v>
      </c>
      <c r="AO86" s="396"/>
      <c r="AP86" s="593">
        <v>10</v>
      </c>
      <c r="AQ86" s="596">
        <v>0</v>
      </c>
      <c r="AR86" s="576"/>
      <c r="AS86" s="44">
        <f t="shared" si="11"/>
        <v>1.1999999999999997</v>
      </c>
      <c r="AT86" s="88">
        <f t="shared" si="12"/>
        <v>5.4</v>
      </c>
      <c r="AU86" s="88">
        <f t="shared" si="13"/>
        <v>3.3</v>
      </c>
      <c r="AV86" s="355">
        <f t="shared" si="14"/>
        <v>4.2000000000000011</v>
      </c>
      <c r="AW86" s="44">
        <f>IF(F86="","",F86-Daily!CP86)</f>
        <v>0.62307692307692353</v>
      </c>
      <c r="AX86" s="44">
        <f>IF(G86="","",G86-Daily!CQ86)</f>
        <v>4.7153846153846128</v>
      </c>
      <c r="AY86" s="44">
        <f>IF(H86="","",H86-Daily!CR86)</f>
        <v>2.1692307692307686</v>
      </c>
      <c r="AZ86" s="487">
        <f>IF(I86="","",I86-Daily!CS86)</f>
        <v>4.0923076923076884</v>
      </c>
      <c r="BA86" s="85">
        <v>2.3873511510856451</v>
      </c>
      <c r="BB86" s="85">
        <v>11.520230937302196</v>
      </c>
      <c r="BC86" s="85">
        <v>4.313140111246951</v>
      </c>
      <c r="BD86" s="108">
        <v>14.602364966433852</v>
      </c>
      <c r="BE86" s="351"/>
      <c r="BF86" s="622">
        <v>0</v>
      </c>
      <c r="BG86" s="26">
        <v>122.59999999999995</v>
      </c>
      <c r="BH86" s="67">
        <v>0.86044826805524066</v>
      </c>
      <c r="BI86" s="30">
        <v>176.4</v>
      </c>
      <c r="BJ86" s="616">
        <v>0.8720140328496252</v>
      </c>
      <c r="BK86" s="1792">
        <f t="shared" si="15"/>
        <v>0</v>
      </c>
      <c r="BL86" s="1709">
        <v>0.28472222222222221</v>
      </c>
      <c r="BM86" s="1709">
        <v>0.58680555555555558</v>
      </c>
      <c r="BN86" s="1709">
        <v>0.65625</v>
      </c>
      <c r="BO86" s="1709">
        <v>0.3611111111111111</v>
      </c>
      <c r="BP86" s="1710">
        <v>0.51180555555555551</v>
      </c>
      <c r="BS86" s="1390" t="s">
        <v>182</v>
      </c>
      <c r="BT86" s="160">
        <v>1</v>
      </c>
      <c r="BV86" s="1382"/>
      <c r="BW86" s="1382"/>
      <c r="BX86" s="1382"/>
      <c r="BY86" s="1382"/>
      <c r="BZ86" s="1382"/>
      <c r="CA86" s="1382"/>
      <c r="CB86" s="1382"/>
      <c r="CC86" s="1382"/>
      <c r="CD86" s="1216"/>
      <c r="CE86" s="1688">
        <f>MAX(AC63:AC93)</f>
        <v>0.3963963963963964</v>
      </c>
      <c r="CF86" s="1684">
        <f>MAX(AD63:AD93)</f>
        <v>1.1000000000000001</v>
      </c>
      <c r="CG86" s="1689">
        <f>MAX(AE63:AE93)</f>
        <v>5</v>
      </c>
      <c r="CH86" s="1684">
        <f>MAX(AG63:AG93)</f>
        <v>8</v>
      </c>
      <c r="CI86" s="1684">
        <f>MAX(AH63:AH93)</f>
        <v>12.6</v>
      </c>
      <c r="CJ86" s="1684">
        <f>MAX(AI63:AI93)</f>
        <v>9.6</v>
      </c>
      <c r="CK86" s="1091"/>
      <c r="CL86" s="670">
        <v>1</v>
      </c>
      <c r="CM86" s="8">
        <v>0</v>
      </c>
      <c r="CN86" s="670">
        <v>1013.25</v>
      </c>
      <c r="CO86" s="135">
        <f>'2011'!CA73</f>
        <v>4.9279999999999999</v>
      </c>
      <c r="CP86" s="664">
        <v>4.1769230769230763</v>
      </c>
      <c r="CQ86" s="664">
        <v>11.084615384615388</v>
      </c>
      <c r="CR86" s="513">
        <f t="shared" si="9"/>
        <v>7.6307692307692321</v>
      </c>
      <c r="CS86" s="512">
        <f t="shared" si="10"/>
        <v>6.9076923076923116</v>
      </c>
      <c r="CT86" s="669">
        <f>$CT$62+('2011'!$BX$73/Daily!$E$93*Daily!E86)</f>
        <v>142.48387096774195</v>
      </c>
      <c r="CU86" s="669">
        <f>$CU$62+('2011'!$CF$73/Daily!$E$93*Daily!E86)</f>
        <v>202.29032258064518</v>
      </c>
      <c r="CV86" s="135">
        <f>'2011'!BT73</f>
        <v>3.6</v>
      </c>
      <c r="CW86" s="135">
        <f>'2011'!BU73</f>
        <v>10.4</v>
      </c>
      <c r="CX86" s="25"/>
      <c r="CY86" s="536"/>
      <c r="CZ86" s="536"/>
      <c r="DA86" s="536"/>
      <c r="DB86" s="536"/>
      <c r="DC86" s="536"/>
      <c r="DD86" s="536"/>
    </row>
    <row r="87" spans="4:108" ht="12.75" customHeight="1" x14ac:dyDescent="0.2">
      <c r="D87" s="1878"/>
      <c r="E87" s="1164">
        <v>25</v>
      </c>
      <c r="F87" s="44">
        <v>3.6</v>
      </c>
      <c r="G87" s="88">
        <v>17.2</v>
      </c>
      <c r="H87" s="88">
        <v>10.6</v>
      </c>
      <c r="I87" s="88">
        <v>13.6</v>
      </c>
      <c r="J87" s="1408"/>
      <c r="K87" s="156">
        <v>45</v>
      </c>
      <c r="L87" s="156">
        <v>87</v>
      </c>
      <c r="M87" s="98">
        <v>68</v>
      </c>
      <c r="N87" s="156">
        <v>42</v>
      </c>
      <c r="O87" s="154"/>
      <c r="P87" s="156">
        <v>1017</v>
      </c>
      <c r="Q87" s="156">
        <v>1027</v>
      </c>
      <c r="R87" s="98">
        <v>1022</v>
      </c>
      <c r="S87" s="156">
        <v>10</v>
      </c>
      <c r="T87" s="154"/>
      <c r="U87" s="88">
        <v>1.6</v>
      </c>
      <c r="V87" s="88">
        <v>7.1</v>
      </c>
      <c r="W87" s="88">
        <v>8.6999999999999993</v>
      </c>
      <c r="X87" s="103" t="s">
        <v>183</v>
      </c>
      <c r="Y87" s="401"/>
      <c r="Z87" s="536">
        <v>0</v>
      </c>
      <c r="AA87" s="511" t="s">
        <v>459</v>
      </c>
      <c r="AB87" s="102" t="s">
        <v>459</v>
      </c>
      <c r="AC87" s="1319" t="s">
        <v>459</v>
      </c>
      <c r="AD87" s="536" t="s">
        <v>459</v>
      </c>
      <c r="AE87" s="511" t="s">
        <v>459</v>
      </c>
      <c r="AF87" s="574"/>
      <c r="AG87" s="536">
        <v>0.8</v>
      </c>
      <c r="AH87" s="536">
        <v>8</v>
      </c>
      <c r="AI87" s="536">
        <v>4.5999999999999996</v>
      </c>
      <c r="AJ87" s="536">
        <v>7.2</v>
      </c>
      <c r="AL87" s="103" t="s">
        <v>592</v>
      </c>
      <c r="AM87">
        <v>1013.25</v>
      </c>
      <c r="AN87" t="s">
        <v>112</v>
      </c>
      <c r="AO87" s="396"/>
      <c r="AP87" s="593">
        <v>10</v>
      </c>
      <c r="AQ87" s="596">
        <v>0</v>
      </c>
      <c r="AR87" s="576"/>
      <c r="AS87" s="44">
        <f t="shared" si="11"/>
        <v>0</v>
      </c>
      <c r="AT87" s="88">
        <f t="shared" si="12"/>
        <v>6.7999999999999989</v>
      </c>
      <c r="AU87" s="88">
        <f t="shared" si="13"/>
        <v>3.3999999999999995</v>
      </c>
      <c r="AV87" s="355">
        <f t="shared" si="14"/>
        <v>6.7999999999999989</v>
      </c>
      <c r="AW87" s="44">
        <f>IF(F87="","",F87-Daily!CP87)</f>
        <v>-0.6230769230769222</v>
      </c>
      <c r="AX87" s="44">
        <f>IF(G87="","",G87-Daily!CQ87)</f>
        <v>6.0346153846153801</v>
      </c>
      <c r="AY87" s="44">
        <f>IF(H87="","",H87-Daily!CR87)</f>
        <v>2.9057692307692289</v>
      </c>
      <c r="AZ87" s="487">
        <f>IF(I87="","",I87-Daily!CS87)</f>
        <v>6.6576923076923027</v>
      </c>
      <c r="BA87" s="85">
        <v>2.3873511510856442</v>
      </c>
      <c r="BB87" s="85">
        <v>24.505164868196367</v>
      </c>
      <c r="BC87" s="85">
        <v>6.1291339423141702</v>
      </c>
      <c r="BD87" s="1495">
        <v>128.67850387314274</v>
      </c>
      <c r="BE87" s="351"/>
      <c r="BF87" s="622">
        <v>0</v>
      </c>
      <c r="BG87" s="26">
        <v>122.59999999999995</v>
      </c>
      <c r="BH87" s="67">
        <v>0.85062667860340169</v>
      </c>
      <c r="BI87" s="30">
        <v>186.4</v>
      </c>
      <c r="BJ87" s="616">
        <v>0.90627352572145548</v>
      </c>
      <c r="BK87" s="1792">
        <f t="shared" si="15"/>
        <v>0</v>
      </c>
      <c r="BL87" s="1709">
        <v>0.24305555555555555</v>
      </c>
      <c r="BM87" s="1709">
        <v>0.67708333333333337</v>
      </c>
      <c r="BN87" s="1709">
        <v>0.67361111111111116</v>
      </c>
      <c r="BO87" s="1709">
        <v>0.30555555555555552</v>
      </c>
      <c r="BP87" s="1710">
        <v>0.72083333333333333</v>
      </c>
      <c r="BS87" s="1391" t="s">
        <v>186</v>
      </c>
      <c r="BT87" s="160">
        <f>MAX(BT79:BT86)</f>
        <v>11</v>
      </c>
      <c r="BU87" s="30"/>
      <c r="BV87" s="1380"/>
      <c r="BW87" s="1380"/>
      <c r="BX87" s="1380"/>
      <c r="BY87" s="1380"/>
      <c r="BZ87" s="1380"/>
      <c r="CA87" s="1380"/>
      <c r="CB87" s="1380"/>
      <c r="CC87" s="1380"/>
      <c r="CD87" s="1382"/>
      <c r="CE87" s="1682">
        <f>MIN(AJ63:AJ93)</f>
        <v>1.8</v>
      </c>
      <c r="CF87" s="1687"/>
      <c r="CG87" s="1687"/>
      <c r="CH87" s="1682">
        <f>MIN(AS63:AS93)</f>
        <v>-6.2</v>
      </c>
      <c r="CI87" s="1682">
        <f>MIN(AT63:AT93)</f>
        <v>-6.4</v>
      </c>
      <c r="CJ87" s="1682">
        <f>MIN(AU63:AU93)</f>
        <v>-5.0500000000000007</v>
      </c>
      <c r="CK87" s="1091"/>
      <c r="CL87" s="670">
        <v>1</v>
      </c>
      <c r="CM87" s="8">
        <v>0</v>
      </c>
      <c r="CN87" s="670">
        <v>1013.25</v>
      </c>
      <c r="CO87" s="135">
        <f>'2011'!CA73</f>
        <v>4.9279999999999999</v>
      </c>
      <c r="CP87" s="664">
        <v>4.2230769230769223</v>
      </c>
      <c r="CQ87" s="664">
        <v>11.165384615384619</v>
      </c>
      <c r="CR87" s="513">
        <f t="shared" si="9"/>
        <v>7.6942307692307708</v>
      </c>
      <c r="CS87" s="512">
        <f t="shared" si="10"/>
        <v>6.942307692307697</v>
      </c>
      <c r="CT87" s="669">
        <f>$CT$62+('2011'!$BX$73/Daily!$E$93*Daily!E87)</f>
        <v>144.12903225806451</v>
      </c>
      <c r="CU87" s="669">
        <f>$CU$62+('2011'!$CF$73/Daily!$E$93*Daily!E87)</f>
        <v>205.67741935483872</v>
      </c>
      <c r="CV87" s="135">
        <f>'2011'!BT73</f>
        <v>3.6</v>
      </c>
      <c r="CW87" s="135">
        <f>'2011'!BU73</f>
        <v>10.4</v>
      </c>
      <c r="CX87" s="25"/>
      <c r="CY87" s="536"/>
      <c r="CZ87" s="536"/>
      <c r="DA87" s="536"/>
      <c r="DB87" s="536"/>
      <c r="DC87" s="536"/>
      <c r="DD87" s="536"/>
    </row>
    <row r="88" spans="4:108" ht="12.75" customHeight="1" x14ac:dyDescent="0.2">
      <c r="D88" s="1878"/>
      <c r="E88" s="1164">
        <v>26</v>
      </c>
      <c r="F88" s="44">
        <v>5.0999999999999996</v>
      </c>
      <c r="G88" s="44">
        <v>13.4</v>
      </c>
      <c r="H88" s="44">
        <v>8.6</v>
      </c>
      <c r="I88" s="44">
        <v>8.3000000000000007</v>
      </c>
      <c r="J88" s="1408"/>
      <c r="K88" s="78">
        <v>67</v>
      </c>
      <c r="L88" s="78">
        <v>92</v>
      </c>
      <c r="M88" s="85">
        <v>79</v>
      </c>
      <c r="N88" s="78">
        <v>25</v>
      </c>
      <c r="O88" s="127"/>
      <c r="P88" s="78">
        <v>1015</v>
      </c>
      <c r="Q88" s="78">
        <v>1016</v>
      </c>
      <c r="R88" s="85">
        <v>1015.5</v>
      </c>
      <c r="S88" s="78">
        <v>1</v>
      </c>
      <c r="T88" s="127"/>
      <c r="U88" s="44">
        <v>4.5</v>
      </c>
      <c r="V88" s="44">
        <v>13.5</v>
      </c>
      <c r="W88" s="44">
        <v>17.899999999999999</v>
      </c>
      <c r="X88" s="103" t="s">
        <v>183</v>
      </c>
      <c r="Y88" s="401"/>
      <c r="Z88" s="536">
        <v>0</v>
      </c>
      <c r="AA88" s="511" t="s">
        <v>459</v>
      </c>
      <c r="AB88" s="102" t="s">
        <v>459</v>
      </c>
      <c r="AC88" s="1319" t="s">
        <v>459</v>
      </c>
      <c r="AD88" s="536" t="s">
        <v>459</v>
      </c>
      <c r="AE88" s="511" t="s">
        <v>459</v>
      </c>
      <c r="AF88" s="574"/>
      <c r="AG88" s="536">
        <v>3.2</v>
      </c>
      <c r="AH88" s="536">
        <v>8.4</v>
      </c>
      <c r="AI88" s="536">
        <v>5.2</v>
      </c>
      <c r="AJ88" s="536">
        <v>5.2</v>
      </c>
      <c r="AL88" s="103" t="s">
        <v>594</v>
      </c>
      <c r="AM88">
        <v>1013.25</v>
      </c>
      <c r="AN88" t="s">
        <v>595</v>
      </c>
      <c r="AO88" s="396"/>
      <c r="AP88" s="511">
        <v>1</v>
      </c>
      <c r="AQ88" s="597">
        <v>0.1</v>
      </c>
      <c r="AR88" s="576"/>
      <c r="AS88" s="44">
        <f t="shared" si="11"/>
        <v>1.4999999999999996</v>
      </c>
      <c r="AT88" s="44">
        <f t="shared" si="12"/>
        <v>3</v>
      </c>
      <c r="AU88" s="44">
        <f t="shared" si="13"/>
        <v>2.25</v>
      </c>
      <c r="AV88" s="487">
        <f t="shared" si="14"/>
        <v>1.5000000000000004</v>
      </c>
      <c r="AW88" s="44">
        <f>IF(F88="","",F88-Daily!CP88)</f>
        <v>0.83076923076923137</v>
      </c>
      <c r="AX88" s="44">
        <f>IF(G88="","",G88-Daily!CQ88)</f>
        <v>2.1538461538461497</v>
      </c>
      <c r="AY88" s="44">
        <f>IF(H88="","",H88-Daily!CR88)</f>
        <v>0.8423076923076902</v>
      </c>
      <c r="AZ88" s="487">
        <f>IF(I88="","",I88-Daily!CS88)</f>
        <v>1.3230769230769184</v>
      </c>
      <c r="BA88" s="85">
        <v>2.5483276395278311</v>
      </c>
      <c r="BB88" s="85">
        <v>3.7435506800948541</v>
      </c>
      <c r="BC88" s="85">
        <v>2.5773122801320265</v>
      </c>
      <c r="BD88" s="108">
        <v>3.1713643904797628</v>
      </c>
      <c r="BE88" s="351"/>
      <c r="BF88" s="622">
        <v>0</v>
      </c>
      <c r="BG88" s="26">
        <v>122.59999999999995</v>
      </c>
      <c r="BH88" s="67">
        <v>0.84102677583536145</v>
      </c>
      <c r="BI88" s="30">
        <v>187.4</v>
      </c>
      <c r="BJ88" s="616">
        <v>0.89637401635550074</v>
      </c>
      <c r="BK88" s="1792">
        <f t="shared" si="15"/>
        <v>0</v>
      </c>
      <c r="BL88" s="1709">
        <v>0.23263888888888887</v>
      </c>
      <c r="BM88" s="1709">
        <v>0.53819444444444442</v>
      </c>
      <c r="BN88" s="1709">
        <v>0.62152777777777779</v>
      </c>
      <c r="BO88" s="1709">
        <v>0.28472222222222221</v>
      </c>
      <c r="BP88" s="1708">
        <v>0.81458333333333333</v>
      </c>
      <c r="BT88" s="25"/>
      <c r="BU88" s="30"/>
      <c r="BV88" s="172"/>
      <c r="BW88" s="172"/>
      <c r="BX88" s="172"/>
      <c r="BY88" s="172"/>
      <c r="BZ88" s="172"/>
      <c r="CA88" s="172"/>
      <c r="CB88" s="172"/>
      <c r="CC88" s="172"/>
      <c r="CD88" s="1380"/>
      <c r="CE88" s="1684">
        <f>MAX(AJ63:AJ93)</f>
        <v>9.1999999999999993</v>
      </c>
      <c r="CF88" s="1689">
        <f>MAX(AP63:AP93)</f>
        <v>10.9</v>
      </c>
      <c r="CG88" s="1689">
        <f>MAX(AQ63:AQ93)</f>
        <v>5.5</v>
      </c>
      <c r="CH88" s="1684">
        <f>MAX(AS63:AS93)</f>
        <v>6.1</v>
      </c>
      <c r="CI88" s="1684">
        <f>MAX(AT63:AT93)</f>
        <v>7.2999999999999989</v>
      </c>
      <c r="CJ88" s="1684">
        <f>MAX(AU63:AU93)</f>
        <v>6.55</v>
      </c>
      <c r="CK88" s="1091"/>
      <c r="CL88" s="670">
        <v>1</v>
      </c>
      <c r="CM88" s="8">
        <v>0</v>
      </c>
      <c r="CN88" s="670">
        <v>1013.25</v>
      </c>
      <c r="CO88" s="135">
        <f>'2011'!CA73</f>
        <v>4.9279999999999999</v>
      </c>
      <c r="CP88" s="664">
        <v>4.2692307692307683</v>
      </c>
      <c r="CQ88" s="664">
        <v>11.246153846153851</v>
      </c>
      <c r="CR88" s="513">
        <f t="shared" si="9"/>
        <v>7.7576923076923094</v>
      </c>
      <c r="CS88" s="512">
        <f t="shared" si="10"/>
        <v>6.9769230769230823</v>
      </c>
      <c r="CT88" s="669">
        <f>$CT$62+('2011'!$BX$73/Daily!$E$93*Daily!E88)</f>
        <v>145.7741935483871</v>
      </c>
      <c r="CU88" s="669">
        <f>$CU$62+('2011'!$CF$73/Daily!$E$93*Daily!E88)</f>
        <v>209.06451612903226</v>
      </c>
      <c r="CV88" s="135">
        <f>'2011'!BT73</f>
        <v>3.6</v>
      </c>
      <c r="CW88" s="135">
        <f>'2011'!BU73</f>
        <v>10.4</v>
      </c>
      <c r="CX88" s="25"/>
      <c r="CY88" s="536"/>
      <c r="CZ88" s="536"/>
      <c r="DA88" s="536"/>
      <c r="DB88" s="536"/>
      <c r="DC88" s="536"/>
      <c r="DD88" s="536"/>
    </row>
    <row r="89" spans="4:108" ht="12.75" customHeight="1" x14ac:dyDescent="0.2">
      <c r="D89" s="1878"/>
      <c r="E89" s="1725">
        <v>27</v>
      </c>
      <c r="F89" s="44">
        <v>6.2</v>
      </c>
      <c r="G89" s="44">
        <v>14</v>
      </c>
      <c r="H89" s="44">
        <v>9.4</v>
      </c>
      <c r="I89" s="44">
        <v>7.8</v>
      </c>
      <c r="J89" s="1408"/>
      <c r="K89" s="78">
        <v>54</v>
      </c>
      <c r="L89" s="78">
        <v>87</v>
      </c>
      <c r="M89" s="85">
        <v>73</v>
      </c>
      <c r="N89" s="78">
        <v>33</v>
      </c>
      <c r="O89" s="127"/>
      <c r="P89" s="78">
        <v>1013</v>
      </c>
      <c r="Q89" s="78">
        <v>1015</v>
      </c>
      <c r="R89" s="85">
        <v>1014</v>
      </c>
      <c r="S89" s="78">
        <v>2</v>
      </c>
      <c r="T89" s="127"/>
      <c r="U89" s="44">
        <v>4.9000000000000004</v>
      </c>
      <c r="V89" s="44">
        <v>11.5</v>
      </c>
      <c r="W89" s="44">
        <v>15.4</v>
      </c>
      <c r="X89" s="103" t="s">
        <v>183</v>
      </c>
      <c r="Y89" s="401"/>
      <c r="Z89" s="536">
        <v>0</v>
      </c>
      <c r="AA89" s="511" t="s">
        <v>459</v>
      </c>
      <c r="AB89" s="102" t="s">
        <v>459</v>
      </c>
      <c r="AC89" s="1319" t="s">
        <v>459</v>
      </c>
      <c r="AD89" s="536" t="s">
        <v>459</v>
      </c>
      <c r="AE89" s="511" t="s">
        <v>459</v>
      </c>
      <c r="AF89" s="574"/>
      <c r="AG89" s="536">
        <v>1.9</v>
      </c>
      <c r="AH89" s="536">
        <v>6.5</v>
      </c>
      <c r="AI89" s="536">
        <v>4.5999999999999996</v>
      </c>
      <c r="AJ89" s="536">
        <v>4.5999999999999996</v>
      </c>
      <c r="AL89" s="103" t="s">
        <v>596</v>
      </c>
      <c r="AM89">
        <v>1013.25</v>
      </c>
      <c r="AN89" t="s">
        <v>112</v>
      </c>
      <c r="AO89" s="396"/>
      <c r="AP89" s="511">
        <v>7</v>
      </c>
      <c r="AQ89" s="597">
        <v>0</v>
      </c>
      <c r="AR89" s="576"/>
      <c r="AS89" s="44">
        <f t="shared" si="11"/>
        <v>2.6</v>
      </c>
      <c r="AT89" s="44">
        <f t="shared" si="12"/>
        <v>3.5999999999999996</v>
      </c>
      <c r="AU89" s="44">
        <f t="shared" si="13"/>
        <v>3.0999999999999996</v>
      </c>
      <c r="AV89" s="487">
        <f t="shared" si="14"/>
        <v>0.99999999999999956</v>
      </c>
      <c r="AW89" s="44">
        <f>IF(F89="","",F89-Daily!CP89)</f>
        <v>1.8846153846153859</v>
      </c>
      <c r="AX89" s="44">
        <f>IF(G89="","",G89-Daily!CQ89)</f>
        <v>2.673076923076918</v>
      </c>
      <c r="AY89" s="44">
        <f>IF(H89="","",H89-Daily!CR89)</f>
        <v>1.5788461538461522</v>
      </c>
      <c r="AZ89" s="487">
        <f>IF(I89="","",I89-Daily!CS89)</f>
        <v>0.78846153846153211</v>
      </c>
      <c r="BA89" s="85">
        <v>3.7336634211645627</v>
      </c>
      <c r="BB89" s="85">
        <v>4.540366712542486</v>
      </c>
      <c r="BC89" s="85">
        <v>3.3681330719052247</v>
      </c>
      <c r="BD89" s="108">
        <v>2.5824192387487162</v>
      </c>
      <c r="BE89" s="351"/>
      <c r="BF89" s="622">
        <v>0</v>
      </c>
      <c r="BG89" s="26">
        <v>122.59999999999995</v>
      </c>
      <c r="BH89" s="67">
        <v>0.83164113785557947</v>
      </c>
      <c r="BI89" s="30">
        <v>194.4</v>
      </c>
      <c r="BJ89" s="616">
        <v>0.91503188581840278</v>
      </c>
      <c r="BK89" s="1792">
        <f t="shared" si="15"/>
        <v>0</v>
      </c>
      <c r="BL89" s="1709">
        <v>0.22916666666666666</v>
      </c>
      <c r="BM89" s="1709">
        <v>0.63194444444444442</v>
      </c>
      <c r="BN89" s="1709">
        <v>0.6875</v>
      </c>
      <c r="BO89" s="1709">
        <v>0.27083333333333331</v>
      </c>
      <c r="BP89" s="1708">
        <v>0.26319444444444445</v>
      </c>
      <c r="CE89" s="1682">
        <f>MIN(AV63:AV93)</f>
        <v>-4.9000000000000004</v>
      </c>
      <c r="CF89" s="1682">
        <f>MIN(AW63:AW93)</f>
        <v>-5.6153846153846168</v>
      </c>
      <c r="CG89" s="1682">
        <f>MIN(AX63:AX93)</f>
        <v>-5.0812500000000007</v>
      </c>
      <c r="CH89" s="1682">
        <f>MIN(AY63:AY93)</f>
        <v>-4.0781250000000009</v>
      </c>
      <c r="CI89" s="1682">
        <f>MIN(AZ63:AZ93)</f>
        <v>-5.1153846153846239</v>
      </c>
      <c r="CJ89" s="1692"/>
      <c r="CK89" s="1091"/>
      <c r="CL89" s="670">
        <v>1</v>
      </c>
      <c r="CM89" s="8">
        <v>0</v>
      </c>
      <c r="CN89" s="670">
        <v>1013.25</v>
      </c>
      <c r="CO89" s="135">
        <f>'2011'!CA73</f>
        <v>4.9279999999999999</v>
      </c>
      <c r="CP89" s="664">
        <v>4.3153846153846143</v>
      </c>
      <c r="CQ89" s="664">
        <v>11.326923076923082</v>
      </c>
      <c r="CR89" s="513">
        <f t="shared" si="9"/>
        <v>7.8211538461538481</v>
      </c>
      <c r="CS89" s="512">
        <f t="shared" si="10"/>
        <v>7.0115384615384677</v>
      </c>
      <c r="CT89" s="669">
        <f>$CT$62+('2011'!$BX$73/Daily!$E$93*Daily!E89)</f>
        <v>147.41935483870969</v>
      </c>
      <c r="CU89" s="669">
        <f>$CU$62+('2011'!$CF$73/Daily!$E$93*Daily!E89)</f>
        <v>212.45161290322579</v>
      </c>
      <c r="CV89" s="135">
        <f>'2011'!BT73</f>
        <v>3.6</v>
      </c>
      <c r="CW89" s="135">
        <f>'2011'!BU73</f>
        <v>10.4</v>
      </c>
      <c r="CX89" s="25"/>
      <c r="CY89" s="536"/>
      <c r="CZ89" s="536"/>
      <c r="DA89" s="536"/>
      <c r="DB89" s="536"/>
      <c r="DC89" s="536"/>
      <c r="DD89" s="536"/>
    </row>
    <row r="90" spans="4:108" ht="12.75" customHeight="1" x14ac:dyDescent="0.2">
      <c r="D90" s="1878"/>
      <c r="E90" s="1725">
        <v>28</v>
      </c>
      <c r="F90" s="44">
        <v>5.2</v>
      </c>
      <c r="G90" s="44">
        <v>13.6</v>
      </c>
      <c r="H90" s="44">
        <v>9.3000000000000007</v>
      </c>
      <c r="I90" s="44">
        <v>8.3999999999999986</v>
      </c>
      <c r="J90" s="1408"/>
      <c r="K90" s="78">
        <v>51</v>
      </c>
      <c r="L90" s="78">
        <v>78</v>
      </c>
      <c r="M90" s="85">
        <v>64</v>
      </c>
      <c r="N90" s="78">
        <v>27</v>
      </c>
      <c r="O90" s="127"/>
      <c r="P90" s="78">
        <v>1015</v>
      </c>
      <c r="Q90" s="78">
        <v>1018</v>
      </c>
      <c r="R90" s="85">
        <v>1016.5</v>
      </c>
      <c r="S90" s="78">
        <v>3</v>
      </c>
      <c r="T90" s="127"/>
      <c r="U90" s="44">
        <v>2.1</v>
      </c>
      <c r="V90" s="44">
        <v>8.5</v>
      </c>
      <c r="W90" s="44">
        <v>10.5</v>
      </c>
      <c r="X90" s="103" t="s">
        <v>183</v>
      </c>
      <c r="Y90" s="401"/>
      <c r="Z90" s="536">
        <v>0</v>
      </c>
      <c r="AA90" s="511" t="s">
        <v>459</v>
      </c>
      <c r="AB90" s="102" t="s">
        <v>459</v>
      </c>
      <c r="AC90" s="1319" t="s">
        <v>459</v>
      </c>
      <c r="AD90" s="536" t="s">
        <v>459</v>
      </c>
      <c r="AE90" s="511" t="s">
        <v>459</v>
      </c>
      <c r="AF90" s="574"/>
      <c r="AG90" s="536">
        <v>-0.1</v>
      </c>
      <c r="AH90" s="536">
        <v>4.5999999999999996</v>
      </c>
      <c r="AI90" s="536">
        <v>2.7</v>
      </c>
      <c r="AJ90" s="536">
        <v>4.6999999999999993</v>
      </c>
      <c r="AL90" s="103" t="s">
        <v>597</v>
      </c>
      <c r="AM90">
        <v>1013.25</v>
      </c>
      <c r="AN90" t="s">
        <v>112</v>
      </c>
      <c r="AO90" s="396"/>
      <c r="AP90" s="511">
        <v>5</v>
      </c>
      <c r="AQ90" s="597">
        <v>0</v>
      </c>
      <c r="AR90" s="576"/>
      <c r="AS90" s="44">
        <f t="shared" si="11"/>
        <v>1.6</v>
      </c>
      <c r="AT90" s="44">
        <f t="shared" si="12"/>
        <v>3.1999999999999993</v>
      </c>
      <c r="AU90" s="44">
        <f t="shared" si="13"/>
        <v>2.3999999999999995</v>
      </c>
      <c r="AV90" s="487">
        <f t="shared" si="14"/>
        <v>1.5999999999999992</v>
      </c>
      <c r="AW90" s="44">
        <f>IF(F90="","",F90-Daily!CP90)</f>
        <v>0.83846153846153992</v>
      </c>
      <c r="AX90" s="44">
        <f>IF(G90="","",G90-Daily!CQ90)</f>
        <v>2.1923076923076863</v>
      </c>
      <c r="AY90" s="44">
        <f>IF(H90="","",H90-Daily!CR90)</f>
        <v>1.4153846153846139</v>
      </c>
      <c r="AZ90" s="487">
        <f>IF(I90="","",I90-Daily!CS90)</f>
        <v>1.3538461538461455</v>
      </c>
      <c r="BA90" s="85">
        <v>2.5546510176232191</v>
      </c>
      <c r="BB90" s="85">
        <v>3.7952298251805523</v>
      </c>
      <c r="BC90" s="85">
        <v>3.1617272507415937</v>
      </c>
      <c r="BD90" s="108">
        <v>3.21173197638283</v>
      </c>
      <c r="BE90" s="351"/>
      <c r="BF90" s="622">
        <v>0</v>
      </c>
      <c r="BG90" s="26">
        <v>122.59999999999995</v>
      </c>
      <c r="BH90" s="67">
        <v>0.82246267041765819</v>
      </c>
      <c r="BI90" s="30">
        <v>199.4</v>
      </c>
      <c r="BJ90" s="616">
        <v>0.92383799133163957</v>
      </c>
      <c r="BK90" s="1792">
        <f t="shared" si="15"/>
        <v>0</v>
      </c>
      <c r="BL90" s="1709">
        <v>2.7777777777777776E-2</v>
      </c>
      <c r="BM90" s="1709">
        <v>0.55902777777777779</v>
      </c>
      <c r="BN90" s="1709">
        <v>0.56944444444444442</v>
      </c>
      <c r="BO90" s="1709">
        <v>0.28472222222222221</v>
      </c>
      <c r="BP90" s="1708">
        <v>0.76041666666666663</v>
      </c>
      <c r="CE90" s="1682">
        <f>MAX(AV63:AV93)</f>
        <v>7.2</v>
      </c>
      <c r="CF90" s="1682">
        <f>MAX(AW63:AW93)</f>
        <v>5.2461538461538471</v>
      </c>
      <c r="CG90" s="1682">
        <f>MAX(AX63:AX93)</f>
        <v>6.0499999999999989</v>
      </c>
      <c r="CH90" s="1682">
        <f>MAX(AY63:AY93)</f>
        <v>5.0250000000000004</v>
      </c>
      <c r="CI90" s="1682">
        <f>MAX(AZ63:AZ93)</f>
        <v>7.3673076923076914</v>
      </c>
      <c r="CJ90" s="1691"/>
      <c r="CK90" s="1086"/>
      <c r="CL90" s="670">
        <v>1</v>
      </c>
      <c r="CM90" s="8">
        <v>0</v>
      </c>
      <c r="CN90" s="670">
        <v>1013.25</v>
      </c>
      <c r="CO90" s="135">
        <f>'2011'!CA73</f>
        <v>4.9279999999999999</v>
      </c>
      <c r="CP90" s="664">
        <v>4.3615384615384603</v>
      </c>
      <c r="CQ90" s="664">
        <v>11.407692307692313</v>
      </c>
      <c r="CR90" s="513">
        <f t="shared" si="9"/>
        <v>7.8846153846153868</v>
      </c>
      <c r="CS90" s="512">
        <f t="shared" si="10"/>
        <v>7.0461538461538531</v>
      </c>
      <c r="CT90" s="669">
        <f>$CT$62+('2011'!$BX$73/Daily!$E$93*Daily!E90)</f>
        <v>149.06451612903226</v>
      </c>
      <c r="CU90" s="669">
        <f>$CU$62+('2011'!$CF$73/Daily!$E$93*Daily!E90)</f>
        <v>215.83870967741936</v>
      </c>
      <c r="CV90" s="135">
        <f>'2011'!BT73</f>
        <v>3.6</v>
      </c>
      <c r="CW90" s="135">
        <f>'2011'!BU73</f>
        <v>10.4</v>
      </c>
      <c r="CX90" s="25"/>
      <c r="CY90" s="536"/>
      <c r="CZ90" s="536"/>
      <c r="DA90" s="536"/>
      <c r="DB90" s="536"/>
      <c r="DC90" s="536"/>
      <c r="DD90" s="536"/>
    </row>
    <row r="91" spans="4:108" ht="12.75" customHeight="1" x14ac:dyDescent="0.2">
      <c r="D91" s="1878"/>
      <c r="E91" s="1725">
        <v>29</v>
      </c>
      <c r="F91" s="44">
        <v>2.7</v>
      </c>
      <c r="G91" s="44">
        <v>15.2</v>
      </c>
      <c r="H91" s="44">
        <v>9</v>
      </c>
      <c r="I91" s="44">
        <v>12.5</v>
      </c>
      <c r="J91" s="1408"/>
      <c r="K91" s="78">
        <v>57</v>
      </c>
      <c r="L91" s="78">
        <v>80</v>
      </c>
      <c r="M91" s="85">
        <v>69</v>
      </c>
      <c r="N91" s="78">
        <v>23</v>
      </c>
      <c r="O91" s="127"/>
      <c r="P91" s="78">
        <v>1011</v>
      </c>
      <c r="Q91" s="78">
        <v>1016</v>
      </c>
      <c r="R91" s="85">
        <v>1013.5</v>
      </c>
      <c r="S91" s="78">
        <v>5</v>
      </c>
      <c r="T91" s="127"/>
      <c r="U91" s="44">
        <v>1.2</v>
      </c>
      <c r="V91" s="44">
        <v>6.4</v>
      </c>
      <c r="W91" s="44">
        <v>9.1999999999999993</v>
      </c>
      <c r="X91" s="103" t="s">
        <v>183</v>
      </c>
      <c r="Y91" s="401"/>
      <c r="Z91" s="536">
        <v>0.5</v>
      </c>
      <c r="AA91" s="511" t="s">
        <v>112</v>
      </c>
      <c r="AB91" s="102">
        <v>0.5</v>
      </c>
      <c r="AC91" s="1319">
        <v>4.5045045045045036E-2</v>
      </c>
      <c r="AD91" s="536">
        <v>1</v>
      </c>
      <c r="AE91" s="511">
        <v>5</v>
      </c>
      <c r="AF91" s="574"/>
      <c r="AG91" s="536">
        <v>-1.5</v>
      </c>
      <c r="AH91" s="536">
        <v>7.7</v>
      </c>
      <c r="AI91" s="536">
        <v>3.6</v>
      </c>
      <c r="AJ91" s="536">
        <v>9.1999999999999993</v>
      </c>
      <c r="AL91" s="103" t="s">
        <v>598</v>
      </c>
      <c r="AM91">
        <v>1013.25</v>
      </c>
      <c r="AN91" t="s">
        <v>599</v>
      </c>
      <c r="AO91" s="396"/>
      <c r="AP91" s="511">
        <v>2</v>
      </c>
      <c r="AQ91" s="597">
        <v>0.5</v>
      </c>
      <c r="AR91" s="576"/>
      <c r="AS91" s="44">
        <f t="shared" si="11"/>
        <v>-0.89999999999999991</v>
      </c>
      <c r="AT91" s="44">
        <f t="shared" si="12"/>
        <v>4.7999999999999989</v>
      </c>
      <c r="AU91" s="44">
        <f t="shared" si="13"/>
        <v>1.9499999999999995</v>
      </c>
      <c r="AV91" s="487">
        <f t="shared" si="14"/>
        <v>5.6999999999999993</v>
      </c>
      <c r="AW91" s="44">
        <f>IF(F91="","",F91-Daily!CP91)</f>
        <v>-1.7076923076923061</v>
      </c>
      <c r="AX91" s="44">
        <f>IF(G91="","",G91-Daily!CQ91)</f>
        <v>3.7115384615384546</v>
      </c>
      <c r="AY91" s="44">
        <f>IF(H91="","",H91-Daily!CR91)</f>
        <v>1.0519230769230745</v>
      </c>
      <c r="AZ91" s="487">
        <f>IF(I91="","",I91-Daily!CS91)</f>
        <v>5.4192307692307615</v>
      </c>
      <c r="BA91" s="85">
        <v>3.4804474348311083</v>
      </c>
      <c r="BB91" s="85">
        <v>7.0383472064409203</v>
      </c>
      <c r="BC91" s="85">
        <v>2.7688017802427023</v>
      </c>
      <c r="BD91" s="43">
        <v>40.894866813164185</v>
      </c>
      <c r="BE91" s="351"/>
      <c r="BF91" s="622">
        <v>0.30392156862745096</v>
      </c>
      <c r="BG91" s="26">
        <v>123.09999999999995</v>
      </c>
      <c r="BH91" s="67">
        <v>0.81680222602739694</v>
      </c>
      <c r="BI91" s="30">
        <v>201.4</v>
      </c>
      <c r="BJ91" s="616">
        <v>0.91868746321365502</v>
      </c>
      <c r="BK91" s="1792">
        <f t="shared" si="15"/>
        <v>1</v>
      </c>
      <c r="BL91" s="1709">
        <v>0.23611111111111113</v>
      </c>
      <c r="BM91" s="1709">
        <v>0.70138888888888884</v>
      </c>
      <c r="BN91" s="1709">
        <v>0.69791666666666663</v>
      </c>
      <c r="BO91" s="1709">
        <v>0.28472222222222221</v>
      </c>
      <c r="BP91" s="1708">
        <v>0.54027777777777775</v>
      </c>
      <c r="CE91" s="9"/>
      <c r="CF91" s="9"/>
      <c r="CG91" s="9"/>
      <c r="CH91" s="9"/>
      <c r="CI91" s="9"/>
      <c r="CJ91" s="9"/>
      <c r="CK91" s="1086"/>
      <c r="CL91" s="670">
        <v>1</v>
      </c>
      <c r="CM91" s="8">
        <v>0</v>
      </c>
      <c r="CN91" s="670">
        <v>1013.25</v>
      </c>
      <c r="CO91" s="135">
        <f>'2011'!CA73</f>
        <v>4.9279999999999999</v>
      </c>
      <c r="CP91" s="664">
        <v>4.4076923076923062</v>
      </c>
      <c r="CQ91" s="664">
        <v>11.488461538461545</v>
      </c>
      <c r="CR91" s="513">
        <f t="shared" si="9"/>
        <v>7.9480769230769255</v>
      </c>
      <c r="CS91" s="512">
        <f t="shared" si="10"/>
        <v>7.0807692307692385</v>
      </c>
      <c r="CT91" s="669">
        <f>$CT$62+('2011'!$BX$73/Daily!$E$93*Daily!E91)</f>
        <v>150.70967741935485</v>
      </c>
      <c r="CU91" s="669">
        <f>$CU$62+('2011'!$CF$73/Daily!$E$93*Daily!E91)</f>
        <v>219.22580645161293</v>
      </c>
      <c r="CV91" s="135">
        <f>'2011'!BT73</f>
        <v>3.6</v>
      </c>
      <c r="CW91" s="135">
        <f>'2011'!BU73</f>
        <v>10.4</v>
      </c>
      <c r="CX91" s="25"/>
      <c r="CY91" s="536"/>
      <c r="CZ91" s="536"/>
      <c r="DA91" s="536"/>
      <c r="DB91" s="536"/>
      <c r="DC91" s="536"/>
      <c r="DD91" s="536"/>
    </row>
    <row r="92" spans="4:108" ht="12.75" customHeight="1" x14ac:dyDescent="0.2">
      <c r="D92" s="1878"/>
      <c r="E92" s="1725">
        <v>30</v>
      </c>
      <c r="F92" s="44">
        <v>9.6999999999999993</v>
      </c>
      <c r="G92" s="44">
        <v>11.7</v>
      </c>
      <c r="H92" s="44">
        <v>10.5</v>
      </c>
      <c r="I92" s="44">
        <v>2</v>
      </c>
      <c r="J92" s="1408"/>
      <c r="K92" s="78">
        <v>74</v>
      </c>
      <c r="L92" s="78">
        <v>91</v>
      </c>
      <c r="M92" s="85">
        <v>82</v>
      </c>
      <c r="N92" s="78">
        <v>17</v>
      </c>
      <c r="O92" s="127"/>
      <c r="P92" s="78">
        <v>1010</v>
      </c>
      <c r="Q92" s="78">
        <v>1012</v>
      </c>
      <c r="R92" s="85">
        <v>1011</v>
      </c>
      <c r="S92" s="78">
        <v>2</v>
      </c>
      <c r="T92" s="127"/>
      <c r="U92" s="44">
        <v>5.8</v>
      </c>
      <c r="V92" s="44">
        <v>14.7</v>
      </c>
      <c r="W92" s="44">
        <v>19.899999999999999</v>
      </c>
      <c r="X92" s="103" t="s">
        <v>154</v>
      </c>
      <c r="Y92" s="401"/>
      <c r="Z92" s="536">
        <v>2.2000000000000002</v>
      </c>
      <c r="AA92" s="511">
        <v>1.4</v>
      </c>
      <c r="AB92" s="102">
        <v>0.5</v>
      </c>
      <c r="AC92" s="1319">
        <v>0.1981981981981982</v>
      </c>
      <c r="AD92" s="536">
        <v>1.1000000000000001</v>
      </c>
      <c r="AE92" s="511">
        <v>2.0099999999999998</v>
      </c>
      <c r="AF92" s="574"/>
      <c r="AG92" s="536">
        <v>6.1</v>
      </c>
      <c r="AH92" s="536">
        <v>8.8000000000000007</v>
      </c>
      <c r="AI92" s="536">
        <v>7.6</v>
      </c>
      <c r="AJ92" s="536">
        <v>2.7000000000000011</v>
      </c>
      <c r="AL92" s="103" t="s">
        <v>464</v>
      </c>
      <c r="AM92">
        <v>1013.25</v>
      </c>
      <c r="AN92" t="s">
        <v>600</v>
      </c>
      <c r="AO92" s="396"/>
      <c r="AP92" s="511">
        <v>0</v>
      </c>
      <c r="AQ92" s="597">
        <v>2</v>
      </c>
      <c r="AR92" s="576"/>
      <c r="AS92" s="44">
        <f t="shared" si="11"/>
        <v>6.1</v>
      </c>
      <c r="AT92" s="44">
        <f t="shared" si="12"/>
        <v>1.2999999999999989</v>
      </c>
      <c r="AU92" s="44">
        <f t="shared" si="13"/>
        <v>3.6999999999999993</v>
      </c>
      <c r="AV92" s="487">
        <f t="shared" si="14"/>
        <v>-4.8000000000000007</v>
      </c>
      <c r="AW92" s="44">
        <f>IF(F92="","",F92-Daily!CP92)</f>
        <v>5.2461538461538471</v>
      </c>
      <c r="AX92" s="44">
        <f>IF(G92="","",G92-Daily!CQ92)</f>
        <v>0.1307692307692232</v>
      </c>
      <c r="AY92" s="44">
        <f>IF(H92="","",H92-Daily!CR92)</f>
        <v>2.4884615384615358</v>
      </c>
      <c r="AZ92" s="487">
        <f>IF(I92="","",I92-Daily!CS92)</f>
        <v>-5.1153846153846239</v>
      </c>
      <c r="BA92" s="85">
        <v>23.618012733063964</v>
      </c>
      <c r="BB92" s="85">
        <v>2.0620715299814862</v>
      </c>
      <c r="BC92" s="85">
        <v>4.9928989731108269</v>
      </c>
      <c r="BD92" s="108">
        <v>31.731646461448484</v>
      </c>
      <c r="BE92" s="351"/>
      <c r="BF92" s="622">
        <v>1.3372549019607844</v>
      </c>
      <c r="BG92" s="26">
        <v>125.29999999999995</v>
      </c>
      <c r="BH92" s="67">
        <v>0.82242218928647004</v>
      </c>
      <c r="BI92" s="30">
        <v>201.4</v>
      </c>
      <c r="BJ92" s="616">
        <v>0.90470946239675409</v>
      </c>
      <c r="BK92" s="1792">
        <f t="shared" si="15"/>
        <v>2</v>
      </c>
      <c r="BL92" s="1709">
        <v>0.25694444444444448</v>
      </c>
      <c r="BM92" s="1709">
        <v>0.4548611111111111</v>
      </c>
      <c r="BN92" s="1709">
        <v>0.4375</v>
      </c>
      <c r="BO92" s="1709" t="s">
        <v>490</v>
      </c>
      <c r="BP92" s="1708">
        <v>0.6479166666666667</v>
      </c>
      <c r="CE92" s="30"/>
      <c r="CF92" s="30"/>
      <c r="CG92" s="30"/>
      <c r="CH92" s="30"/>
      <c r="CI92" s="30"/>
      <c r="CJ92" s="30"/>
      <c r="CK92" s="1086"/>
      <c r="CL92" s="670">
        <v>1</v>
      </c>
      <c r="CM92" s="8">
        <v>0</v>
      </c>
      <c r="CN92" s="670">
        <v>1013.25</v>
      </c>
      <c r="CO92" s="135">
        <f>'2011'!CA73</f>
        <v>4.9279999999999999</v>
      </c>
      <c r="CP92" s="664">
        <v>4.4538461538461522</v>
      </c>
      <c r="CQ92" s="664">
        <v>11.569230769230776</v>
      </c>
      <c r="CR92" s="513">
        <f t="shared" si="9"/>
        <v>8.0115384615384642</v>
      </c>
      <c r="CS92" s="512">
        <f t="shared" si="10"/>
        <v>7.1153846153846239</v>
      </c>
      <c r="CT92" s="669">
        <f>$CT$62+('2011'!$BX$73/Daily!$E$93*Daily!E92)</f>
        <v>152.35483870967744</v>
      </c>
      <c r="CU92" s="669">
        <f>$CU$62+('2011'!$CF$73/Daily!$E$93*Daily!E92)</f>
        <v>222.61290322580646</v>
      </c>
      <c r="CV92" s="135">
        <f>'2011'!BT73</f>
        <v>3.6</v>
      </c>
      <c r="CW92" s="135">
        <f>'2011'!BU73</f>
        <v>10.4</v>
      </c>
      <c r="CX92" s="25"/>
      <c r="CY92" s="536"/>
      <c r="CZ92" s="536"/>
      <c r="DA92" s="536"/>
      <c r="DB92" s="536"/>
      <c r="DC92" s="536"/>
      <c r="DD92" s="536"/>
    </row>
    <row r="93" spans="4:108" ht="12.75" customHeight="1" thickBot="1" x14ac:dyDescent="0.25">
      <c r="D93" s="1879"/>
      <c r="E93" s="1726">
        <v>31</v>
      </c>
      <c r="F93" s="1291">
        <v>9.4</v>
      </c>
      <c r="G93" s="51">
        <v>17.7</v>
      </c>
      <c r="H93" s="51">
        <v>13.1</v>
      </c>
      <c r="I93" s="51">
        <v>8.2999999999999989</v>
      </c>
      <c r="J93" s="1409"/>
      <c r="K93" s="602">
        <v>56</v>
      </c>
      <c r="L93" s="149">
        <v>97</v>
      </c>
      <c r="M93" s="150">
        <v>81</v>
      </c>
      <c r="N93" s="149">
        <v>41</v>
      </c>
      <c r="O93" s="515"/>
      <c r="P93" s="149">
        <v>1007</v>
      </c>
      <c r="Q93" s="149">
        <v>1017</v>
      </c>
      <c r="R93" s="150">
        <v>1012</v>
      </c>
      <c r="S93" s="149">
        <v>10</v>
      </c>
      <c r="T93" s="515"/>
      <c r="U93" s="137">
        <v>8.6</v>
      </c>
      <c r="V93" s="137">
        <v>23.9</v>
      </c>
      <c r="W93" s="137">
        <v>30.6</v>
      </c>
      <c r="X93" s="520" t="s">
        <v>154</v>
      </c>
      <c r="Y93" s="584"/>
      <c r="Z93" s="663">
        <v>3</v>
      </c>
      <c r="AA93" s="1282">
        <v>1.4</v>
      </c>
      <c r="AB93" s="1283">
        <v>0.3</v>
      </c>
      <c r="AC93" s="1320">
        <v>0.27027027027027023</v>
      </c>
      <c r="AD93" s="615">
        <v>0.75</v>
      </c>
      <c r="AE93" s="1282">
        <v>1.6</v>
      </c>
      <c r="AF93" s="575"/>
      <c r="AG93" s="615">
        <v>8</v>
      </c>
      <c r="AH93" s="615">
        <v>12.6</v>
      </c>
      <c r="AI93" s="615">
        <v>9.6</v>
      </c>
      <c r="AJ93" s="615">
        <v>4.5999999999999996</v>
      </c>
      <c r="AK93" s="579"/>
      <c r="AL93" s="187" t="s">
        <v>601</v>
      </c>
      <c r="AM93">
        <v>1013.25</v>
      </c>
      <c r="AN93" t="s">
        <v>602</v>
      </c>
      <c r="AO93" s="1422"/>
      <c r="AP93" s="159">
        <v>3</v>
      </c>
      <c r="AQ93" s="598">
        <v>4</v>
      </c>
      <c r="AR93" s="577"/>
      <c r="AS93" s="51">
        <f t="shared" si="11"/>
        <v>5.8000000000000007</v>
      </c>
      <c r="AT93" s="51">
        <f t="shared" si="12"/>
        <v>7.2999999999999989</v>
      </c>
      <c r="AU93" s="51">
        <f t="shared" si="13"/>
        <v>6.55</v>
      </c>
      <c r="AV93" s="1416">
        <f t="shared" si="14"/>
        <v>1.4999999999999982</v>
      </c>
      <c r="AW93" s="51">
        <f>IF(F93="","",F93-Daily!CP93)</f>
        <v>4.9000000000000004</v>
      </c>
      <c r="AX93" s="51">
        <f>IF(G93="","",G93-Daily!CQ93)</f>
        <v>6.0499999999999989</v>
      </c>
      <c r="AY93" s="51">
        <f>IF(H93="","",H93-Daily!CR93)</f>
        <v>5.0250000000000004</v>
      </c>
      <c r="AZ93" s="1416">
        <f>IF(I93="","",I93-Daily!CS93)</f>
        <v>1.1499999999999986</v>
      </c>
      <c r="BA93" s="1244">
        <v>18.636909766681516</v>
      </c>
      <c r="BB93" s="150">
        <v>24.739985340166548</v>
      </c>
      <c r="BC93" s="150">
        <v>22.318617724708641</v>
      </c>
      <c r="BD93" s="160">
        <v>2.9585659190669986</v>
      </c>
      <c r="BE93" s="587"/>
      <c r="BF93" s="641">
        <v>1.8235294117647058</v>
      </c>
      <c r="BG93" s="129">
        <v>128.29999999999995</v>
      </c>
      <c r="BH93" s="531">
        <v>0.83311688311688281</v>
      </c>
      <c r="BI93" s="138">
        <v>204.4</v>
      </c>
      <c r="BJ93" s="617">
        <v>0.90442477876106198</v>
      </c>
      <c r="BK93" s="1792">
        <f t="shared" si="15"/>
        <v>2</v>
      </c>
      <c r="BL93" s="1711">
        <v>0.15972222222222224</v>
      </c>
      <c r="BM93" s="1711">
        <v>0.58333333333333337</v>
      </c>
      <c r="BN93" s="1711">
        <v>0.59375</v>
      </c>
      <c r="BO93" s="1711">
        <v>0.32291666666666669</v>
      </c>
      <c r="BP93" s="1712">
        <v>0.55555555555555558</v>
      </c>
      <c r="BQ93" s="1795"/>
      <c r="BR93" s="1114"/>
      <c r="BS93" s="138"/>
      <c r="BT93" s="518"/>
      <c r="BU93" s="518"/>
      <c r="BV93" s="518"/>
      <c r="BW93" s="518"/>
      <c r="BX93" s="518"/>
      <c r="BY93" s="518"/>
      <c r="BZ93" s="518"/>
      <c r="CA93" s="518"/>
      <c r="CB93" s="518"/>
      <c r="CC93" s="518"/>
      <c r="CD93" s="518"/>
      <c r="CE93" s="518"/>
      <c r="CF93" s="518"/>
      <c r="CG93" s="518"/>
      <c r="CH93" s="518"/>
      <c r="CI93" s="518"/>
      <c r="CJ93" s="518"/>
      <c r="CK93" s="559"/>
      <c r="CL93" s="1268">
        <v>1</v>
      </c>
      <c r="CM93" s="187">
        <v>0</v>
      </c>
      <c r="CN93" s="1269">
        <v>1013.25</v>
      </c>
      <c r="CO93" s="663">
        <f>'2011'!CA73</f>
        <v>4.9279999999999999</v>
      </c>
      <c r="CP93" s="522">
        <v>4.5</v>
      </c>
      <c r="CQ93" s="522">
        <v>11.65</v>
      </c>
      <c r="CR93" s="600">
        <f t="shared" si="9"/>
        <v>8.0749999999999993</v>
      </c>
      <c r="CS93" s="522">
        <f t="shared" si="10"/>
        <v>7.15</v>
      </c>
      <c r="CT93" s="562">
        <f>CT62+'2011'!BX73</f>
        <v>154</v>
      </c>
      <c r="CU93" s="562">
        <f>CU62+'2011'!CF73</f>
        <v>226</v>
      </c>
      <c r="CV93" s="663">
        <f>'2011'!BT73</f>
        <v>3.6</v>
      </c>
      <c r="CW93" s="663">
        <f>'2011'!BU73</f>
        <v>10.4</v>
      </c>
      <c r="CX93" s="25"/>
      <c r="CY93" s="536"/>
      <c r="CZ93" s="536"/>
      <c r="DA93" s="536"/>
      <c r="DB93" s="536"/>
      <c r="DC93" s="536"/>
      <c r="DD93" s="536"/>
    </row>
    <row r="94" spans="4:108" ht="12.75" customHeight="1" x14ac:dyDescent="0.2">
      <c r="D94" s="1852" t="s">
        <v>4</v>
      </c>
      <c r="E94" s="1843">
        <v>1</v>
      </c>
      <c r="F94" s="44">
        <v>11.8</v>
      </c>
      <c r="G94" s="44">
        <v>15.7</v>
      </c>
      <c r="H94" s="44">
        <v>13.5</v>
      </c>
      <c r="I94" s="44">
        <v>3.8999999999999986</v>
      </c>
      <c r="J94" s="480"/>
      <c r="K94" s="85">
        <v>68</v>
      </c>
      <c r="L94" s="85">
        <v>90</v>
      </c>
      <c r="M94" s="85">
        <v>80</v>
      </c>
      <c r="N94" s="85">
        <v>22</v>
      </c>
      <c r="O94" s="112"/>
      <c r="P94" s="85">
        <v>1015</v>
      </c>
      <c r="Q94" s="85">
        <v>1019</v>
      </c>
      <c r="R94" s="85">
        <v>1017</v>
      </c>
      <c r="S94" s="85">
        <v>4</v>
      </c>
      <c r="T94" s="112"/>
      <c r="U94" s="44">
        <v>8.1</v>
      </c>
      <c r="V94" s="44">
        <v>17.8</v>
      </c>
      <c r="W94" s="44">
        <v>25.1</v>
      </c>
      <c r="X94" s="103" t="s">
        <v>154</v>
      </c>
      <c r="Y94" s="401"/>
      <c r="Z94" s="88">
        <v>0</v>
      </c>
      <c r="AA94" s="1459" t="s">
        <v>459</v>
      </c>
      <c r="AB94" s="156" t="s">
        <v>459</v>
      </c>
      <c r="AC94" s="1461" t="s">
        <v>459</v>
      </c>
      <c r="AD94" s="88" t="s">
        <v>459</v>
      </c>
      <c r="AE94" s="1459" t="s">
        <v>459</v>
      </c>
      <c r="AF94" s="1467"/>
      <c r="AG94" s="88">
        <v>9.4</v>
      </c>
      <c r="AH94" s="88">
        <v>10.7</v>
      </c>
      <c r="AI94" s="88">
        <v>10</v>
      </c>
      <c r="AJ94" s="88">
        <v>1.2999999999999989</v>
      </c>
      <c r="AL94" s="103" t="s">
        <v>460</v>
      </c>
      <c r="AM94" t="s">
        <v>459</v>
      </c>
      <c r="AN94" t="s">
        <v>112</v>
      </c>
      <c r="AO94" s="396"/>
      <c r="AP94" s="593">
        <v>2</v>
      </c>
      <c r="AQ94" s="596">
        <v>0</v>
      </c>
      <c r="AR94" s="576"/>
      <c r="AS94" s="44">
        <f t="shared" si="11"/>
        <v>6.8000000000000007</v>
      </c>
      <c r="AT94" s="44">
        <f t="shared" si="12"/>
        <v>2.8999999999999986</v>
      </c>
      <c r="AU94" s="44">
        <f t="shared" si="13"/>
        <v>4.8499999999999996</v>
      </c>
      <c r="AV94" s="1358">
        <f t="shared" si="14"/>
        <v>-3.9000000000000021</v>
      </c>
      <c r="AW94" s="44">
        <f>IF(F94="","",F94-Daily!CP94)</f>
        <v>7.2750000000000004</v>
      </c>
      <c r="AX94" s="44">
        <f>IF(G94="","",G94-Daily!CQ94)</f>
        <v>4.0249999999999986</v>
      </c>
      <c r="AY94" s="44">
        <f>IF(H94="","",H94-Daily!CR94)</f>
        <v>5.3999999999999986</v>
      </c>
      <c r="AZ94" s="1358">
        <f>IF(I94="","",I94-Daily!CS94)</f>
        <v>-3.2500000000000018</v>
      </c>
      <c r="BA94" s="66">
        <v>119.00622486066021</v>
      </c>
      <c r="BB94" s="85">
        <v>8.1484178251587576</v>
      </c>
      <c r="BC94" s="85">
        <v>29.354422174581089</v>
      </c>
      <c r="BD94" s="108">
        <v>8.4186450331834273</v>
      </c>
      <c r="BE94" s="112"/>
      <c r="BF94" s="622">
        <v>0</v>
      </c>
      <c r="BG94" s="26">
        <v>128.29999999999995</v>
      </c>
      <c r="BH94" s="67">
        <v>0.82313943541488421</v>
      </c>
      <c r="BI94" s="30">
        <v>206.4</v>
      </c>
      <c r="BJ94" s="616">
        <v>0.89518577417955769</v>
      </c>
      <c r="BK94" s="1792">
        <f t="shared" si="15"/>
        <v>0</v>
      </c>
      <c r="BL94" s="1708">
        <v>0.3125</v>
      </c>
      <c r="BM94" s="1708">
        <v>0.71875</v>
      </c>
      <c r="BN94" s="1708">
        <v>0.72569444444444453</v>
      </c>
      <c r="BO94" s="1708">
        <v>0.26041666666666669</v>
      </c>
      <c r="BP94" s="1708">
        <v>0.43055555555555558</v>
      </c>
      <c r="BS94" s="2164" t="s">
        <v>188</v>
      </c>
      <c r="BT94" s="2165"/>
      <c r="BU94" s="2112" t="s">
        <v>189</v>
      </c>
      <c r="BV94" s="2113"/>
      <c r="BW94" s="2113"/>
      <c r="BX94" s="2113"/>
      <c r="BY94" s="1359"/>
      <c r="BZ94" s="2122" t="s">
        <v>223</v>
      </c>
      <c r="CA94" s="2114" t="s">
        <v>222</v>
      </c>
      <c r="CB94" s="2189" t="s">
        <v>224</v>
      </c>
      <c r="CC94" s="2191" t="s">
        <v>322</v>
      </c>
      <c r="CD94" s="1360"/>
      <c r="CE94" s="2170" t="s">
        <v>134</v>
      </c>
      <c r="CF94" s="2170"/>
      <c r="CG94" s="2171"/>
      <c r="CH94" s="2162" t="s">
        <v>119</v>
      </c>
      <c r="CI94" s="2162"/>
      <c r="CJ94" s="2163"/>
      <c r="CK94" s="1086"/>
      <c r="CL94" s="670">
        <v>1</v>
      </c>
      <c r="CM94" s="103">
        <v>0</v>
      </c>
      <c r="CN94" s="670">
        <v>1013.25</v>
      </c>
      <c r="CO94" s="135">
        <f>'2011'!CA74</f>
        <v>4.6719999999999997</v>
      </c>
      <c r="CP94" s="664">
        <v>4.5250000000000004</v>
      </c>
      <c r="CQ94" s="664">
        <v>11.675000000000001</v>
      </c>
      <c r="CR94" s="664">
        <f t="shared" si="9"/>
        <v>8.1000000000000014</v>
      </c>
      <c r="CS94" s="512">
        <f t="shared" si="10"/>
        <v>7.15</v>
      </c>
      <c r="CT94" s="669">
        <f>$CT$93+('2011'!$BX$74/Daily!$E$123*Daily!E94)</f>
        <v>155.86666666666667</v>
      </c>
      <c r="CU94" s="669">
        <f>$CU$93+('2011'!$CF$74/Daily!$E$123*Daily!E94)</f>
        <v>230.56666666666666</v>
      </c>
      <c r="CV94" s="135">
        <f>'2011'!BT74</f>
        <v>5</v>
      </c>
      <c r="CW94" s="135">
        <f>'2011'!BU74</f>
        <v>12.8</v>
      </c>
      <c r="CX94" s="25"/>
      <c r="CY94" s="536"/>
      <c r="CZ94" s="536"/>
      <c r="DA94" s="536"/>
      <c r="DB94" s="536"/>
      <c r="DC94" s="536"/>
      <c r="DD94" s="536"/>
    </row>
    <row r="95" spans="4:108" ht="12.75" customHeight="1" x14ac:dyDescent="0.2">
      <c r="D95" s="1853"/>
      <c r="E95" s="1814">
        <f t="shared" ref="E95:E123" si="16">SUM(E94+1)</f>
        <v>2</v>
      </c>
      <c r="F95" s="88">
        <v>11.1</v>
      </c>
      <c r="G95" s="44">
        <v>18.399999999999999</v>
      </c>
      <c r="H95" s="44">
        <v>15.1</v>
      </c>
      <c r="I95" s="44">
        <v>7.2999999999999989</v>
      </c>
      <c r="J95" s="480"/>
      <c r="K95" s="85">
        <v>48</v>
      </c>
      <c r="L95" s="85">
        <v>85</v>
      </c>
      <c r="M95" s="85">
        <v>68</v>
      </c>
      <c r="N95" s="85">
        <v>37</v>
      </c>
      <c r="O95" s="112"/>
      <c r="P95" s="85">
        <v>1008</v>
      </c>
      <c r="Q95" s="85">
        <v>1015</v>
      </c>
      <c r="R95" s="85">
        <v>1011.5</v>
      </c>
      <c r="S95" s="85">
        <v>7</v>
      </c>
      <c r="T95" s="112"/>
      <c r="U95" s="44">
        <v>6.3</v>
      </c>
      <c r="V95" s="44">
        <v>15.2</v>
      </c>
      <c r="W95" s="44">
        <v>19.899999999999999</v>
      </c>
      <c r="X95" s="103" t="s">
        <v>154</v>
      </c>
      <c r="Y95" s="401"/>
      <c r="Z95" s="88">
        <v>0</v>
      </c>
      <c r="AA95" s="1459" t="s">
        <v>459</v>
      </c>
      <c r="AB95" s="156" t="s">
        <v>459</v>
      </c>
      <c r="AC95" s="1461" t="s">
        <v>459</v>
      </c>
      <c r="AD95" s="88" t="s">
        <v>459</v>
      </c>
      <c r="AE95" s="1459" t="s">
        <v>459</v>
      </c>
      <c r="AF95" s="1467"/>
      <c r="AG95" s="88">
        <v>3.7</v>
      </c>
      <c r="AH95" s="88">
        <v>11.4</v>
      </c>
      <c r="AI95" s="88">
        <v>9</v>
      </c>
      <c r="AJ95" s="88">
        <v>7.7</v>
      </c>
      <c r="AL95" s="103" t="s">
        <v>461</v>
      </c>
      <c r="AM95" t="s">
        <v>459</v>
      </c>
      <c r="AN95" t="s">
        <v>112</v>
      </c>
      <c r="AO95" s="396"/>
      <c r="AP95" s="593">
        <v>1.5</v>
      </c>
      <c r="AQ95" s="596">
        <v>0</v>
      </c>
      <c r="AR95" s="576"/>
      <c r="AS95" s="88">
        <f t="shared" si="11"/>
        <v>6.1</v>
      </c>
      <c r="AT95" s="44">
        <f t="shared" si="12"/>
        <v>5.5999999999999979</v>
      </c>
      <c r="AU95" s="44">
        <f t="shared" si="13"/>
        <v>5.8499999999999988</v>
      </c>
      <c r="AV95" s="487">
        <f t="shared" si="14"/>
        <v>-0.50000000000000178</v>
      </c>
      <c r="AW95" s="88">
        <f>IF(F95="","",F95-Daily!CP95)</f>
        <v>6.55</v>
      </c>
      <c r="AX95" s="88">
        <f>IF(G95="","",G95-Daily!CQ95)</f>
        <v>6.6999999999999993</v>
      </c>
      <c r="AY95" s="88">
        <f>IF(H95="","",H95-Daily!CR95)</f>
        <v>6.9749999999999996</v>
      </c>
      <c r="AZ95" s="355">
        <f>IF(I95="","",I95-Daily!CS95)</f>
        <v>0.14999999999999947</v>
      </c>
      <c r="BA95" s="85">
        <v>63.804702845560882</v>
      </c>
      <c r="BB95" s="85">
        <v>37.602922035941319</v>
      </c>
      <c r="BC95" s="66">
        <v>108.31452186008261</v>
      </c>
      <c r="BD95" s="108">
        <v>2.0908965884603892</v>
      </c>
      <c r="BE95" s="112"/>
      <c r="BF95" s="622">
        <v>0</v>
      </c>
      <c r="BG95" s="26">
        <v>128.29999999999995</v>
      </c>
      <c r="BH95" s="67">
        <v>0.81339814032121704</v>
      </c>
      <c r="BI95" s="30">
        <v>207.9</v>
      </c>
      <c r="BJ95" s="616">
        <v>0.88417918911256033</v>
      </c>
      <c r="BK95" s="1792">
        <f t="shared" si="15"/>
        <v>0</v>
      </c>
      <c r="BL95" s="1709">
        <v>0.19791666666666666</v>
      </c>
      <c r="BM95" s="1709">
        <v>0.56597222222222221</v>
      </c>
      <c r="BN95" s="1709">
        <v>0.83333333333333337</v>
      </c>
      <c r="BO95" s="1709">
        <v>0.22916666666666666</v>
      </c>
      <c r="BP95" s="1708">
        <v>0.44722222222222219</v>
      </c>
      <c r="BS95" s="2166"/>
      <c r="BT95" s="2167"/>
      <c r="BU95" s="353" t="s">
        <v>1</v>
      </c>
      <c r="BV95" s="339" t="s">
        <v>0</v>
      </c>
      <c r="BW95" s="354" t="s">
        <v>12</v>
      </c>
      <c r="BX95" s="1361" t="s">
        <v>13</v>
      </c>
      <c r="BY95" s="586"/>
      <c r="BZ95" s="2123"/>
      <c r="CA95" s="2115"/>
      <c r="CB95" s="2190"/>
      <c r="CC95" s="2192"/>
      <c r="CD95" s="1362"/>
      <c r="CE95" s="502" t="s">
        <v>15</v>
      </c>
      <c r="CF95" s="502" t="s">
        <v>135</v>
      </c>
      <c r="CG95" s="1363" t="s">
        <v>190</v>
      </c>
      <c r="CH95" s="1364" t="s">
        <v>65</v>
      </c>
      <c r="CI95" s="1364" t="s">
        <v>135</v>
      </c>
      <c r="CJ95" s="846" t="s">
        <v>191</v>
      </c>
      <c r="CK95" s="1086"/>
      <c r="CL95" s="670">
        <v>1</v>
      </c>
      <c r="CM95" s="103">
        <v>0</v>
      </c>
      <c r="CN95" s="670">
        <v>1013.25</v>
      </c>
      <c r="CO95" s="135">
        <f>'2011'!CA74</f>
        <v>4.6719999999999997</v>
      </c>
      <c r="CP95" s="664">
        <v>4.55</v>
      </c>
      <c r="CQ95" s="664">
        <v>11.7</v>
      </c>
      <c r="CR95" s="664">
        <f t="shared" si="9"/>
        <v>8.125</v>
      </c>
      <c r="CS95" s="512">
        <f t="shared" si="10"/>
        <v>7.1499999999999995</v>
      </c>
      <c r="CT95" s="669">
        <f>$CT$93+('2011'!$BX$74/Daily!$E$123*Daily!E95)</f>
        <v>157.73333333333332</v>
      </c>
      <c r="CU95" s="669">
        <f>$CU$93+('2011'!$CF$74/Daily!$E$123*Daily!E95)</f>
        <v>235.13333333333333</v>
      </c>
      <c r="CV95" s="135">
        <f>'2011'!BT74</f>
        <v>5</v>
      </c>
      <c r="CW95" s="135">
        <f>'2011'!BU74</f>
        <v>12.8</v>
      </c>
      <c r="CX95" s="25"/>
      <c r="CY95" s="536"/>
      <c r="CZ95" s="536"/>
      <c r="DA95" s="536"/>
      <c r="DB95" s="536"/>
      <c r="DC95" s="536"/>
      <c r="DD95" s="536"/>
    </row>
    <row r="96" spans="4:108" ht="13.5" customHeight="1" x14ac:dyDescent="0.2">
      <c r="D96" s="1853"/>
      <c r="E96" s="1814">
        <f t="shared" si="16"/>
        <v>3</v>
      </c>
      <c r="F96" s="44">
        <v>6.9</v>
      </c>
      <c r="G96" s="44">
        <v>15.4</v>
      </c>
      <c r="H96" s="44">
        <v>11.5</v>
      </c>
      <c r="I96" s="44">
        <v>8.5</v>
      </c>
      <c r="J96" s="480"/>
      <c r="K96" s="85">
        <v>51</v>
      </c>
      <c r="L96" s="85">
        <v>78</v>
      </c>
      <c r="M96" s="85">
        <v>64</v>
      </c>
      <c r="N96" s="85">
        <v>27</v>
      </c>
      <c r="O96" s="112"/>
      <c r="P96" s="85">
        <v>1013</v>
      </c>
      <c r="Q96" s="85">
        <v>1017</v>
      </c>
      <c r="R96" s="85">
        <v>1015</v>
      </c>
      <c r="S96" s="85">
        <v>4</v>
      </c>
      <c r="T96" s="112"/>
      <c r="U96" s="44">
        <v>5</v>
      </c>
      <c r="V96" s="44">
        <v>13.5</v>
      </c>
      <c r="W96" s="44">
        <v>17.600000000000001</v>
      </c>
      <c r="X96" s="103" t="s">
        <v>154</v>
      </c>
      <c r="Y96" s="401"/>
      <c r="Z96" s="88">
        <v>0</v>
      </c>
      <c r="AA96" s="1459" t="s">
        <v>459</v>
      </c>
      <c r="AB96" s="156" t="s">
        <v>459</v>
      </c>
      <c r="AC96" s="1461" t="s">
        <v>459</v>
      </c>
      <c r="AD96" s="88" t="s">
        <v>459</v>
      </c>
      <c r="AE96" s="1459" t="s">
        <v>459</v>
      </c>
      <c r="AF96" s="1467"/>
      <c r="AG96" s="88">
        <v>2.4</v>
      </c>
      <c r="AH96" s="88">
        <v>7.7</v>
      </c>
      <c r="AI96" s="88">
        <v>4.7</v>
      </c>
      <c r="AJ96" s="88">
        <v>5.3000000000000007</v>
      </c>
      <c r="AL96" s="103" t="s">
        <v>462</v>
      </c>
      <c r="AM96" t="s">
        <v>459</v>
      </c>
      <c r="AN96" t="s">
        <v>112</v>
      </c>
      <c r="AO96" s="396"/>
      <c r="AP96" s="593">
        <v>4.5</v>
      </c>
      <c r="AQ96" s="596">
        <v>0</v>
      </c>
      <c r="AR96" s="576"/>
      <c r="AS96" s="44">
        <f t="shared" si="11"/>
        <v>1.9000000000000004</v>
      </c>
      <c r="AT96" s="44">
        <f t="shared" si="12"/>
        <v>2.5999999999999996</v>
      </c>
      <c r="AU96" s="44">
        <f t="shared" si="13"/>
        <v>2.25</v>
      </c>
      <c r="AV96" s="487">
        <f t="shared" si="14"/>
        <v>0.69999999999999929</v>
      </c>
      <c r="AW96" s="44">
        <f>IF(F96="","",F96-Daily!CP96)</f>
        <v>2.3250000000000002</v>
      </c>
      <c r="AX96" s="44">
        <f>IF(G96="","",G96-Daily!CQ96)</f>
        <v>3.6750000000000007</v>
      </c>
      <c r="AY96" s="44">
        <f>IF(H96="","",H96-Daily!CR96)</f>
        <v>3.3499999999999996</v>
      </c>
      <c r="AZ96" s="487">
        <f>IF(I96="","",I96-Daily!CS96)</f>
        <v>1.3500000000000005</v>
      </c>
      <c r="BA96" s="85">
        <v>4.4963920403233475</v>
      </c>
      <c r="BB96" s="85">
        <v>6.9222079049476184</v>
      </c>
      <c r="BC96" s="85">
        <v>7.758309203934834</v>
      </c>
      <c r="BD96" s="108">
        <v>3.2066420652305947</v>
      </c>
      <c r="BE96" s="112"/>
      <c r="BF96" s="622">
        <v>0</v>
      </c>
      <c r="BG96" s="26">
        <v>128.29999999999995</v>
      </c>
      <c r="BH96" s="67">
        <v>0.80388471177944831</v>
      </c>
      <c r="BI96" s="30">
        <v>212.4</v>
      </c>
      <c r="BJ96" s="616">
        <v>0.88610763454317909</v>
      </c>
      <c r="BK96" s="1792">
        <f t="shared" si="15"/>
        <v>0</v>
      </c>
      <c r="BL96" s="1709">
        <v>0.27083333333333331</v>
      </c>
      <c r="BM96" s="1709">
        <v>0.69791666666666663</v>
      </c>
      <c r="BN96" s="1709">
        <v>0.6875</v>
      </c>
      <c r="BO96" s="1709">
        <v>0.32291666666666669</v>
      </c>
      <c r="BP96" s="1708">
        <v>0.74305555555555547</v>
      </c>
      <c r="BS96" s="2178" t="s">
        <v>192</v>
      </c>
      <c r="BT96" s="2179"/>
      <c r="BU96" s="88">
        <v>3.3599999999999985</v>
      </c>
      <c r="BV96" s="88">
        <v>4.9264285714285716</v>
      </c>
      <c r="BW96" s="88">
        <v>4.1365476190476169</v>
      </c>
      <c r="BX96" s="88">
        <v>1.5664285714285713</v>
      </c>
      <c r="BY96" s="127"/>
      <c r="BZ96" s="607">
        <v>63.266666666666666</v>
      </c>
      <c r="CA96" s="607">
        <v>1022.1</v>
      </c>
      <c r="CB96" s="1365">
        <v>5.206666666666667</v>
      </c>
      <c r="CC96" s="88">
        <v>5.2933333333333321</v>
      </c>
      <c r="CD96" s="1366"/>
      <c r="CE96" s="44">
        <v>1.7</v>
      </c>
      <c r="CF96" s="1367">
        <v>6.0714285714285714E-2</v>
      </c>
      <c r="CG96" s="1368">
        <v>0.94444444444444442</v>
      </c>
      <c r="CH96" s="1369">
        <v>86.699999999999989</v>
      </c>
      <c r="CI96" s="1367">
        <v>1.3126861141183326</v>
      </c>
      <c r="CJ96" s="503">
        <v>0.40138888888888885</v>
      </c>
      <c r="CK96" s="1086"/>
      <c r="CL96" s="670">
        <v>1</v>
      </c>
      <c r="CM96" s="8">
        <v>0</v>
      </c>
      <c r="CN96" s="670">
        <v>1013.25</v>
      </c>
      <c r="CO96" s="135">
        <f>'2011'!CA74</f>
        <v>4.6719999999999997</v>
      </c>
      <c r="CP96" s="664">
        <v>4.5750000000000002</v>
      </c>
      <c r="CQ96" s="664">
        <v>11.725</v>
      </c>
      <c r="CR96" s="664">
        <f t="shared" si="9"/>
        <v>8.15</v>
      </c>
      <c r="CS96" s="512">
        <f t="shared" si="10"/>
        <v>7.1499999999999995</v>
      </c>
      <c r="CT96" s="669">
        <f>$CT$93+('2011'!$BX$74/Daily!$E$123*Daily!E96)</f>
        <v>159.6</v>
      </c>
      <c r="CU96" s="669">
        <f>$CU$93+('2011'!$CF$74/Daily!$E$123*Daily!E96)</f>
        <v>239.7</v>
      </c>
      <c r="CV96" s="135">
        <f>'2011'!BT74</f>
        <v>5</v>
      </c>
      <c r="CW96" s="135">
        <f>'2011'!BU74</f>
        <v>12.8</v>
      </c>
      <c r="CX96" s="25"/>
      <c r="CY96" s="536"/>
      <c r="CZ96" s="536"/>
      <c r="DA96" s="536"/>
      <c r="DB96" s="536"/>
      <c r="DC96" s="536"/>
      <c r="DD96" s="536"/>
    </row>
    <row r="97" spans="4:108" ht="12.75" customHeight="1" x14ac:dyDescent="0.2">
      <c r="D97" s="1853"/>
      <c r="E97" s="1814">
        <f t="shared" si="16"/>
        <v>4</v>
      </c>
      <c r="F97" s="44">
        <v>6.1</v>
      </c>
      <c r="G97" s="44">
        <v>13.6</v>
      </c>
      <c r="H97" s="44">
        <v>10.1</v>
      </c>
      <c r="I97" s="44">
        <v>7.5</v>
      </c>
      <c r="J97" s="1408"/>
      <c r="K97" s="85">
        <v>46</v>
      </c>
      <c r="L97" s="85">
        <v>86</v>
      </c>
      <c r="M97" s="85">
        <v>67</v>
      </c>
      <c r="N97" s="85">
        <v>40</v>
      </c>
      <c r="O97" s="112"/>
      <c r="P97" s="85">
        <v>1018</v>
      </c>
      <c r="Q97" s="85">
        <v>1023</v>
      </c>
      <c r="R97" s="85">
        <v>1020.5</v>
      </c>
      <c r="S97" s="85">
        <v>5</v>
      </c>
      <c r="T97" s="112"/>
      <c r="U97" s="44">
        <v>7.3</v>
      </c>
      <c r="V97" s="44">
        <v>16.3</v>
      </c>
      <c r="W97" s="44">
        <v>28.4</v>
      </c>
      <c r="X97" s="103" t="s">
        <v>154</v>
      </c>
      <c r="Y97" s="401"/>
      <c r="Z97" s="88">
        <v>0</v>
      </c>
      <c r="AA97" s="1459" t="s">
        <v>459</v>
      </c>
      <c r="AB97" s="156" t="s">
        <v>459</v>
      </c>
      <c r="AC97" s="1461" t="s">
        <v>459</v>
      </c>
      <c r="AD97" s="88" t="s">
        <v>459</v>
      </c>
      <c r="AE97" s="1459" t="s">
        <v>459</v>
      </c>
      <c r="AF97" s="1467"/>
      <c r="AG97" s="88">
        <v>1.7</v>
      </c>
      <c r="AH97" s="88">
        <v>6.3</v>
      </c>
      <c r="AI97" s="88">
        <v>3.9</v>
      </c>
      <c r="AJ97" s="88">
        <v>4.5999999999999996</v>
      </c>
      <c r="AL97" s="103" t="s">
        <v>463</v>
      </c>
      <c r="AM97" t="s">
        <v>459</v>
      </c>
      <c r="AN97" t="s">
        <v>112</v>
      </c>
      <c r="AO97" s="396"/>
      <c r="AP97" s="593">
        <v>4</v>
      </c>
      <c r="AQ97" s="596">
        <v>0</v>
      </c>
      <c r="AR97" s="576"/>
      <c r="AS97" s="44">
        <f t="shared" si="11"/>
        <v>1.0999999999999996</v>
      </c>
      <c r="AT97" s="44">
        <f t="shared" si="12"/>
        <v>0.79999999999999893</v>
      </c>
      <c r="AU97" s="44">
        <f t="shared" si="13"/>
        <v>0.94999999999999929</v>
      </c>
      <c r="AV97" s="487">
        <f t="shared" si="14"/>
        <v>-0.30000000000000071</v>
      </c>
      <c r="AW97" s="44">
        <f>IF(F97="","",F97-Daily!CP97)</f>
        <v>1.5</v>
      </c>
      <c r="AX97" s="44">
        <f>IF(G97="","",G97-Daily!CQ97)</f>
        <v>1.8499999999999996</v>
      </c>
      <c r="AY97" s="44">
        <f>IF(H97="","",H97-Daily!CR97)</f>
        <v>1.9249999999999989</v>
      </c>
      <c r="AZ97" s="487">
        <f>IF(I97="","",I97-Daily!CS97)</f>
        <v>0.34999999999999964</v>
      </c>
      <c r="BA97" s="85">
        <v>3.215277215302252</v>
      </c>
      <c r="BB97" s="85">
        <v>3.3701438560765191</v>
      </c>
      <c r="BC97" s="85">
        <v>3.8795824993265104</v>
      </c>
      <c r="BD97" s="108">
        <v>2.2252217859356245</v>
      </c>
      <c r="BE97" s="112"/>
      <c r="BF97" s="622">
        <v>0</v>
      </c>
      <c r="BG97" s="26">
        <v>128.29999999999995</v>
      </c>
      <c r="BH97" s="67">
        <v>0.79459124690338534</v>
      </c>
      <c r="BI97" s="30">
        <v>216.4</v>
      </c>
      <c r="BJ97" s="616">
        <v>0.88591703056768567</v>
      </c>
      <c r="BK97" s="1792">
        <f t="shared" si="15"/>
        <v>0</v>
      </c>
      <c r="BL97" s="1709">
        <v>0.28819444444444448</v>
      </c>
      <c r="BM97" s="1709">
        <v>0.68402777777777779</v>
      </c>
      <c r="BN97" s="1709">
        <v>0.70486111111111116</v>
      </c>
      <c r="BO97" s="1709">
        <v>0.30555555555555552</v>
      </c>
      <c r="BP97" s="1708">
        <v>0.64861111111111114</v>
      </c>
      <c r="BS97" s="2159" t="s">
        <v>238</v>
      </c>
      <c r="BT97" s="2160"/>
      <c r="BU97" s="88">
        <v>3.7533333333333321</v>
      </c>
      <c r="BV97" s="88">
        <v>7.0085714285714289</v>
      </c>
      <c r="BW97" s="88">
        <v>5.1742857142857126</v>
      </c>
      <c r="BX97" s="88">
        <v>3.255238095238095</v>
      </c>
      <c r="BY97" s="127"/>
      <c r="BZ97" s="607">
        <v>60.2</v>
      </c>
      <c r="CA97" s="607">
        <v>1017.6</v>
      </c>
      <c r="CB97" s="1365">
        <v>3.7666666666666662</v>
      </c>
      <c r="CC97" s="88">
        <v>6.4333333333333327</v>
      </c>
      <c r="CD97" s="1366"/>
      <c r="CE97" s="44">
        <v>0.1</v>
      </c>
      <c r="CF97" s="1367">
        <v>3.5714285714285718E-3</v>
      </c>
      <c r="CG97" s="1368">
        <v>5.5555555555555559E-2</v>
      </c>
      <c r="CH97" s="85">
        <v>129.30000000000001</v>
      </c>
      <c r="CI97" s="1367">
        <v>1.8223530553243796</v>
      </c>
      <c r="CJ97" s="503">
        <v>0.5986111111111112</v>
      </c>
      <c r="CK97" s="1087"/>
      <c r="CL97" s="670">
        <v>1</v>
      </c>
      <c r="CM97" s="8">
        <v>0</v>
      </c>
      <c r="CN97" s="670">
        <v>1013.25</v>
      </c>
      <c r="CO97" s="135">
        <f>'2011'!CA74</f>
        <v>4.6719999999999997</v>
      </c>
      <c r="CP97" s="664">
        <v>4.5999999999999996</v>
      </c>
      <c r="CQ97" s="664">
        <v>11.75</v>
      </c>
      <c r="CR97" s="664">
        <f t="shared" si="9"/>
        <v>8.1750000000000007</v>
      </c>
      <c r="CS97" s="512">
        <f t="shared" si="10"/>
        <v>7.15</v>
      </c>
      <c r="CT97" s="669">
        <f>$CT$93+('2011'!$BX$74/Daily!$E$123*Daily!E97)</f>
        <v>161.46666666666667</v>
      </c>
      <c r="CU97" s="669">
        <f>$CU$93+('2011'!$CF$74/Daily!$E$123*Daily!E97)</f>
        <v>244.26666666666665</v>
      </c>
      <c r="CV97" s="135">
        <f>'2011'!BT74</f>
        <v>5</v>
      </c>
      <c r="CW97" s="135">
        <f>'2011'!BU74</f>
        <v>12.8</v>
      </c>
      <c r="CX97" s="25"/>
      <c r="CY97" s="536"/>
      <c r="CZ97" s="536"/>
      <c r="DA97" s="536"/>
      <c r="DB97" s="536"/>
      <c r="DC97" s="536"/>
      <c r="DD97" s="536"/>
    </row>
    <row r="98" spans="4:108" ht="12.75" customHeight="1" x14ac:dyDescent="0.2">
      <c r="D98" s="1853"/>
      <c r="E98" s="1814">
        <f t="shared" si="16"/>
        <v>5</v>
      </c>
      <c r="F98" s="44">
        <v>9.1</v>
      </c>
      <c r="G98" s="44">
        <v>12.6</v>
      </c>
      <c r="H98" s="44">
        <v>10.9</v>
      </c>
      <c r="I98" s="44">
        <v>3.5</v>
      </c>
      <c r="J98" s="1408"/>
      <c r="K98" s="85">
        <v>74</v>
      </c>
      <c r="L98" s="85">
        <v>91</v>
      </c>
      <c r="M98" s="85">
        <v>84</v>
      </c>
      <c r="N98" s="85">
        <v>17</v>
      </c>
      <c r="O98" s="112"/>
      <c r="P98" s="85">
        <v>1020</v>
      </c>
      <c r="Q98" s="85">
        <v>1024</v>
      </c>
      <c r="R98" s="85">
        <v>1022</v>
      </c>
      <c r="S98" s="85">
        <v>4</v>
      </c>
      <c r="T98" s="112"/>
      <c r="U98" s="44">
        <v>8.5</v>
      </c>
      <c r="V98" s="44">
        <v>16.3</v>
      </c>
      <c r="W98" s="44">
        <v>25.5</v>
      </c>
      <c r="X98" s="103" t="s">
        <v>154</v>
      </c>
      <c r="Y98" s="401"/>
      <c r="Z98" s="88">
        <v>1.4</v>
      </c>
      <c r="AA98" s="1459">
        <v>0.5</v>
      </c>
      <c r="AB98" s="156" t="s">
        <v>112</v>
      </c>
      <c r="AC98" s="1461">
        <v>0.77777777777777768</v>
      </c>
      <c r="AD98" s="88">
        <v>0.46666666666666662</v>
      </c>
      <c r="AE98" s="1459" t="s">
        <v>112</v>
      </c>
      <c r="AF98" s="1467"/>
      <c r="AG98" s="88">
        <v>5.2</v>
      </c>
      <c r="AH98" s="88">
        <v>10.5</v>
      </c>
      <c r="AI98" s="88">
        <v>8.3000000000000007</v>
      </c>
      <c r="AJ98" s="88">
        <v>5.3</v>
      </c>
      <c r="AL98" s="103" t="s">
        <v>464</v>
      </c>
      <c r="AM98" t="s">
        <v>459</v>
      </c>
      <c r="AN98" t="s">
        <v>465</v>
      </c>
      <c r="AO98" s="396"/>
      <c r="AP98" s="593">
        <v>0</v>
      </c>
      <c r="AQ98" s="596">
        <v>3</v>
      </c>
      <c r="AR98" s="576"/>
      <c r="AS98" s="44">
        <f t="shared" si="11"/>
        <v>4.0999999999999996</v>
      </c>
      <c r="AT98" s="44">
        <f t="shared" si="12"/>
        <v>-0.20000000000000107</v>
      </c>
      <c r="AU98" s="44">
        <f t="shared" si="13"/>
        <v>1.9499999999999993</v>
      </c>
      <c r="AV98" s="487">
        <f t="shared" si="14"/>
        <v>-4.3000000000000007</v>
      </c>
      <c r="AW98" s="44">
        <f>IF(F98="","",F98-Daily!CP98)</f>
        <v>4.4749999999999996</v>
      </c>
      <c r="AX98" s="44">
        <f>IF(G98="","",G98-Daily!CQ98)</f>
        <v>0.82499999999999929</v>
      </c>
      <c r="AY98" s="44">
        <f>IF(H98="","",H98-Daily!CR98)</f>
        <v>2.7000000000000011</v>
      </c>
      <c r="AZ98" s="487">
        <f>IF(I98="","",I98-Daily!CS98)</f>
        <v>-3.6500000000000004</v>
      </c>
      <c r="BA98" s="85">
        <v>14.147272443867879</v>
      </c>
      <c r="BB98" s="85">
        <v>2.4635737683342338</v>
      </c>
      <c r="BC98" s="85">
        <v>5.5289058889338571</v>
      </c>
      <c r="BD98" s="108">
        <v>10.828959850868447</v>
      </c>
      <c r="BE98" s="112"/>
      <c r="BF98" s="622">
        <v>0.74999999999999989</v>
      </c>
      <c r="BG98" s="26">
        <v>129.69999999999996</v>
      </c>
      <c r="BH98" s="67">
        <v>0.79408163265306098</v>
      </c>
      <c r="BI98" s="30">
        <v>216.4</v>
      </c>
      <c r="BJ98" s="616">
        <v>0.86965840589417276</v>
      </c>
      <c r="BK98" s="1792">
        <f t="shared" si="15"/>
        <v>2</v>
      </c>
      <c r="BL98" s="1709">
        <v>0.20138888888888887</v>
      </c>
      <c r="BM98" s="1709">
        <v>0.76041666666666663</v>
      </c>
      <c r="BN98" s="1709" t="s">
        <v>489</v>
      </c>
      <c r="BO98" s="1709" t="s">
        <v>490</v>
      </c>
      <c r="BP98" s="1708">
        <v>0.43611111111111112</v>
      </c>
      <c r="BS98" s="291"/>
      <c r="BT98" s="184"/>
      <c r="BU98" s="352"/>
      <c r="BV98" s="352"/>
      <c r="BW98" s="352"/>
      <c r="BX98" s="352"/>
      <c r="BY98" s="127"/>
      <c r="BZ98" s="608"/>
      <c r="CA98" s="608"/>
      <c r="CB98" s="1370"/>
      <c r="CC98" s="352"/>
      <c r="CD98" s="1366"/>
      <c r="CE98" s="480"/>
      <c r="CF98" s="1371"/>
      <c r="CG98" s="1372"/>
      <c r="CH98" s="112"/>
      <c r="CI98" s="1371"/>
      <c r="CJ98" s="504"/>
      <c r="CK98" s="1088"/>
      <c r="CL98" s="670">
        <v>1</v>
      </c>
      <c r="CM98" s="8">
        <v>0</v>
      </c>
      <c r="CN98" s="670">
        <v>1013.25</v>
      </c>
      <c r="CO98" s="135">
        <f>'2011'!CA74</f>
        <v>4.6719999999999997</v>
      </c>
      <c r="CP98" s="664">
        <v>4.625</v>
      </c>
      <c r="CQ98" s="664">
        <v>11.775</v>
      </c>
      <c r="CR98" s="664">
        <f t="shared" si="9"/>
        <v>8.1999999999999993</v>
      </c>
      <c r="CS98" s="512">
        <f t="shared" si="10"/>
        <v>7.15</v>
      </c>
      <c r="CT98" s="669">
        <f>$CT$93+('2011'!$BX$74/Daily!$E$123*Daily!E98)</f>
        <v>163.33333333333334</v>
      </c>
      <c r="CU98" s="669">
        <f>$CU$93+('2011'!$CF$74/Daily!$E$123*Daily!E98)</f>
        <v>248.83333333333334</v>
      </c>
      <c r="CV98" s="135">
        <f>'2011'!BT74</f>
        <v>5</v>
      </c>
      <c r="CW98" s="135">
        <f>'2011'!BU74</f>
        <v>12.8</v>
      </c>
      <c r="CX98" s="25"/>
      <c r="CY98" s="536"/>
      <c r="CZ98" s="536"/>
      <c r="DA98" s="536"/>
      <c r="DB98" s="536"/>
      <c r="DC98" s="536"/>
      <c r="DD98" s="536"/>
    </row>
    <row r="99" spans="4:108" ht="12.75" customHeight="1" x14ac:dyDescent="0.2">
      <c r="D99" s="1853"/>
      <c r="E99" s="1814">
        <f t="shared" si="16"/>
        <v>6</v>
      </c>
      <c r="F99" s="44">
        <v>11.9</v>
      </c>
      <c r="G99" s="44">
        <v>22.4</v>
      </c>
      <c r="H99" s="44">
        <v>16.8</v>
      </c>
      <c r="I99" s="44">
        <v>10.499999999999998</v>
      </c>
      <c r="J99" s="1408"/>
      <c r="K99" s="98">
        <v>31</v>
      </c>
      <c r="L99" s="98">
        <v>91</v>
      </c>
      <c r="M99" s="98">
        <v>60</v>
      </c>
      <c r="N99" s="98">
        <v>60</v>
      </c>
      <c r="O99" s="111"/>
      <c r="P99" s="98">
        <v>1024</v>
      </c>
      <c r="Q99" s="98">
        <v>1027</v>
      </c>
      <c r="R99" s="98">
        <v>1025.5</v>
      </c>
      <c r="S99" s="98">
        <v>3</v>
      </c>
      <c r="T99" s="111"/>
      <c r="U99" s="88">
        <v>6.6</v>
      </c>
      <c r="V99" s="88">
        <v>13.7</v>
      </c>
      <c r="W99" s="88">
        <v>21.9</v>
      </c>
      <c r="X99" s="103" t="s">
        <v>154</v>
      </c>
      <c r="Y99" s="401"/>
      <c r="Z99" s="88">
        <v>0</v>
      </c>
      <c r="AA99" s="1459" t="s">
        <v>459</v>
      </c>
      <c r="AB99" s="156" t="s">
        <v>459</v>
      </c>
      <c r="AC99" s="1461" t="s">
        <v>459</v>
      </c>
      <c r="AD99" s="88" t="s">
        <v>459</v>
      </c>
      <c r="AE99" s="1459" t="s">
        <v>459</v>
      </c>
      <c r="AF99" s="1467"/>
      <c r="AG99" s="88">
        <v>3</v>
      </c>
      <c r="AH99" s="88">
        <v>12</v>
      </c>
      <c r="AI99" s="88">
        <v>7.8</v>
      </c>
      <c r="AJ99" s="88">
        <v>9</v>
      </c>
      <c r="AL99" s="103" t="s">
        <v>466</v>
      </c>
      <c r="AM99" t="s">
        <v>459</v>
      </c>
      <c r="AN99" t="s">
        <v>332</v>
      </c>
      <c r="AO99" s="396"/>
      <c r="AP99" s="593">
        <v>11.5</v>
      </c>
      <c r="AQ99" s="596">
        <v>0</v>
      </c>
      <c r="AR99" s="576"/>
      <c r="AS99" s="44">
        <f t="shared" si="11"/>
        <v>6.9</v>
      </c>
      <c r="AT99" s="44">
        <f t="shared" si="12"/>
        <v>9.5999999999999979</v>
      </c>
      <c r="AU99" s="44">
        <f t="shared" si="13"/>
        <v>8.25</v>
      </c>
      <c r="AV99" s="487">
        <f t="shared" si="14"/>
        <v>2.6999999999999975</v>
      </c>
      <c r="AW99" s="44">
        <f>IF(F99="","",F99-Daily!CP99)</f>
        <v>7.25</v>
      </c>
      <c r="AX99" s="44">
        <f>IF(G99="","",G99-Daily!CQ99)</f>
        <v>10.599999999999998</v>
      </c>
      <c r="AY99" s="44">
        <f>IF(H99="","",H99-Daily!CR99)</f>
        <v>8.5749999999999993</v>
      </c>
      <c r="AZ99" s="487">
        <f>IF(I99="","",I99-Daily!CS99)</f>
        <v>3.3499999999999979</v>
      </c>
      <c r="BA99" s="66">
        <v>116.37622887141508</v>
      </c>
      <c r="BB99" s="66">
        <v>900.00677020701312</v>
      </c>
      <c r="BC99" s="66">
        <v>530.25860534004084</v>
      </c>
      <c r="BD99" s="108">
        <v>8.9509038065429962</v>
      </c>
      <c r="BE99" s="112"/>
      <c r="BF99" s="622">
        <v>0</v>
      </c>
      <c r="BG99" s="26">
        <v>129.69999999999996</v>
      </c>
      <c r="BH99" s="67">
        <v>0.78510895883777221</v>
      </c>
      <c r="BI99" s="30">
        <v>227.9</v>
      </c>
      <c r="BJ99" s="616">
        <v>0.89936858721389112</v>
      </c>
      <c r="BK99" s="1792">
        <f t="shared" si="15"/>
        <v>0</v>
      </c>
      <c r="BL99" s="1709">
        <v>6.9444444444444441E-3</v>
      </c>
      <c r="BM99" s="1709">
        <v>0.625</v>
      </c>
      <c r="BN99" s="1709">
        <v>0.77777777777777779</v>
      </c>
      <c r="BO99" s="1709">
        <v>6.9444444444444441E-3</v>
      </c>
      <c r="BP99" s="1708">
        <v>0.67986111111111114</v>
      </c>
      <c r="BS99" s="2159" t="s">
        <v>194</v>
      </c>
      <c r="BT99" s="2160"/>
      <c r="BU99" s="88">
        <v>4.1124999999999998</v>
      </c>
      <c r="BV99" s="88">
        <v>5.824642857142857</v>
      </c>
      <c r="BW99" s="88">
        <v>5.0135714285714297</v>
      </c>
      <c r="BX99" s="88">
        <v>1.7121428571428563</v>
      </c>
      <c r="BY99" s="127"/>
      <c r="BZ99" s="607">
        <v>65.400000000000006</v>
      </c>
      <c r="CA99" s="607">
        <v>1021.65</v>
      </c>
      <c r="CB99" s="1365">
        <v>5.75</v>
      </c>
      <c r="CC99" s="88">
        <v>6.4099999999999993</v>
      </c>
      <c r="CD99" s="1366"/>
      <c r="CE99" s="44">
        <v>1.4</v>
      </c>
      <c r="CF99" s="1367">
        <v>7.4999999999999997E-2</v>
      </c>
      <c r="CG99" s="1368">
        <v>0.77777777777777768</v>
      </c>
      <c r="CH99" s="85">
        <v>69.599999999999994</v>
      </c>
      <c r="CI99" s="1367">
        <v>1.6009432584757035</v>
      </c>
      <c r="CJ99" s="503">
        <v>0.32222222222222219</v>
      </c>
      <c r="CK99" s="1089"/>
      <c r="CL99" s="670">
        <v>1</v>
      </c>
      <c r="CM99" s="8">
        <v>0</v>
      </c>
      <c r="CN99" s="670">
        <v>1013.25</v>
      </c>
      <c r="CO99" s="135">
        <f>'2011'!CA74</f>
        <v>4.6719999999999997</v>
      </c>
      <c r="CP99" s="664">
        <v>4.6500000000000004</v>
      </c>
      <c r="CQ99" s="664">
        <v>11.8</v>
      </c>
      <c r="CR99" s="664">
        <f t="shared" si="9"/>
        <v>8.2250000000000014</v>
      </c>
      <c r="CS99" s="512">
        <f t="shared" si="10"/>
        <v>7.15</v>
      </c>
      <c r="CT99" s="669">
        <f>$CT$93+('2011'!$BX$74/Daily!$E$123*Daily!E99)</f>
        <v>165.2</v>
      </c>
      <c r="CU99" s="669">
        <f>$CU$93+('2011'!$CF$74/Daily!$E$123*Daily!E99)</f>
        <v>253.4</v>
      </c>
      <c r="CV99" s="135">
        <f>'2011'!BT74</f>
        <v>5</v>
      </c>
      <c r="CW99" s="135">
        <f>'2011'!BU74</f>
        <v>12.8</v>
      </c>
      <c r="CX99" s="25"/>
      <c r="CY99" s="536"/>
      <c r="CZ99" s="536"/>
      <c r="DA99" s="536"/>
      <c r="DB99" s="536"/>
      <c r="DC99" s="536"/>
      <c r="DD99" s="536"/>
    </row>
    <row r="100" spans="4:108" ht="12.75" customHeight="1" x14ac:dyDescent="0.2">
      <c r="D100" s="1853"/>
      <c r="E100" s="1814">
        <f t="shared" si="16"/>
        <v>7</v>
      </c>
      <c r="F100" s="88">
        <v>9.8000000000000007</v>
      </c>
      <c r="G100" s="88">
        <v>20.9</v>
      </c>
      <c r="H100" s="88">
        <v>15.2</v>
      </c>
      <c r="I100" s="88">
        <v>11.099999999999998</v>
      </c>
      <c r="J100" s="1408"/>
      <c r="K100" s="98">
        <v>48</v>
      </c>
      <c r="L100" s="98">
        <v>76</v>
      </c>
      <c r="M100" s="98">
        <v>60</v>
      </c>
      <c r="N100" s="98">
        <v>28</v>
      </c>
      <c r="O100" s="111"/>
      <c r="P100" s="98">
        <v>1025</v>
      </c>
      <c r="Q100" s="98">
        <v>1029</v>
      </c>
      <c r="R100" s="98">
        <v>1027</v>
      </c>
      <c r="S100" s="98">
        <v>4</v>
      </c>
      <c r="T100" s="111"/>
      <c r="U100" s="88">
        <v>4</v>
      </c>
      <c r="V100" s="88">
        <v>11.2</v>
      </c>
      <c r="W100" s="88">
        <v>15.2</v>
      </c>
      <c r="X100" s="103" t="s">
        <v>182</v>
      </c>
      <c r="Y100" s="401"/>
      <c r="Z100" s="88">
        <v>0</v>
      </c>
      <c r="AA100" s="1459" t="s">
        <v>459</v>
      </c>
      <c r="AB100" s="156" t="s">
        <v>459</v>
      </c>
      <c r="AC100" s="1461" t="s">
        <v>459</v>
      </c>
      <c r="AD100" s="88" t="s">
        <v>459</v>
      </c>
      <c r="AE100" s="1459" t="s">
        <v>459</v>
      </c>
      <c r="AF100" s="1467"/>
      <c r="AG100" s="88">
        <v>3.5</v>
      </c>
      <c r="AH100" s="88">
        <v>10.9</v>
      </c>
      <c r="AI100" s="88">
        <v>7.3</v>
      </c>
      <c r="AJ100" s="88">
        <v>7.4</v>
      </c>
      <c r="AL100" s="103" t="s">
        <v>467</v>
      </c>
      <c r="AM100" t="s">
        <v>459</v>
      </c>
      <c r="AN100" t="s">
        <v>112</v>
      </c>
      <c r="AO100" s="396"/>
      <c r="AP100" s="593">
        <v>11</v>
      </c>
      <c r="AQ100" s="596">
        <v>0</v>
      </c>
      <c r="AR100" s="576"/>
      <c r="AS100" s="88">
        <f t="shared" si="11"/>
        <v>4.8000000000000007</v>
      </c>
      <c r="AT100" s="88">
        <f t="shared" si="12"/>
        <v>8.0999999999999979</v>
      </c>
      <c r="AU100" s="88">
        <f t="shared" si="13"/>
        <v>6.4499999999999993</v>
      </c>
      <c r="AV100" s="355">
        <f t="shared" si="14"/>
        <v>3.2999999999999972</v>
      </c>
      <c r="AW100" s="88">
        <f>IF(F100="","",F100-Daily!CP100)</f>
        <v>5.1250000000000009</v>
      </c>
      <c r="AX100" s="88">
        <f>IF(G100="","",G100-Daily!CQ100)</f>
        <v>9.0071428571428545</v>
      </c>
      <c r="AY100" s="88">
        <f>IF(H100="","",H100-Daily!CR100)</f>
        <v>6.9160714285714278</v>
      </c>
      <c r="AZ100" s="355">
        <f>IF(I100="","",I100-Daily!CS100)</f>
        <v>3.8821428571428536</v>
      </c>
      <c r="BA100" s="85">
        <v>21.711340529981079</v>
      </c>
      <c r="BB100" s="66">
        <v>214.0138570807799</v>
      </c>
      <c r="BC100" s="66">
        <v>102.68106883498398</v>
      </c>
      <c r="BD100" s="108">
        <v>12.63432007145127</v>
      </c>
      <c r="BE100" s="112"/>
      <c r="BF100" s="622">
        <v>0</v>
      </c>
      <c r="BG100" s="26">
        <v>129.69999999999996</v>
      </c>
      <c r="BH100" s="67">
        <v>0.77633679169991998</v>
      </c>
      <c r="BI100" s="30">
        <v>238.9</v>
      </c>
      <c r="BJ100" s="616">
        <v>0.92608864194340368</v>
      </c>
      <c r="BK100" s="1792">
        <f t="shared" si="15"/>
        <v>0</v>
      </c>
      <c r="BL100" s="1709">
        <v>0.27083333333333331</v>
      </c>
      <c r="BM100" s="1709">
        <v>0.57638888888888895</v>
      </c>
      <c r="BN100" s="1709">
        <v>0.55208333333333337</v>
      </c>
      <c r="BO100" s="1709" t="s">
        <v>491</v>
      </c>
      <c r="BP100" s="1708">
        <v>0.66527777777777775</v>
      </c>
      <c r="BS100" s="2159" t="s">
        <v>195</v>
      </c>
      <c r="BT100" s="2160"/>
      <c r="BU100" s="88">
        <v>2.6724999999999968</v>
      </c>
      <c r="BV100" s="88">
        <v>5.4878571428571394</v>
      </c>
      <c r="BW100" s="88">
        <v>4.015178571428569</v>
      </c>
      <c r="BX100" s="88">
        <v>2.8153571428571409</v>
      </c>
      <c r="BY100" s="127"/>
      <c r="BZ100" s="607">
        <v>58.4</v>
      </c>
      <c r="CA100" s="607">
        <v>1021</v>
      </c>
      <c r="CB100" s="1365">
        <v>3.4099999999999993</v>
      </c>
      <c r="CC100" s="88">
        <v>4.37</v>
      </c>
      <c r="CD100" s="1366"/>
      <c r="CE100" s="44">
        <v>0.3</v>
      </c>
      <c r="CF100" s="1367">
        <v>1.607142857142857E-2</v>
      </c>
      <c r="CG100" s="1368">
        <v>0.16666666666666666</v>
      </c>
      <c r="CH100" s="85">
        <v>54.1</v>
      </c>
      <c r="CI100" s="1367">
        <v>1.1839729186485464</v>
      </c>
      <c r="CJ100" s="503">
        <v>0.25046296296296294</v>
      </c>
      <c r="CK100" s="1089"/>
      <c r="CL100" s="670">
        <v>1</v>
      </c>
      <c r="CM100" s="8">
        <v>0</v>
      </c>
      <c r="CN100" s="670">
        <v>1013.25</v>
      </c>
      <c r="CO100" s="135">
        <f>'2011'!CA74</f>
        <v>4.6719999999999997</v>
      </c>
      <c r="CP100" s="664">
        <v>4.6749999999999998</v>
      </c>
      <c r="CQ100" s="664">
        <v>11.892857142857144</v>
      </c>
      <c r="CR100" s="664">
        <f t="shared" si="9"/>
        <v>8.2839285714285715</v>
      </c>
      <c r="CS100" s="512">
        <f t="shared" si="10"/>
        <v>7.2178571428571443</v>
      </c>
      <c r="CT100" s="669">
        <f>$CT$93+('2011'!$BX$74/Daily!$E$123*Daily!E100)</f>
        <v>167.06666666666666</v>
      </c>
      <c r="CU100" s="669">
        <f>$CU$93+('2011'!$CF$74/Daily!$E$123*Daily!E100)</f>
        <v>257.96666666666664</v>
      </c>
      <c r="CV100" s="135">
        <f>'2011'!BT74</f>
        <v>5</v>
      </c>
      <c r="CW100" s="135">
        <f>'2011'!BU74</f>
        <v>12.8</v>
      </c>
      <c r="CX100" s="25"/>
      <c r="CY100" s="536"/>
      <c r="CZ100" s="536"/>
      <c r="DA100" s="536"/>
      <c r="DB100" s="536"/>
      <c r="DC100" s="536"/>
      <c r="DD100" s="536"/>
    </row>
    <row r="101" spans="4:108" ht="12.75" customHeight="1" x14ac:dyDescent="0.2">
      <c r="D101" s="1853"/>
      <c r="E101" s="1814">
        <f t="shared" si="16"/>
        <v>8</v>
      </c>
      <c r="F101" s="44">
        <v>7</v>
      </c>
      <c r="G101" s="88">
        <v>20.9</v>
      </c>
      <c r="H101" s="88">
        <v>14.5</v>
      </c>
      <c r="I101" s="88">
        <v>13.899999999999999</v>
      </c>
      <c r="J101" s="1408"/>
      <c r="K101" s="98">
        <v>36</v>
      </c>
      <c r="L101" s="98">
        <v>80</v>
      </c>
      <c r="M101" s="98">
        <v>57</v>
      </c>
      <c r="N101" s="98">
        <v>44</v>
      </c>
      <c r="O101" s="111"/>
      <c r="P101" s="98">
        <v>1026</v>
      </c>
      <c r="Q101" s="98">
        <v>1029</v>
      </c>
      <c r="R101" s="98">
        <v>1027.5</v>
      </c>
      <c r="S101" s="98">
        <v>3</v>
      </c>
      <c r="T101" s="111"/>
      <c r="U101" s="88">
        <v>2.4</v>
      </c>
      <c r="V101" s="88">
        <v>9.8000000000000007</v>
      </c>
      <c r="W101" s="88">
        <v>12.5</v>
      </c>
      <c r="X101" s="103" t="s">
        <v>178</v>
      </c>
      <c r="Y101" s="401"/>
      <c r="Z101" s="88">
        <v>0</v>
      </c>
      <c r="AA101" s="1459" t="s">
        <v>459</v>
      </c>
      <c r="AB101" s="156" t="s">
        <v>459</v>
      </c>
      <c r="AC101" s="1461" t="s">
        <v>459</v>
      </c>
      <c r="AD101" s="88" t="s">
        <v>459</v>
      </c>
      <c r="AE101" s="1459" t="s">
        <v>459</v>
      </c>
      <c r="AF101" s="1467"/>
      <c r="AG101" s="88">
        <v>3.1</v>
      </c>
      <c r="AH101" s="88">
        <v>8.5</v>
      </c>
      <c r="AI101" s="88">
        <v>5.6</v>
      </c>
      <c r="AJ101" s="88">
        <v>5.4</v>
      </c>
      <c r="AL101" s="103" t="s">
        <v>468</v>
      </c>
      <c r="AM101" t="s">
        <v>459</v>
      </c>
      <c r="AN101" t="s">
        <v>332</v>
      </c>
      <c r="AO101" s="396"/>
      <c r="AP101" s="593">
        <v>12.1</v>
      </c>
      <c r="AQ101" s="596">
        <v>0</v>
      </c>
      <c r="AR101" s="576"/>
      <c r="AS101" s="44">
        <f t="shared" si="11"/>
        <v>2</v>
      </c>
      <c r="AT101" s="88">
        <f t="shared" si="12"/>
        <v>8.0999999999999979</v>
      </c>
      <c r="AU101" s="88">
        <f t="shared" si="13"/>
        <v>5.0499999999999989</v>
      </c>
      <c r="AV101" s="355">
        <f t="shared" si="14"/>
        <v>6.0999999999999979</v>
      </c>
      <c r="AW101" s="44">
        <f>IF(F101="","",F101-Daily!CP101)</f>
        <v>2.2999999999999998</v>
      </c>
      <c r="AX101" s="44">
        <f>IF(G101="","",G101-Daily!CQ101)</f>
        <v>8.914285714285711</v>
      </c>
      <c r="AY101" s="44">
        <f>IF(H101="","",H101-Daily!CR101)</f>
        <v>6.1571428571428566</v>
      </c>
      <c r="AZ101" s="487">
        <f>IF(I101="","",I101-Daily!CS101)</f>
        <v>6.6142857142857112</v>
      </c>
      <c r="BA101" s="85">
        <v>4.4472879927479951</v>
      </c>
      <c r="BB101" s="66">
        <v>198.00775377997181</v>
      </c>
      <c r="BC101" s="85">
        <v>53.282865057467106</v>
      </c>
      <c r="BD101" s="1495">
        <v>123.23062070966513</v>
      </c>
      <c r="BE101" s="112"/>
      <c r="BF101" s="622">
        <v>0</v>
      </c>
      <c r="BG101" s="26">
        <v>129.69999999999996</v>
      </c>
      <c r="BH101" s="67">
        <v>0.76775848460931306</v>
      </c>
      <c r="BI101" s="30">
        <v>251</v>
      </c>
      <c r="BJ101" s="616">
        <v>0.95606907059421042</v>
      </c>
      <c r="BK101" s="1792">
        <f t="shared" si="15"/>
        <v>0</v>
      </c>
      <c r="BL101" s="1709">
        <v>0.27083333333333331</v>
      </c>
      <c r="BM101" s="1709">
        <v>0.72569444444444453</v>
      </c>
      <c r="BN101" s="1709">
        <v>0.69444444444444453</v>
      </c>
      <c r="BO101" s="1709">
        <v>0.30208333333333331</v>
      </c>
      <c r="BP101" s="1708">
        <v>0.98541666666666661</v>
      </c>
      <c r="BS101" s="2159" t="s">
        <v>214</v>
      </c>
      <c r="BT101" s="2160"/>
      <c r="BU101" s="88">
        <v>3.884999999999998</v>
      </c>
      <c r="BV101" s="88">
        <v>6.5900000000000016</v>
      </c>
      <c r="BW101" s="88">
        <v>4.9375000000000018</v>
      </c>
      <c r="BX101" s="88">
        <v>2.7050000000000001</v>
      </c>
      <c r="BY101" s="127"/>
      <c r="BZ101" s="607">
        <v>61.4</v>
      </c>
      <c r="CA101" s="607">
        <v>1016.9</v>
      </c>
      <c r="CB101" s="1365">
        <v>4.2999999999999989</v>
      </c>
      <c r="CC101" s="88">
        <v>6.81</v>
      </c>
      <c r="CD101" s="1366"/>
      <c r="CE101" s="44">
        <v>0.1</v>
      </c>
      <c r="CF101" s="1367">
        <v>5.3571428571428572E-3</v>
      </c>
      <c r="CG101" s="1368">
        <v>5.5555555555555559E-2</v>
      </c>
      <c r="CH101" s="85">
        <v>92.300000000000011</v>
      </c>
      <c r="CI101" s="1367">
        <v>1.9296698266945882</v>
      </c>
      <c r="CJ101" s="503">
        <v>0.42731481481481487</v>
      </c>
      <c r="CK101" s="1089"/>
      <c r="CL101" s="670">
        <v>1</v>
      </c>
      <c r="CM101" s="8">
        <v>0</v>
      </c>
      <c r="CN101" s="670">
        <v>1013.25</v>
      </c>
      <c r="CO101" s="135">
        <f>'2011'!CA74</f>
        <v>4.6719999999999997</v>
      </c>
      <c r="CP101" s="664">
        <v>4.7</v>
      </c>
      <c r="CQ101" s="664">
        <v>11.985714285714288</v>
      </c>
      <c r="CR101" s="664">
        <f t="shared" si="9"/>
        <v>8.3428571428571434</v>
      </c>
      <c r="CS101" s="512">
        <f t="shared" si="10"/>
        <v>7.2857142857142874</v>
      </c>
      <c r="CT101" s="669">
        <f>$CT$93+('2011'!$BX$74/Daily!$E$123*Daily!E101)</f>
        <v>168.93333333333334</v>
      </c>
      <c r="CU101" s="669">
        <f>$CU$93+('2011'!$CF$74/Daily!$E$123*Daily!E101)</f>
        <v>262.5333333333333</v>
      </c>
      <c r="CV101" s="135">
        <f>'2011'!BT74</f>
        <v>5</v>
      </c>
      <c r="CW101" s="135">
        <f>'2011'!BU74</f>
        <v>12.8</v>
      </c>
      <c r="CX101" s="25"/>
      <c r="CY101" s="536"/>
      <c r="CZ101" s="536"/>
      <c r="DA101" s="536"/>
      <c r="DB101" s="536"/>
      <c r="DC101" s="536"/>
      <c r="DD101" s="536"/>
    </row>
    <row r="102" spans="4:108" ht="12.75" customHeight="1" x14ac:dyDescent="0.2">
      <c r="D102" s="1853"/>
      <c r="E102" s="1814">
        <f t="shared" si="16"/>
        <v>9</v>
      </c>
      <c r="F102" s="44">
        <v>7.7</v>
      </c>
      <c r="G102" s="88">
        <v>17.899999999999999</v>
      </c>
      <c r="H102" s="88">
        <v>12.7</v>
      </c>
      <c r="I102" s="88">
        <v>10.199999999999999</v>
      </c>
      <c r="J102" s="1408"/>
      <c r="K102" s="98">
        <v>42</v>
      </c>
      <c r="L102" s="98">
        <v>71</v>
      </c>
      <c r="M102" s="98">
        <v>55</v>
      </c>
      <c r="N102" s="98">
        <v>29</v>
      </c>
      <c r="O102" s="111"/>
      <c r="P102" s="98">
        <v>1024</v>
      </c>
      <c r="Q102" s="98">
        <v>1028</v>
      </c>
      <c r="R102" s="98">
        <v>1026</v>
      </c>
      <c r="S102" s="98">
        <v>4</v>
      </c>
      <c r="T102" s="111"/>
      <c r="U102" s="88">
        <v>5.3</v>
      </c>
      <c r="V102" s="88">
        <v>12.8</v>
      </c>
      <c r="W102" s="88">
        <v>17</v>
      </c>
      <c r="X102" s="103" t="s">
        <v>183</v>
      </c>
      <c r="Y102" s="401"/>
      <c r="Z102" s="88">
        <v>0</v>
      </c>
      <c r="AA102" s="1459" t="s">
        <v>459</v>
      </c>
      <c r="AB102" s="156" t="s">
        <v>459</v>
      </c>
      <c r="AC102" s="1461" t="s">
        <v>459</v>
      </c>
      <c r="AD102" s="88" t="s">
        <v>459</v>
      </c>
      <c r="AE102" s="1459" t="s">
        <v>459</v>
      </c>
      <c r="AF102" s="1467"/>
      <c r="AG102" s="88">
        <v>0.4</v>
      </c>
      <c r="AH102" s="88">
        <v>8.3000000000000007</v>
      </c>
      <c r="AI102" s="88">
        <v>3.8</v>
      </c>
      <c r="AJ102" s="88">
        <v>7.9</v>
      </c>
      <c r="AL102" s="103" t="s">
        <v>468</v>
      </c>
      <c r="AM102" t="s">
        <v>459</v>
      </c>
      <c r="AN102" t="s">
        <v>332</v>
      </c>
      <c r="AO102" s="396"/>
      <c r="AP102" s="593">
        <v>12</v>
      </c>
      <c r="AQ102" s="596">
        <v>0</v>
      </c>
      <c r="AR102" s="576"/>
      <c r="AS102" s="44">
        <f t="shared" si="11"/>
        <v>2.7</v>
      </c>
      <c r="AT102" s="88">
        <f t="shared" si="12"/>
        <v>5.0999999999999979</v>
      </c>
      <c r="AU102" s="88">
        <f t="shared" si="13"/>
        <v>3.899999999999999</v>
      </c>
      <c r="AV102" s="355">
        <f t="shared" si="14"/>
        <v>2.3999999999999977</v>
      </c>
      <c r="AW102" s="44">
        <f>IF(F102="","",F102-Daily!CP102)</f>
        <v>2.9750000000000005</v>
      </c>
      <c r="AX102" s="44">
        <f>IF(G102="","",G102-Daily!CQ102)</f>
        <v>5.8214285714285676</v>
      </c>
      <c r="AY102" s="44">
        <f>IF(H102="","",H102-Daily!CR102)</f>
        <v>4.298214285714284</v>
      </c>
      <c r="AZ102" s="487">
        <f>IF(I102="","",I102-Daily!CS102)</f>
        <v>2.846428571428568</v>
      </c>
      <c r="BA102" s="85">
        <v>6.0937309181046571</v>
      </c>
      <c r="BB102" s="85">
        <v>21.509407257005115</v>
      </c>
      <c r="BC102" s="85">
        <v>13.65023951398333</v>
      </c>
      <c r="BD102" s="108">
        <v>6.6458986046293953</v>
      </c>
      <c r="BE102" s="112"/>
      <c r="BF102" s="622">
        <v>0</v>
      </c>
      <c r="BG102" s="26">
        <v>129.69999999999996</v>
      </c>
      <c r="BH102" s="67">
        <v>0.75936768149882872</v>
      </c>
      <c r="BI102" s="30">
        <v>263</v>
      </c>
      <c r="BJ102" s="616">
        <v>0.98464994384125792</v>
      </c>
      <c r="BK102" s="1792">
        <f t="shared" si="15"/>
        <v>0</v>
      </c>
      <c r="BL102" s="1709">
        <v>0.28125</v>
      </c>
      <c r="BM102" s="1709">
        <v>0.57986111111111105</v>
      </c>
      <c r="BN102" s="1709">
        <v>0.76041666666666663</v>
      </c>
      <c r="BO102" s="1709" t="s">
        <v>490</v>
      </c>
      <c r="BP102" s="1708">
        <v>0.57638888888888895</v>
      </c>
      <c r="BS102" s="291"/>
      <c r="BT102" s="184"/>
      <c r="BU102" s="352"/>
      <c r="BV102" s="352"/>
      <c r="BW102" s="352"/>
      <c r="BX102" s="352"/>
      <c r="BY102" s="127"/>
      <c r="BZ102" s="608"/>
      <c r="CA102" s="608"/>
      <c r="CB102" s="1370"/>
      <c r="CC102" s="352"/>
      <c r="CD102" s="1366"/>
      <c r="CE102" s="480"/>
      <c r="CF102" s="1371"/>
      <c r="CG102" s="1372"/>
      <c r="CH102" s="112"/>
      <c r="CI102" s="1371"/>
      <c r="CJ102" s="504"/>
      <c r="CK102" s="1089"/>
      <c r="CL102" s="670">
        <v>1</v>
      </c>
      <c r="CM102" s="8">
        <v>0</v>
      </c>
      <c r="CN102" s="670">
        <v>1013.25</v>
      </c>
      <c r="CO102" s="135">
        <f>'2011'!CA74</f>
        <v>4.6719999999999997</v>
      </c>
      <c r="CP102" s="664">
        <v>4.7249999999999996</v>
      </c>
      <c r="CQ102" s="664">
        <v>12.078571428571431</v>
      </c>
      <c r="CR102" s="664">
        <f t="shared" si="9"/>
        <v>8.4017857142857153</v>
      </c>
      <c r="CS102" s="512">
        <f t="shared" si="10"/>
        <v>7.3535714285714313</v>
      </c>
      <c r="CT102" s="669">
        <f>$CT$93+('2011'!$BX$74/Daily!$E$123*Daily!E102)</f>
        <v>170.8</v>
      </c>
      <c r="CU102" s="669">
        <f>$CU$93+('2011'!$CF$74/Daily!$E$123*Daily!E102)</f>
        <v>267.10000000000002</v>
      </c>
      <c r="CV102" s="135">
        <f>'2011'!BT74</f>
        <v>5</v>
      </c>
      <c r="CW102" s="135">
        <f>'2011'!BU74</f>
        <v>12.8</v>
      </c>
      <c r="CX102" s="25"/>
      <c r="CY102" s="536"/>
      <c r="CZ102" s="536"/>
      <c r="DA102" s="536"/>
      <c r="DB102" s="536"/>
      <c r="DC102" s="536"/>
      <c r="DD102" s="536"/>
    </row>
    <row r="103" spans="4:108" ht="12.75" customHeight="1" x14ac:dyDescent="0.2">
      <c r="D103" s="1853"/>
      <c r="E103" s="1814">
        <f t="shared" si="16"/>
        <v>10</v>
      </c>
      <c r="F103" s="44">
        <v>6.1</v>
      </c>
      <c r="G103" s="88">
        <v>19</v>
      </c>
      <c r="H103" s="88">
        <v>12.3</v>
      </c>
      <c r="I103" s="88">
        <v>12.9</v>
      </c>
      <c r="J103" s="1408"/>
      <c r="K103" s="98">
        <v>33</v>
      </c>
      <c r="L103" s="98">
        <v>81</v>
      </c>
      <c r="M103" s="98">
        <v>59</v>
      </c>
      <c r="N103" s="98">
        <v>48</v>
      </c>
      <c r="O103" s="111"/>
      <c r="P103" s="98">
        <v>1024</v>
      </c>
      <c r="Q103" s="98">
        <v>1025</v>
      </c>
      <c r="R103" s="98">
        <v>1024.5</v>
      </c>
      <c r="S103" s="98">
        <v>1</v>
      </c>
      <c r="T103" s="111"/>
      <c r="U103" s="88">
        <v>4</v>
      </c>
      <c r="V103" s="88">
        <v>10</v>
      </c>
      <c r="W103" s="88">
        <v>13.2</v>
      </c>
      <c r="X103" s="103" t="s">
        <v>183</v>
      </c>
      <c r="Y103" s="401"/>
      <c r="Z103" s="88">
        <v>0</v>
      </c>
      <c r="AA103" s="1459" t="s">
        <v>459</v>
      </c>
      <c r="AB103" s="156" t="s">
        <v>459</v>
      </c>
      <c r="AC103" s="1461" t="s">
        <v>459</v>
      </c>
      <c r="AD103" s="88" t="s">
        <v>459</v>
      </c>
      <c r="AE103" s="1459" t="s">
        <v>459</v>
      </c>
      <c r="AF103" s="1467"/>
      <c r="AG103" s="88">
        <v>0.7</v>
      </c>
      <c r="AH103" s="88">
        <v>8.3000000000000007</v>
      </c>
      <c r="AI103" s="88">
        <v>3.7</v>
      </c>
      <c r="AJ103" s="88">
        <v>7.6000000000000005</v>
      </c>
      <c r="AL103" s="103" t="s">
        <v>469</v>
      </c>
      <c r="AM103" t="s">
        <v>459</v>
      </c>
      <c r="AN103" t="s">
        <v>112</v>
      </c>
      <c r="AO103" s="396"/>
      <c r="AP103" s="593">
        <v>11</v>
      </c>
      <c r="AQ103" s="596">
        <v>0</v>
      </c>
      <c r="AR103" s="576"/>
      <c r="AS103" s="44">
        <f t="shared" si="11"/>
        <v>1.0999999999999996</v>
      </c>
      <c r="AT103" s="88">
        <f t="shared" si="12"/>
        <v>6.1999999999999993</v>
      </c>
      <c r="AU103" s="88">
        <f t="shared" si="13"/>
        <v>3.6499999999999995</v>
      </c>
      <c r="AV103" s="355">
        <f t="shared" si="14"/>
        <v>5.0999999999999996</v>
      </c>
      <c r="AW103" s="44">
        <f>IF(F103="","",F103-Daily!CP103)</f>
        <v>1.3499999999999996</v>
      </c>
      <c r="AX103" s="44">
        <f>IF(G103="","",G103-Daily!CQ103)</f>
        <v>6.8285714285714256</v>
      </c>
      <c r="AY103" s="44">
        <f>IF(H103="","",H103-Daily!CR103)</f>
        <v>3.8392857142857135</v>
      </c>
      <c r="AZ103" s="487">
        <f>IF(I103="","",I103-Daily!CS103)</f>
        <v>5.478571428571426</v>
      </c>
      <c r="BA103" s="85">
        <v>3.0428624360553003</v>
      </c>
      <c r="BB103" s="85">
        <v>40.99930287148333</v>
      </c>
      <c r="BC103" s="85">
        <v>10.274317451092893</v>
      </c>
      <c r="BD103" s="108">
        <v>43.026022292610946</v>
      </c>
      <c r="BE103" s="112"/>
      <c r="BF103" s="622">
        <v>0</v>
      </c>
      <c r="BG103" s="26">
        <v>129.69999999999996</v>
      </c>
      <c r="BH103" s="67">
        <v>0.75115830115830096</v>
      </c>
      <c r="BI103" s="30">
        <v>274</v>
      </c>
      <c r="BJ103" s="616">
        <v>1.0085889570552147</v>
      </c>
      <c r="BK103" s="1792">
        <f t="shared" si="15"/>
        <v>0</v>
      </c>
      <c r="BL103" s="1709">
        <v>0.27430555555555552</v>
      </c>
      <c r="BM103" s="1709">
        <v>0.68055555555555547</v>
      </c>
      <c r="BN103" s="1709">
        <v>0.75694444444444453</v>
      </c>
      <c r="BO103" s="1709">
        <v>0.30902777777777779</v>
      </c>
      <c r="BP103" s="1708">
        <v>0.50694444444444442</v>
      </c>
      <c r="BS103" s="2159" t="s">
        <v>197</v>
      </c>
      <c r="BT103" s="2160"/>
      <c r="BU103" s="88">
        <v>4.4249999999999998</v>
      </c>
      <c r="BV103" s="88">
        <v>3.4149999999999974</v>
      </c>
      <c r="BW103" s="88">
        <v>4.07</v>
      </c>
      <c r="BX103" s="88">
        <v>-1.0100000000000016</v>
      </c>
      <c r="BY103" s="127"/>
      <c r="BZ103" s="607">
        <v>72.599999999999994</v>
      </c>
      <c r="CA103" s="607">
        <v>1017.2</v>
      </c>
      <c r="CB103" s="1365">
        <v>7.0400000000000009</v>
      </c>
      <c r="CC103" s="88">
        <v>7.18</v>
      </c>
      <c r="CD103" s="1366"/>
      <c r="CE103" s="88">
        <v>1.4</v>
      </c>
      <c r="CF103" s="1367">
        <v>0.15</v>
      </c>
      <c r="CG103" s="1368">
        <v>0.77777777777777768</v>
      </c>
      <c r="CH103" s="98">
        <v>12</v>
      </c>
      <c r="CI103" s="1367">
        <v>0.55927448474331332</v>
      </c>
      <c r="CJ103" s="503">
        <v>5.5555555555555552E-2</v>
      </c>
      <c r="CK103" s="1089"/>
      <c r="CL103" s="670">
        <v>1</v>
      </c>
      <c r="CM103" s="8">
        <v>0</v>
      </c>
      <c r="CN103" s="670">
        <v>1013.25</v>
      </c>
      <c r="CO103" s="135">
        <f>'2011'!CA74</f>
        <v>4.6719999999999997</v>
      </c>
      <c r="CP103" s="664">
        <v>4.75</v>
      </c>
      <c r="CQ103" s="664">
        <v>12.171428571428574</v>
      </c>
      <c r="CR103" s="664">
        <f t="shared" si="9"/>
        <v>8.4607142857142872</v>
      </c>
      <c r="CS103" s="512">
        <f t="shared" si="10"/>
        <v>7.4214285714285744</v>
      </c>
      <c r="CT103" s="669">
        <f>$CT$93+('2011'!$BX$74/Daily!$E$123*Daily!E103)</f>
        <v>172.66666666666666</v>
      </c>
      <c r="CU103" s="669">
        <f>$CU$93+('2011'!$CF$74/Daily!$E$123*Daily!E103)</f>
        <v>271.66666666666669</v>
      </c>
      <c r="CV103" s="135">
        <f>'2011'!BT74</f>
        <v>5</v>
      </c>
      <c r="CW103" s="135">
        <f>'2011'!BU74</f>
        <v>12.8</v>
      </c>
      <c r="CX103" s="25"/>
      <c r="CY103" s="536"/>
      <c r="CZ103" s="536"/>
      <c r="DA103" s="536"/>
      <c r="DB103" s="536"/>
      <c r="DC103" s="536"/>
      <c r="DD103" s="536"/>
    </row>
    <row r="104" spans="4:108" ht="12.75" customHeight="1" x14ac:dyDescent="0.2">
      <c r="D104" s="1853"/>
      <c r="E104" s="1814">
        <f t="shared" si="16"/>
        <v>11</v>
      </c>
      <c r="F104" s="44">
        <v>6.1</v>
      </c>
      <c r="G104" s="88">
        <v>20</v>
      </c>
      <c r="H104" s="88">
        <v>12.5</v>
      </c>
      <c r="I104" s="88">
        <v>13.9</v>
      </c>
      <c r="J104" s="1408"/>
      <c r="K104" s="98">
        <v>47</v>
      </c>
      <c r="L104" s="98">
        <v>77</v>
      </c>
      <c r="M104" s="98">
        <v>61</v>
      </c>
      <c r="N104" s="98">
        <v>30</v>
      </c>
      <c r="O104" s="111"/>
      <c r="P104" s="98">
        <v>1021</v>
      </c>
      <c r="Q104" s="98">
        <v>1025</v>
      </c>
      <c r="R104" s="98">
        <v>1023</v>
      </c>
      <c r="S104" s="98">
        <v>4</v>
      </c>
      <c r="T104" s="111"/>
      <c r="U104" s="88">
        <v>4</v>
      </c>
      <c r="V104" s="88">
        <v>14.5</v>
      </c>
      <c r="W104" s="88">
        <v>20.399999999999999</v>
      </c>
      <c r="X104" s="103" t="s">
        <v>181</v>
      </c>
      <c r="Y104" s="401"/>
      <c r="Z104" s="88">
        <v>0.3</v>
      </c>
      <c r="AA104" s="1459" t="s">
        <v>112</v>
      </c>
      <c r="AB104" s="156" t="s">
        <v>112</v>
      </c>
      <c r="AC104" s="1461">
        <v>0.16666666666666666</v>
      </c>
      <c r="AD104" s="88">
        <v>0.6</v>
      </c>
      <c r="AE104" s="1459" t="s">
        <v>112</v>
      </c>
      <c r="AF104" s="1467"/>
      <c r="AG104" s="88">
        <v>0.4</v>
      </c>
      <c r="AH104" s="88">
        <v>10</v>
      </c>
      <c r="AI104" s="88">
        <v>5</v>
      </c>
      <c r="AJ104" s="88">
        <v>9.6</v>
      </c>
      <c r="AL104" s="103" t="s">
        <v>470</v>
      </c>
      <c r="AM104" t="s">
        <v>459</v>
      </c>
      <c r="AN104" t="s">
        <v>471</v>
      </c>
      <c r="AO104" s="396"/>
      <c r="AP104" s="593">
        <v>5</v>
      </c>
      <c r="AQ104" s="596">
        <v>0.5</v>
      </c>
      <c r="AR104" s="576"/>
      <c r="AS104" s="44">
        <f t="shared" si="11"/>
        <v>1.0999999999999996</v>
      </c>
      <c r="AT104" s="88">
        <f t="shared" si="12"/>
        <v>7.1999999999999993</v>
      </c>
      <c r="AU104" s="88">
        <f t="shared" si="13"/>
        <v>4.1499999999999995</v>
      </c>
      <c r="AV104" s="355">
        <f t="shared" si="14"/>
        <v>6.1</v>
      </c>
      <c r="AW104" s="44">
        <f>IF(F104="","",F104-Daily!CP104)</f>
        <v>1.3249999999999993</v>
      </c>
      <c r="AX104" s="44">
        <f>IF(G104="","",G104-Daily!CQ104)</f>
        <v>7.7357142857142822</v>
      </c>
      <c r="AY104" s="44">
        <f>IF(H104="","",H104-Daily!CR104)</f>
        <v>3.9803571428571409</v>
      </c>
      <c r="AZ104" s="487">
        <f>IF(I104="","",I104-Daily!CS104)</f>
        <v>6.4107142857142829</v>
      </c>
      <c r="BA104" s="85">
        <v>3.0155553851024579</v>
      </c>
      <c r="BB104" s="66">
        <v>78.133627362235018</v>
      </c>
      <c r="BC104" s="85">
        <v>11.187926280469311</v>
      </c>
      <c r="BD104" s="1495">
        <v>100.90540187887488</v>
      </c>
      <c r="BE104" s="1233"/>
      <c r="BF104" s="622">
        <v>0.1607142857142857</v>
      </c>
      <c r="BG104" s="26">
        <v>129.99999999999997</v>
      </c>
      <c r="BH104" s="67">
        <v>0.74484339190221527</v>
      </c>
      <c r="BI104" s="30">
        <v>279</v>
      </c>
      <c r="BJ104" s="616">
        <v>1.0100156872209485</v>
      </c>
      <c r="BK104" s="1792">
        <f t="shared" si="15"/>
        <v>1</v>
      </c>
      <c r="BL104" s="1709">
        <v>0.22569444444444445</v>
      </c>
      <c r="BM104" s="1709">
        <v>0.62847222222222221</v>
      </c>
      <c r="BN104" s="1709">
        <v>0.56597222222222221</v>
      </c>
      <c r="BO104" s="1709">
        <v>0.30555555555555552</v>
      </c>
      <c r="BP104" s="1708">
        <v>0.66388888888888886</v>
      </c>
      <c r="BS104" s="2159" t="s">
        <v>198</v>
      </c>
      <c r="BT104" s="2160"/>
      <c r="BU104" s="88">
        <v>3.8000000000000016</v>
      </c>
      <c r="BV104" s="88">
        <v>8.2342857142857131</v>
      </c>
      <c r="BW104" s="88">
        <v>5.9571428571428555</v>
      </c>
      <c r="BX104" s="88">
        <v>4.4342857142857097</v>
      </c>
      <c r="BY104" s="127"/>
      <c r="BZ104" s="607">
        <v>58.2</v>
      </c>
      <c r="CA104" s="607">
        <v>1026.0999999999999</v>
      </c>
      <c r="CB104" s="1365">
        <v>4.46</v>
      </c>
      <c r="CC104" s="88">
        <v>5.64</v>
      </c>
      <c r="CD104" s="1366"/>
      <c r="CE104" s="88">
        <v>0</v>
      </c>
      <c r="CF104" s="1367">
        <v>0</v>
      </c>
      <c r="CG104" s="1368">
        <v>0</v>
      </c>
      <c r="CH104" s="98">
        <v>57.6</v>
      </c>
      <c r="CI104" s="1367">
        <v>2.6160413299142218</v>
      </c>
      <c r="CJ104" s="503">
        <v>0.26666666666666666</v>
      </c>
      <c r="CK104" s="1089"/>
      <c r="CL104" s="670">
        <v>1</v>
      </c>
      <c r="CM104" s="8">
        <v>0</v>
      </c>
      <c r="CN104" s="670">
        <v>1013.25</v>
      </c>
      <c r="CO104" s="135">
        <f>'2011'!CA74</f>
        <v>4.6719999999999997</v>
      </c>
      <c r="CP104" s="664">
        <v>4.7750000000000004</v>
      </c>
      <c r="CQ104" s="664">
        <v>12.264285714285718</v>
      </c>
      <c r="CR104" s="664">
        <f t="shared" si="9"/>
        <v>8.5196428571428591</v>
      </c>
      <c r="CS104" s="512">
        <f t="shared" si="10"/>
        <v>7.4892857142857174</v>
      </c>
      <c r="CT104" s="669">
        <f>$CT$93+('2011'!$BX$74/Daily!$E$123*Daily!E104)</f>
        <v>174.53333333333333</v>
      </c>
      <c r="CU104" s="669">
        <f>$CU$93+('2011'!$CF$74/Daily!$E$123*Daily!E104)</f>
        <v>276.23333333333335</v>
      </c>
      <c r="CV104" s="135">
        <f>'2011'!BT74</f>
        <v>5</v>
      </c>
      <c r="CW104" s="135">
        <f>'2011'!BU74</f>
        <v>12.8</v>
      </c>
      <c r="CX104" s="25"/>
      <c r="CY104" s="536"/>
      <c r="CZ104" s="536"/>
      <c r="DA104" s="536"/>
      <c r="DB104" s="536"/>
      <c r="DC104" s="536"/>
      <c r="DD104" s="536"/>
    </row>
    <row r="105" spans="4:108" ht="12.75" customHeight="1" x14ac:dyDescent="0.2">
      <c r="D105" s="1853"/>
      <c r="E105" s="1814">
        <f t="shared" si="16"/>
        <v>12</v>
      </c>
      <c r="F105" s="44">
        <v>5.3</v>
      </c>
      <c r="G105" s="88">
        <v>14</v>
      </c>
      <c r="H105" s="88">
        <v>9.8000000000000007</v>
      </c>
      <c r="I105" s="88">
        <v>8.6999999999999993</v>
      </c>
      <c r="J105" s="1408"/>
      <c r="K105" s="98">
        <v>36</v>
      </c>
      <c r="L105" s="98">
        <v>76</v>
      </c>
      <c r="M105" s="98">
        <v>54</v>
      </c>
      <c r="N105" s="98">
        <v>40</v>
      </c>
      <c r="O105" s="111"/>
      <c r="P105" s="98">
        <v>1026</v>
      </c>
      <c r="Q105" s="98">
        <v>1030</v>
      </c>
      <c r="R105" s="98">
        <v>1028</v>
      </c>
      <c r="S105" s="98">
        <v>4</v>
      </c>
      <c r="T105" s="111"/>
      <c r="U105" s="88">
        <v>5.7</v>
      </c>
      <c r="V105" s="88">
        <v>14.7</v>
      </c>
      <c r="W105" s="88">
        <v>22.1</v>
      </c>
      <c r="X105" s="103" t="s">
        <v>182</v>
      </c>
      <c r="Y105" s="401"/>
      <c r="Z105" s="88">
        <v>0</v>
      </c>
      <c r="AA105" s="1459" t="s">
        <v>459</v>
      </c>
      <c r="AB105" s="156" t="s">
        <v>459</v>
      </c>
      <c r="AC105" s="1461" t="s">
        <v>459</v>
      </c>
      <c r="AD105" s="88" t="s">
        <v>459</v>
      </c>
      <c r="AE105" s="1459" t="s">
        <v>459</v>
      </c>
      <c r="AF105" s="1467"/>
      <c r="AG105" s="88">
        <v>-2.6</v>
      </c>
      <c r="AH105" s="88">
        <v>2.9</v>
      </c>
      <c r="AI105" s="88">
        <v>0.3</v>
      </c>
      <c r="AJ105" s="88">
        <v>5.5</v>
      </c>
      <c r="AL105" s="103" t="s">
        <v>472</v>
      </c>
      <c r="AM105" t="s">
        <v>459</v>
      </c>
      <c r="AN105" t="s">
        <v>112</v>
      </c>
      <c r="AO105" s="396"/>
      <c r="AP105" s="593">
        <v>11</v>
      </c>
      <c r="AQ105" s="596">
        <v>0</v>
      </c>
      <c r="AR105" s="576"/>
      <c r="AS105" s="44">
        <f t="shared" si="11"/>
        <v>0.29999999999999982</v>
      </c>
      <c r="AT105" s="88">
        <f t="shared" si="12"/>
        <v>1.1999999999999993</v>
      </c>
      <c r="AU105" s="88">
        <f t="shared" si="13"/>
        <v>0.74999999999999956</v>
      </c>
      <c r="AV105" s="355">
        <f t="shared" si="14"/>
        <v>0.89999999999999947</v>
      </c>
      <c r="AW105" s="44">
        <f>IF(F105="","",F105-Daily!CP105)</f>
        <v>0.5</v>
      </c>
      <c r="AX105" s="44">
        <f>IF(G105="","",G105-Daily!CQ105)</f>
        <v>1.6428571428571388</v>
      </c>
      <c r="AY105" s="44">
        <f>IF(H105="","",H105-Daily!CR105)</f>
        <v>1.2214285714285698</v>
      </c>
      <c r="AZ105" s="487">
        <f>IF(I105="","",I105-Daily!CS105)</f>
        <v>1.1428571428571379</v>
      </c>
      <c r="BA105" s="85">
        <v>2.3002377579553799</v>
      </c>
      <c r="BB105" s="85">
        <v>3.1473893446003305</v>
      </c>
      <c r="BC105" s="85">
        <v>2.9416110312039359</v>
      </c>
      <c r="BD105" s="108">
        <v>2.9502782347682115</v>
      </c>
      <c r="BE105" s="112"/>
      <c r="BF105" s="622">
        <v>0</v>
      </c>
      <c r="BG105" s="26">
        <v>129.99999999999997</v>
      </c>
      <c r="BH105" s="67">
        <v>0.73696145124716539</v>
      </c>
      <c r="BI105" s="30">
        <v>290</v>
      </c>
      <c r="BJ105" s="616">
        <v>1.0327635327635327</v>
      </c>
      <c r="BK105" s="1792">
        <f t="shared" si="15"/>
        <v>0</v>
      </c>
      <c r="BL105" s="1709">
        <v>0.2673611111111111</v>
      </c>
      <c r="BM105" s="1709">
        <v>0.75347222222222221</v>
      </c>
      <c r="BN105" s="1709">
        <v>0.77083333333333337</v>
      </c>
      <c r="BO105" s="1709">
        <v>0.28125</v>
      </c>
      <c r="BP105" s="1708">
        <v>0.56180555555555556</v>
      </c>
      <c r="BS105" s="2159" t="s">
        <v>199</v>
      </c>
      <c r="BT105" s="2160"/>
      <c r="BU105" s="88">
        <v>1.8549999999999986</v>
      </c>
      <c r="BV105" s="88">
        <v>3.1299999999999972</v>
      </c>
      <c r="BW105" s="88">
        <v>2.3824999999999967</v>
      </c>
      <c r="BX105" s="88">
        <v>1.2749999999999986</v>
      </c>
      <c r="BY105" s="127"/>
      <c r="BZ105" s="607">
        <v>59</v>
      </c>
      <c r="CA105" s="607">
        <v>1023</v>
      </c>
      <c r="CB105" s="1365">
        <v>4.1199999999999992</v>
      </c>
      <c r="CC105" s="88">
        <v>3.06</v>
      </c>
      <c r="CD105" s="1366"/>
      <c r="CE105" s="88">
        <v>0.3</v>
      </c>
      <c r="CF105" s="1367">
        <v>3.214285714285714E-2</v>
      </c>
      <c r="CG105" s="1368">
        <v>0.16666666666666666</v>
      </c>
      <c r="CH105" s="98">
        <v>17.100000000000001</v>
      </c>
      <c r="CI105" s="1367">
        <v>0.75752854020824512</v>
      </c>
      <c r="CJ105" s="503">
        <v>7.9166666666666677E-2</v>
      </c>
      <c r="CK105" s="1089"/>
      <c r="CL105" s="670">
        <v>1</v>
      </c>
      <c r="CM105" s="8">
        <v>0</v>
      </c>
      <c r="CN105" s="670">
        <v>1013.25</v>
      </c>
      <c r="CO105" s="135">
        <f>'2011'!CA74</f>
        <v>4.6719999999999997</v>
      </c>
      <c r="CP105" s="664">
        <v>4.8</v>
      </c>
      <c r="CQ105" s="664">
        <v>12.357142857142861</v>
      </c>
      <c r="CR105" s="664">
        <f t="shared" si="9"/>
        <v>8.578571428571431</v>
      </c>
      <c r="CS105" s="512">
        <f t="shared" si="10"/>
        <v>7.5571428571428614</v>
      </c>
      <c r="CT105" s="669">
        <f>$CT$93+('2011'!$BX$74/Daily!$E$123*Daily!E105)</f>
        <v>176.4</v>
      </c>
      <c r="CU105" s="669">
        <f>$CU$93+('2011'!$CF$74/Daily!$E$123*Daily!E105)</f>
        <v>280.8</v>
      </c>
      <c r="CV105" s="135">
        <f>'2011'!BT74</f>
        <v>5</v>
      </c>
      <c r="CW105" s="135">
        <f>'2011'!BU74</f>
        <v>12.8</v>
      </c>
      <c r="CX105" s="25"/>
      <c r="CY105" s="536"/>
      <c r="CZ105" s="536"/>
      <c r="DA105" s="536"/>
      <c r="DB105" s="536"/>
      <c r="DC105" s="536"/>
      <c r="DD105" s="536"/>
    </row>
    <row r="106" spans="4:108" ht="12.75" customHeight="1" x14ac:dyDescent="0.2">
      <c r="D106" s="1853"/>
      <c r="E106" s="1814">
        <f t="shared" si="16"/>
        <v>13</v>
      </c>
      <c r="F106" s="44">
        <v>4.0999999999999996</v>
      </c>
      <c r="G106" s="88">
        <v>13</v>
      </c>
      <c r="H106" s="88">
        <v>8.6999999999999993</v>
      </c>
      <c r="I106" s="88">
        <v>8.9</v>
      </c>
      <c r="J106" s="1408"/>
      <c r="K106" s="98">
        <v>45</v>
      </c>
      <c r="L106" s="98">
        <v>72</v>
      </c>
      <c r="M106" s="98">
        <v>57</v>
      </c>
      <c r="N106" s="98">
        <v>27</v>
      </c>
      <c r="O106" s="111"/>
      <c r="P106" s="98">
        <v>1020</v>
      </c>
      <c r="Q106" s="98">
        <v>1029</v>
      </c>
      <c r="R106" s="98">
        <v>1024.5</v>
      </c>
      <c r="S106" s="98">
        <v>9</v>
      </c>
      <c r="T106" s="111"/>
      <c r="U106" s="88">
        <v>4.5999999999999996</v>
      </c>
      <c r="V106" s="88">
        <v>12.8</v>
      </c>
      <c r="W106" s="88">
        <v>16.600000000000001</v>
      </c>
      <c r="X106" s="103" t="s">
        <v>154</v>
      </c>
      <c r="Y106" s="401"/>
      <c r="Z106" s="88">
        <v>0</v>
      </c>
      <c r="AA106" s="1459" t="s">
        <v>459</v>
      </c>
      <c r="AB106" s="156" t="s">
        <v>459</v>
      </c>
      <c r="AC106" s="1461" t="s">
        <v>459</v>
      </c>
      <c r="AD106" s="88" t="s">
        <v>459</v>
      </c>
      <c r="AE106" s="1459" t="s">
        <v>459</v>
      </c>
      <c r="AF106" s="1467"/>
      <c r="AG106" s="88">
        <v>-3.9</v>
      </c>
      <c r="AH106" s="88">
        <v>2.9</v>
      </c>
      <c r="AI106" s="88">
        <v>0.6</v>
      </c>
      <c r="AJ106" s="88">
        <v>6.8</v>
      </c>
      <c r="AL106" s="103" t="s">
        <v>464</v>
      </c>
      <c r="AM106" t="s">
        <v>459</v>
      </c>
      <c r="AN106" t="s">
        <v>112</v>
      </c>
      <c r="AO106" s="396"/>
      <c r="AP106" s="593">
        <v>1</v>
      </c>
      <c r="AQ106" s="596">
        <v>0</v>
      </c>
      <c r="AR106" s="576"/>
      <c r="AS106" s="44">
        <f t="shared" si="11"/>
        <v>-0.90000000000000036</v>
      </c>
      <c r="AT106" s="88">
        <f t="shared" si="12"/>
        <v>0.19999999999999929</v>
      </c>
      <c r="AU106" s="88">
        <f t="shared" si="13"/>
        <v>-0.35000000000000053</v>
      </c>
      <c r="AV106" s="355">
        <f t="shared" si="14"/>
        <v>1.0999999999999996</v>
      </c>
      <c r="AW106" s="44">
        <f>IF(F106="","",F106-Daily!CP106)</f>
        <v>-0.72500000000000053</v>
      </c>
      <c r="AX106" s="44">
        <f>IF(G106="","",G106-Daily!CQ106)</f>
        <v>0.55000000000000071</v>
      </c>
      <c r="AY106" s="44">
        <f>IF(H106="","",H106-Daily!CR106)</f>
        <v>6.25E-2</v>
      </c>
      <c r="AZ106" s="487">
        <f>IF(I106="","",I106-Daily!CS106)</f>
        <v>1.2750000000000012</v>
      </c>
      <c r="BA106" s="85">
        <v>2.4640532560333162</v>
      </c>
      <c r="BB106" s="85">
        <v>2.288601720788058</v>
      </c>
      <c r="BC106" s="85">
        <v>2.0342654799799651</v>
      </c>
      <c r="BD106" s="108">
        <v>3.1098700571330906</v>
      </c>
      <c r="BE106" s="112"/>
      <c r="BF106" s="622">
        <v>0</v>
      </c>
      <c r="BG106" s="26">
        <v>129.99999999999997</v>
      </c>
      <c r="BH106" s="67">
        <v>0.72924457741211657</v>
      </c>
      <c r="BI106" s="30">
        <v>291</v>
      </c>
      <c r="BJ106" s="616">
        <v>1.0197406844994743</v>
      </c>
      <c r="BK106" s="1792">
        <f t="shared" si="15"/>
        <v>0</v>
      </c>
      <c r="BL106" s="1709">
        <v>0.16666666666666666</v>
      </c>
      <c r="BM106" s="1709">
        <v>0.625</v>
      </c>
      <c r="BN106" s="1709">
        <v>0.625</v>
      </c>
      <c r="BO106" s="1709">
        <v>0.2986111111111111</v>
      </c>
      <c r="BP106" s="1708">
        <v>0.53194444444444444</v>
      </c>
      <c r="BS106" s="2159" t="s">
        <v>200</v>
      </c>
      <c r="BT106" s="2160"/>
      <c r="BU106" s="88">
        <v>3.4899999999999967</v>
      </c>
      <c r="BV106" s="88">
        <v>7.8457142857142816</v>
      </c>
      <c r="BW106" s="88">
        <v>5.6478571428571378</v>
      </c>
      <c r="BX106" s="88">
        <v>4.3557142857142832</v>
      </c>
      <c r="BY106" s="127"/>
      <c r="BZ106" s="607">
        <v>57.8</v>
      </c>
      <c r="CA106" s="607">
        <v>1019</v>
      </c>
      <c r="CB106" s="1365">
        <v>2.7</v>
      </c>
      <c r="CC106" s="88">
        <v>5.6800000000000006</v>
      </c>
      <c r="CD106" s="1366"/>
      <c r="CE106" s="88">
        <v>0</v>
      </c>
      <c r="CF106" s="1367">
        <v>0</v>
      </c>
      <c r="CG106" s="1368">
        <v>0</v>
      </c>
      <c r="CH106" s="98">
        <v>37</v>
      </c>
      <c r="CI106" s="1367">
        <v>1.6003317772754051</v>
      </c>
      <c r="CJ106" s="503">
        <v>0.17129629629629631</v>
      </c>
      <c r="CK106" s="1089"/>
      <c r="CL106" s="670">
        <v>1</v>
      </c>
      <c r="CM106" s="8">
        <v>0</v>
      </c>
      <c r="CN106" s="670">
        <v>1013.25</v>
      </c>
      <c r="CO106" s="135">
        <f>'2011'!CA74</f>
        <v>4.6719999999999997</v>
      </c>
      <c r="CP106" s="664">
        <v>4.8250000000000002</v>
      </c>
      <c r="CQ106" s="664">
        <v>12.45</v>
      </c>
      <c r="CR106" s="664">
        <f t="shared" si="9"/>
        <v>8.6374999999999993</v>
      </c>
      <c r="CS106" s="512">
        <f t="shared" si="10"/>
        <v>7.6249999999999991</v>
      </c>
      <c r="CT106" s="669">
        <f>$CT$93+('2011'!$BX$74/Daily!$E$123*Daily!E106)</f>
        <v>178.26666666666665</v>
      </c>
      <c r="CU106" s="669">
        <f>$CU$93+('2011'!$CF$74/Daily!$E$123*Daily!E106)</f>
        <v>285.36666666666667</v>
      </c>
      <c r="CV106" s="135">
        <f>'2011'!BT74</f>
        <v>5</v>
      </c>
      <c r="CW106" s="135">
        <f>'2011'!BU74</f>
        <v>12.8</v>
      </c>
      <c r="CX106" s="25"/>
      <c r="CY106" s="536"/>
      <c r="CZ106" s="536"/>
      <c r="DA106" s="536"/>
      <c r="DB106" s="536"/>
      <c r="DC106" s="536"/>
      <c r="DD106" s="536"/>
    </row>
    <row r="107" spans="4:108" ht="12.75" customHeight="1" x14ac:dyDescent="0.2">
      <c r="D107" s="1853"/>
      <c r="E107" s="1814">
        <f t="shared" si="16"/>
        <v>14</v>
      </c>
      <c r="F107" s="44">
        <v>8</v>
      </c>
      <c r="G107" s="88">
        <v>14.1</v>
      </c>
      <c r="H107" s="88">
        <v>11</v>
      </c>
      <c r="I107" s="88">
        <v>6.1</v>
      </c>
      <c r="J107" s="1408"/>
      <c r="K107" s="98">
        <v>54</v>
      </c>
      <c r="L107" s="98">
        <v>73</v>
      </c>
      <c r="M107" s="98">
        <v>65</v>
      </c>
      <c r="N107" s="98">
        <v>19</v>
      </c>
      <c r="O107" s="111"/>
      <c r="P107" s="98">
        <v>1018</v>
      </c>
      <c r="Q107" s="98">
        <v>1020</v>
      </c>
      <c r="R107" s="98">
        <v>1019</v>
      </c>
      <c r="S107" s="98">
        <v>2</v>
      </c>
      <c r="T107" s="111"/>
      <c r="U107" s="88">
        <v>3.9</v>
      </c>
      <c r="V107" s="88">
        <v>9.4</v>
      </c>
      <c r="W107" s="88">
        <v>13.2</v>
      </c>
      <c r="X107" s="103" t="s">
        <v>154</v>
      </c>
      <c r="Y107" s="401"/>
      <c r="Z107" s="88">
        <v>0</v>
      </c>
      <c r="AA107" s="1459" t="s">
        <v>459</v>
      </c>
      <c r="AB107" s="156" t="s">
        <v>459</v>
      </c>
      <c r="AC107" s="1461" t="s">
        <v>459</v>
      </c>
      <c r="AD107" s="88" t="s">
        <v>459</v>
      </c>
      <c r="AE107" s="1459" t="s">
        <v>459</v>
      </c>
      <c r="AF107" s="1467"/>
      <c r="AG107" s="88">
        <v>2.1</v>
      </c>
      <c r="AH107" s="88">
        <v>6.2</v>
      </c>
      <c r="AI107" s="88">
        <v>4.5999999999999996</v>
      </c>
      <c r="AJ107" s="88">
        <v>4.0999999999999996</v>
      </c>
      <c r="AL107" s="103" t="s">
        <v>464</v>
      </c>
      <c r="AM107" t="s">
        <v>459</v>
      </c>
      <c r="AN107" t="s">
        <v>112</v>
      </c>
      <c r="AO107" s="396"/>
      <c r="AP107" s="593">
        <v>0</v>
      </c>
      <c r="AQ107" s="596">
        <v>0</v>
      </c>
      <c r="AR107" s="576"/>
      <c r="AS107" s="44">
        <f t="shared" si="11"/>
        <v>3</v>
      </c>
      <c r="AT107" s="88">
        <f t="shared" si="12"/>
        <v>1.2999999999999989</v>
      </c>
      <c r="AU107" s="88">
        <f t="shared" si="13"/>
        <v>2.1499999999999995</v>
      </c>
      <c r="AV107" s="355">
        <f t="shared" si="14"/>
        <v>-1.7000000000000011</v>
      </c>
      <c r="AW107" s="44">
        <f>IF(F107="","",F107-Daily!CP107)</f>
        <v>3.149999999999995</v>
      </c>
      <c r="AX107" s="44">
        <f>IF(G107="","",G107-Daily!CQ107)</f>
        <v>1.5571428571428516</v>
      </c>
      <c r="AY107" s="44">
        <f>IF(H107="","",H107-Daily!CR107)</f>
        <v>2.3035714285714235</v>
      </c>
      <c r="AZ107" s="487">
        <f>IF(I107="","",I107-Daily!CS107)</f>
        <v>-1.5928571428571434</v>
      </c>
      <c r="BA107" s="85">
        <v>6.6543899400191409</v>
      </c>
      <c r="BB107" s="85">
        <v>3.0619114377944294</v>
      </c>
      <c r="BC107" s="85">
        <v>4.5821023212188878</v>
      </c>
      <c r="BD107" s="108">
        <v>3.5544067250343065</v>
      </c>
      <c r="BE107" s="112"/>
      <c r="BF107" s="622">
        <v>0</v>
      </c>
      <c r="BG107" s="26">
        <v>129.99999999999997</v>
      </c>
      <c r="BH107" s="67">
        <v>0.72168763878608422</v>
      </c>
      <c r="BI107" s="30">
        <v>291</v>
      </c>
      <c r="BJ107" s="616">
        <v>1.0036790066681995</v>
      </c>
      <c r="BK107" s="1792">
        <f t="shared" si="15"/>
        <v>0</v>
      </c>
      <c r="BL107" s="1709">
        <v>0.125</v>
      </c>
      <c r="BM107" s="1709">
        <v>0.625</v>
      </c>
      <c r="BN107" s="1709">
        <v>0.68402777777777779</v>
      </c>
      <c r="BO107" s="1709">
        <v>0.27083333333333331</v>
      </c>
      <c r="BP107" s="1708">
        <v>5.2083333333333336E-2</v>
      </c>
      <c r="BS107" s="2159" t="s">
        <v>201</v>
      </c>
      <c r="BT107" s="2160"/>
      <c r="BU107" s="88">
        <v>5.3499999999999979</v>
      </c>
      <c r="BV107" s="88">
        <v>10.319999999999997</v>
      </c>
      <c r="BW107" s="88">
        <v>7.6049999999999986</v>
      </c>
      <c r="BX107" s="88">
        <v>4.9699999999999989</v>
      </c>
      <c r="BY107" s="127"/>
      <c r="BZ107" s="607">
        <v>54.6</v>
      </c>
      <c r="CA107" s="607">
        <v>1015.6</v>
      </c>
      <c r="CB107" s="1365">
        <v>3.0599999999999996</v>
      </c>
      <c r="CC107" s="88">
        <v>7.1599999999999993</v>
      </c>
      <c r="CD107" s="1366"/>
      <c r="CE107" s="88">
        <v>0.1</v>
      </c>
      <c r="CF107" s="1367">
        <v>1.0714285714285714E-2</v>
      </c>
      <c r="CG107" s="1368">
        <v>5.5555555555555559E-2</v>
      </c>
      <c r="CH107" s="98">
        <v>55.4</v>
      </c>
      <c r="CI107" s="1367">
        <v>2.3419382467765679</v>
      </c>
      <c r="CJ107" s="503">
        <v>0.25648148148148148</v>
      </c>
      <c r="CK107" s="1089"/>
      <c r="CL107" s="670">
        <v>1</v>
      </c>
      <c r="CM107" s="8">
        <v>0</v>
      </c>
      <c r="CN107" s="670">
        <v>1013.25</v>
      </c>
      <c r="CO107" s="135">
        <f>'2011'!CA74</f>
        <v>4.6719999999999997</v>
      </c>
      <c r="CP107" s="664">
        <v>4.850000000000005</v>
      </c>
      <c r="CQ107" s="664">
        <v>12.542857142857148</v>
      </c>
      <c r="CR107" s="664">
        <f t="shared" si="9"/>
        <v>8.6964285714285765</v>
      </c>
      <c r="CS107" s="512">
        <f t="shared" si="10"/>
        <v>7.6928571428571431</v>
      </c>
      <c r="CT107" s="669">
        <f>$CT$93+('2011'!$BX$74/Daily!$E$123*Daily!E107)</f>
        <v>180.13333333333333</v>
      </c>
      <c r="CU107" s="669">
        <f>$CU$93+('2011'!$CF$74/Daily!$E$123*Daily!E107)</f>
        <v>289.93333333333334</v>
      </c>
      <c r="CV107" s="135">
        <f>'2011'!BT74</f>
        <v>5</v>
      </c>
      <c r="CW107" s="135">
        <f>'2011'!BU74</f>
        <v>12.8</v>
      </c>
      <c r="CX107" s="25"/>
      <c r="CY107" s="536"/>
      <c r="CZ107" s="536"/>
      <c r="DA107" s="536"/>
      <c r="DB107" s="536"/>
      <c r="DC107" s="536"/>
      <c r="DD107" s="536"/>
    </row>
    <row r="108" spans="4:108" ht="12.75" customHeight="1" thickBot="1" x14ac:dyDescent="0.25">
      <c r="D108" s="1853"/>
      <c r="E108" s="1814">
        <f t="shared" si="16"/>
        <v>15</v>
      </c>
      <c r="F108" s="44">
        <v>9.9</v>
      </c>
      <c r="G108" s="88">
        <v>16.8</v>
      </c>
      <c r="H108" s="88">
        <v>13.1</v>
      </c>
      <c r="I108" s="88">
        <v>6.9</v>
      </c>
      <c r="J108" s="1408"/>
      <c r="K108" s="98">
        <v>45</v>
      </c>
      <c r="L108" s="98">
        <v>71</v>
      </c>
      <c r="M108" s="98">
        <v>58</v>
      </c>
      <c r="N108" s="98">
        <v>26</v>
      </c>
      <c r="O108" s="111"/>
      <c r="P108" s="98">
        <v>1019</v>
      </c>
      <c r="Q108" s="98">
        <v>1022</v>
      </c>
      <c r="R108" s="98">
        <v>1020.5</v>
      </c>
      <c r="S108" s="98">
        <v>3</v>
      </c>
      <c r="T108" s="111"/>
      <c r="U108" s="88">
        <v>2.4</v>
      </c>
      <c r="V108" s="88">
        <v>8.1</v>
      </c>
      <c r="W108" s="88">
        <v>10.7</v>
      </c>
      <c r="X108" s="103" t="s">
        <v>154</v>
      </c>
      <c r="Y108" s="401"/>
      <c r="Z108" s="88">
        <v>0</v>
      </c>
      <c r="AA108" s="1459" t="s">
        <v>459</v>
      </c>
      <c r="AB108" s="156" t="s">
        <v>459</v>
      </c>
      <c r="AC108" s="1461" t="s">
        <v>459</v>
      </c>
      <c r="AD108" s="88" t="s">
        <v>459</v>
      </c>
      <c r="AE108" s="1459" t="s">
        <v>459</v>
      </c>
      <c r="AF108" s="1467"/>
      <c r="AG108" s="88">
        <v>3.3</v>
      </c>
      <c r="AH108" s="88">
        <v>6.2</v>
      </c>
      <c r="AI108" s="88">
        <v>4.8</v>
      </c>
      <c r="AJ108" s="88">
        <v>2.9000000000000004</v>
      </c>
      <c r="AL108" s="103" t="s">
        <v>473</v>
      </c>
      <c r="AM108" t="s">
        <v>459</v>
      </c>
      <c r="AN108" t="s">
        <v>112</v>
      </c>
      <c r="AO108" s="396"/>
      <c r="AP108" s="593">
        <v>0.1</v>
      </c>
      <c r="AQ108" s="596">
        <v>0</v>
      </c>
      <c r="AR108" s="576"/>
      <c r="AS108" s="44">
        <f t="shared" si="11"/>
        <v>4.9000000000000004</v>
      </c>
      <c r="AT108" s="88">
        <f t="shared" si="12"/>
        <v>4</v>
      </c>
      <c r="AU108" s="88">
        <f t="shared" si="13"/>
        <v>4.45</v>
      </c>
      <c r="AV108" s="355">
        <f t="shared" si="14"/>
        <v>-0.90000000000000036</v>
      </c>
      <c r="AW108" s="44">
        <f>IF(F108="","",F108-Daily!CP108)</f>
        <v>5.024999999999995</v>
      </c>
      <c r="AX108" s="44">
        <f>IF(G108="","",G108-Daily!CQ108)</f>
        <v>4.1642857142857093</v>
      </c>
      <c r="AY108" s="44">
        <f>IF(H108="","",H108-Daily!CR108)</f>
        <v>4.3446428571428513</v>
      </c>
      <c r="AZ108" s="487">
        <f>IF(I108="","",I108-Daily!CS108)</f>
        <v>-0.86071428571428577</v>
      </c>
      <c r="BA108" s="85">
        <v>20.275031189376154</v>
      </c>
      <c r="BB108" s="85">
        <v>8.7149824391839186</v>
      </c>
      <c r="BC108" s="85">
        <v>14.064125230574504</v>
      </c>
      <c r="BD108" s="108">
        <v>2.6509815872937792</v>
      </c>
      <c r="BE108" s="112"/>
      <c r="BF108" s="622">
        <v>0</v>
      </c>
      <c r="BG108" s="26">
        <v>129.99999999999997</v>
      </c>
      <c r="BH108" s="67">
        <v>0.71428571428571408</v>
      </c>
      <c r="BI108" s="30">
        <v>291.10000000000002</v>
      </c>
      <c r="BJ108" s="616">
        <v>0.98845500848896439</v>
      </c>
      <c r="BK108" s="1792">
        <f t="shared" si="15"/>
        <v>0</v>
      </c>
      <c r="BL108" s="1709">
        <v>0.28472222222222221</v>
      </c>
      <c r="BM108" s="1709">
        <v>0.625</v>
      </c>
      <c r="BN108" s="1709">
        <v>0.64930555555555558</v>
      </c>
      <c r="BO108" s="1709">
        <v>0.2673611111111111</v>
      </c>
      <c r="BP108" s="1708">
        <v>0.56180555555555556</v>
      </c>
      <c r="BS108" s="2157" t="s">
        <v>215</v>
      </c>
      <c r="BT108" s="2158"/>
      <c r="BU108" s="183">
        <v>2.4200000000000008</v>
      </c>
      <c r="BV108" s="183">
        <v>2.8600000000000012</v>
      </c>
      <c r="BW108" s="183">
        <v>2.2700000000000014</v>
      </c>
      <c r="BX108" s="183">
        <v>0.4399999999999995</v>
      </c>
      <c r="BY108" s="1373"/>
      <c r="BZ108" s="609">
        <v>68.2</v>
      </c>
      <c r="CA108" s="609">
        <v>1018.2</v>
      </c>
      <c r="CB108" s="1374">
        <v>5.54</v>
      </c>
      <c r="CC108" s="183">
        <v>6.4599999999999991</v>
      </c>
      <c r="CD108" s="1375"/>
      <c r="CE108" s="183">
        <v>0</v>
      </c>
      <c r="CF108" s="1376">
        <v>0</v>
      </c>
      <c r="CG108" s="1377">
        <v>0</v>
      </c>
      <c r="CH108" s="1378">
        <v>36.9</v>
      </c>
      <c r="CI108" s="1376">
        <v>1.5262819833403287</v>
      </c>
      <c r="CJ108" s="787">
        <v>0.17083333333333334</v>
      </c>
      <c r="CK108" s="1089"/>
      <c r="CL108" s="670">
        <v>1</v>
      </c>
      <c r="CM108" s="8">
        <v>0</v>
      </c>
      <c r="CN108" s="670">
        <v>1013.25</v>
      </c>
      <c r="CO108" s="135">
        <f>'2011'!CA74</f>
        <v>4.6719999999999997</v>
      </c>
      <c r="CP108" s="664">
        <v>4.8750000000000053</v>
      </c>
      <c r="CQ108" s="664">
        <v>12.635714285714291</v>
      </c>
      <c r="CR108" s="664">
        <f t="shared" si="9"/>
        <v>8.7553571428571484</v>
      </c>
      <c r="CS108" s="512">
        <f t="shared" si="10"/>
        <v>7.7607142857142861</v>
      </c>
      <c r="CT108" s="669">
        <f>$CT$93+('2011'!$BX$74/Daily!$E$123*Daily!E108)</f>
        <v>182</v>
      </c>
      <c r="CU108" s="669">
        <f>$CU$93+('2011'!$CF$74/Daily!$E$123*Daily!E108)</f>
        <v>294.5</v>
      </c>
      <c r="CV108" s="135">
        <f>'2011'!BT74</f>
        <v>5</v>
      </c>
      <c r="CW108" s="135">
        <f>'2011'!BU74</f>
        <v>12.8</v>
      </c>
      <c r="CX108" s="25"/>
      <c r="CY108" s="536"/>
      <c r="CZ108" s="536"/>
      <c r="DA108" s="536"/>
      <c r="DB108" s="536"/>
      <c r="DC108" s="536"/>
      <c r="DD108" s="536"/>
    </row>
    <row r="109" spans="4:108" ht="12.75" customHeight="1" x14ac:dyDescent="0.2">
      <c r="D109" s="1853"/>
      <c r="E109" s="1814">
        <f t="shared" si="16"/>
        <v>16</v>
      </c>
      <c r="F109" s="44">
        <v>9.8000000000000007</v>
      </c>
      <c r="G109" s="88">
        <v>17.899999999999999</v>
      </c>
      <c r="H109" s="88">
        <v>13.6</v>
      </c>
      <c r="I109" s="88">
        <v>8.0999999999999979</v>
      </c>
      <c r="J109" s="1408"/>
      <c r="K109" s="98">
        <v>46</v>
      </c>
      <c r="L109" s="98">
        <v>72</v>
      </c>
      <c r="M109" s="98">
        <v>60</v>
      </c>
      <c r="N109" s="98">
        <v>26</v>
      </c>
      <c r="O109" s="111"/>
      <c r="P109" s="98">
        <v>1021</v>
      </c>
      <c r="Q109" s="98">
        <v>1024</v>
      </c>
      <c r="R109" s="98">
        <v>1022.5</v>
      </c>
      <c r="S109" s="98">
        <v>3</v>
      </c>
      <c r="T109" s="111"/>
      <c r="U109" s="88">
        <v>1.8</v>
      </c>
      <c r="V109" s="88">
        <v>7.8</v>
      </c>
      <c r="W109" s="88">
        <v>10.199999999999999</v>
      </c>
      <c r="X109" s="103" t="s">
        <v>181</v>
      </c>
      <c r="Y109" s="401"/>
      <c r="Z109" s="88">
        <v>0</v>
      </c>
      <c r="AA109" s="1459" t="s">
        <v>459</v>
      </c>
      <c r="AB109" s="156" t="s">
        <v>459</v>
      </c>
      <c r="AC109" s="1461" t="s">
        <v>459</v>
      </c>
      <c r="AD109" s="88" t="s">
        <v>459</v>
      </c>
      <c r="AE109" s="1459" t="s">
        <v>459</v>
      </c>
      <c r="AF109" s="1467"/>
      <c r="AG109" s="88">
        <v>3.9</v>
      </c>
      <c r="AH109" s="88">
        <v>7.5</v>
      </c>
      <c r="AI109" s="88">
        <v>5.7</v>
      </c>
      <c r="AJ109" s="88">
        <v>3.6</v>
      </c>
      <c r="AL109" s="103" t="s">
        <v>474</v>
      </c>
      <c r="AM109" t="s">
        <v>459</v>
      </c>
      <c r="AN109" t="s">
        <v>112</v>
      </c>
      <c r="AO109" s="396"/>
      <c r="AP109" s="593">
        <v>2</v>
      </c>
      <c r="AQ109" s="596">
        <v>0</v>
      </c>
      <c r="AR109" s="576"/>
      <c r="AS109" s="44">
        <f t="shared" si="11"/>
        <v>4.8000000000000007</v>
      </c>
      <c r="AT109" s="88">
        <f t="shared" si="12"/>
        <v>5.0999999999999979</v>
      </c>
      <c r="AU109" s="88">
        <f t="shared" si="13"/>
        <v>4.9499999999999993</v>
      </c>
      <c r="AV109" s="355">
        <f t="shared" si="14"/>
        <v>0.29999999999999716</v>
      </c>
      <c r="AW109" s="44">
        <f>IF(F109="","",F109-Daily!CP109)</f>
        <v>4.899999999999995</v>
      </c>
      <c r="AX109" s="44">
        <f>IF(G109="","",G109-Daily!CQ109)</f>
        <v>5.1714285714285637</v>
      </c>
      <c r="AY109" s="44">
        <f>IF(H109="","",H109-Daily!CR109)</f>
        <v>4.7857142857142794</v>
      </c>
      <c r="AZ109" s="487">
        <f>IF(I109="","",I109-Daily!CS109)</f>
        <v>0.27142857142856869</v>
      </c>
      <c r="BA109" s="85">
        <v>18.636909766681477</v>
      </c>
      <c r="BB109" s="85">
        <v>14.747084747048525</v>
      </c>
      <c r="BC109" s="85">
        <v>18.875015803504365</v>
      </c>
      <c r="BD109" s="108">
        <v>2.1705536775455156</v>
      </c>
      <c r="BE109" s="112"/>
      <c r="BF109" s="622">
        <v>0</v>
      </c>
      <c r="BG109" s="26">
        <v>129.99999999999997</v>
      </c>
      <c r="BH109" s="67">
        <v>0.70703408266860024</v>
      </c>
      <c r="BI109" s="30">
        <v>293.10000000000002</v>
      </c>
      <c r="BJ109" s="616">
        <v>0.9800490414623273</v>
      </c>
      <c r="BK109" s="1792">
        <f t="shared" si="15"/>
        <v>0</v>
      </c>
      <c r="BL109" s="1709">
        <v>0.30555555555555552</v>
      </c>
      <c r="BM109" s="1709">
        <v>0.59027777777777779</v>
      </c>
      <c r="BN109" s="1709">
        <v>0.59375</v>
      </c>
      <c r="BO109" s="1709">
        <v>0.35069444444444442</v>
      </c>
      <c r="BP109" s="1708">
        <v>0.56805555555555554</v>
      </c>
      <c r="CK109" s="1089"/>
      <c r="CL109" s="670">
        <v>1</v>
      </c>
      <c r="CM109" s="8">
        <v>0</v>
      </c>
      <c r="CN109" s="670">
        <v>1013.25</v>
      </c>
      <c r="CO109" s="135">
        <f>'2011'!CA74</f>
        <v>4.6719999999999997</v>
      </c>
      <c r="CP109" s="664">
        <v>4.9000000000000057</v>
      </c>
      <c r="CQ109" s="664">
        <v>12.728571428571435</v>
      </c>
      <c r="CR109" s="664">
        <f t="shared" si="9"/>
        <v>8.8142857142857203</v>
      </c>
      <c r="CS109" s="512">
        <f t="shared" si="10"/>
        <v>7.8285714285714292</v>
      </c>
      <c r="CT109" s="669">
        <f>$CT$93+('2011'!$BX$74/Daily!$E$123*Daily!E109)</f>
        <v>183.86666666666667</v>
      </c>
      <c r="CU109" s="669">
        <f>$CU$93+('2011'!$CF$74/Daily!$E$123*Daily!E109)</f>
        <v>299.06666666666666</v>
      </c>
      <c r="CV109" s="135">
        <f>'2011'!BT74</f>
        <v>5</v>
      </c>
      <c r="CW109" s="135">
        <f>'2011'!BU74</f>
        <v>12.8</v>
      </c>
      <c r="CX109" s="25"/>
      <c r="CY109" s="536"/>
      <c r="CZ109" s="536"/>
      <c r="DA109" s="536"/>
      <c r="DB109" s="536"/>
      <c r="DC109" s="536"/>
      <c r="DD109" s="536"/>
    </row>
    <row r="110" spans="4:108" ht="12.75" customHeight="1" x14ac:dyDescent="0.2">
      <c r="D110" s="1853"/>
      <c r="E110" s="1814">
        <f t="shared" si="16"/>
        <v>17</v>
      </c>
      <c r="F110" s="44">
        <v>7.3</v>
      </c>
      <c r="G110" s="88">
        <v>19</v>
      </c>
      <c r="H110" s="88">
        <v>13.3</v>
      </c>
      <c r="I110" s="88">
        <v>11.7</v>
      </c>
      <c r="J110" s="1408"/>
      <c r="K110" s="98">
        <v>43</v>
      </c>
      <c r="L110" s="98">
        <v>86</v>
      </c>
      <c r="M110" s="98">
        <v>64</v>
      </c>
      <c r="N110" s="98">
        <v>43</v>
      </c>
      <c r="O110" s="111"/>
      <c r="P110" s="98">
        <v>1024</v>
      </c>
      <c r="Q110" s="98">
        <v>1026</v>
      </c>
      <c r="R110" s="98">
        <v>1025</v>
      </c>
      <c r="S110" s="98">
        <v>2</v>
      </c>
      <c r="T110" s="111"/>
      <c r="U110" s="88">
        <v>2.2999999999999998</v>
      </c>
      <c r="V110" s="88">
        <v>11.5</v>
      </c>
      <c r="W110" s="88">
        <v>15.6</v>
      </c>
      <c r="X110" s="103" t="s">
        <v>183</v>
      </c>
      <c r="Y110" s="401"/>
      <c r="Z110" s="88">
        <v>0</v>
      </c>
      <c r="AA110" s="1459" t="s">
        <v>459</v>
      </c>
      <c r="AB110" s="156" t="s">
        <v>459</v>
      </c>
      <c r="AC110" s="1461" t="s">
        <v>459</v>
      </c>
      <c r="AD110" s="88" t="s">
        <v>459</v>
      </c>
      <c r="AE110" s="1459" t="s">
        <v>459</v>
      </c>
      <c r="AF110" s="1467"/>
      <c r="AG110" s="88">
        <v>4.0999999999999996</v>
      </c>
      <c r="AH110" s="88">
        <v>10</v>
      </c>
      <c r="AI110" s="88">
        <v>6.1</v>
      </c>
      <c r="AJ110" s="88">
        <v>5.9</v>
      </c>
      <c r="AL110" s="103" t="s">
        <v>475</v>
      </c>
      <c r="AM110" t="s">
        <v>459</v>
      </c>
      <c r="AN110" t="s">
        <v>112</v>
      </c>
      <c r="AO110" s="396"/>
      <c r="AP110" s="593">
        <v>7</v>
      </c>
      <c r="AQ110" s="596">
        <v>0</v>
      </c>
      <c r="AR110" s="576"/>
      <c r="AS110" s="44">
        <f t="shared" si="11"/>
        <v>2.2999999999999998</v>
      </c>
      <c r="AT110" s="88">
        <f t="shared" si="12"/>
        <v>6.1999999999999993</v>
      </c>
      <c r="AU110" s="88">
        <f t="shared" si="13"/>
        <v>4.25</v>
      </c>
      <c r="AV110" s="355">
        <f t="shared" si="14"/>
        <v>3.8999999999999995</v>
      </c>
      <c r="AW110" s="44">
        <f>IF(F110="","",F110-Daily!CP110)</f>
        <v>2.3749999999999938</v>
      </c>
      <c r="AX110" s="44">
        <f>IF(G110="","",G110-Daily!CQ110)</f>
        <v>6.1785714285714217</v>
      </c>
      <c r="AY110" s="44">
        <f>IF(H110="","",H110-Daily!CR110)</f>
        <v>4.4267857142857086</v>
      </c>
      <c r="AZ110" s="487">
        <f>IF(I110="","",I110-Daily!CS110)</f>
        <v>3.803571428571427</v>
      </c>
      <c r="BA110" s="85">
        <v>4.5969507285971005</v>
      </c>
      <c r="BB110" s="85">
        <v>26.81046262136546</v>
      </c>
      <c r="BC110" s="85">
        <v>14.834944353552258</v>
      </c>
      <c r="BD110" s="108">
        <v>11.983847595590419</v>
      </c>
      <c r="BE110" s="112"/>
      <c r="BF110" s="622">
        <v>0</v>
      </c>
      <c r="BG110" s="26">
        <v>129.99999999999997</v>
      </c>
      <c r="BH110" s="67">
        <v>0.69992821249102632</v>
      </c>
      <c r="BI110" s="30">
        <v>300.10000000000002</v>
      </c>
      <c r="BJ110" s="616">
        <v>0.98836315731693936</v>
      </c>
      <c r="BK110" s="1792">
        <f t="shared" si="15"/>
        <v>0</v>
      </c>
      <c r="BL110" s="1709">
        <v>0.20486111111111113</v>
      </c>
      <c r="BM110" s="1709">
        <v>0.55555555555555558</v>
      </c>
      <c r="BN110" s="1709">
        <v>0.62152777777777779</v>
      </c>
      <c r="BO110" s="1709">
        <v>0.29166666666666669</v>
      </c>
      <c r="BP110" s="1708">
        <v>0.71805555555555556</v>
      </c>
      <c r="BS110" s="1388" t="s">
        <v>178</v>
      </c>
      <c r="BT110" s="185">
        <v>5</v>
      </c>
      <c r="BV110" s="2116" t="s">
        <v>168</v>
      </c>
      <c r="BW110" s="2117"/>
      <c r="BX110" s="2117"/>
      <c r="BY110" s="2117"/>
      <c r="BZ110" s="2117"/>
      <c r="CA110" s="2117"/>
      <c r="CB110" s="2117"/>
      <c r="CC110" s="2118"/>
      <c r="CE110" s="1682">
        <f>MIN(F94:F123)</f>
        <v>4.0999999999999996</v>
      </c>
      <c r="CF110" s="1682">
        <f>MIN(G94:G123)</f>
        <v>12.6</v>
      </c>
      <c r="CG110" s="1682">
        <f>MIN(H94:H123)</f>
        <v>8.6999999999999993</v>
      </c>
      <c r="CH110" s="1682">
        <f>MIN(I94:I123)</f>
        <v>3.5</v>
      </c>
      <c r="CI110" s="1683">
        <f>MIN(K94:K123)</f>
        <v>26</v>
      </c>
      <c r="CJ110" s="1683">
        <f>MIN(L94:L123)</f>
        <v>66</v>
      </c>
      <c r="CK110" s="1089"/>
      <c r="CL110" s="670">
        <v>1</v>
      </c>
      <c r="CM110" s="8">
        <v>0</v>
      </c>
      <c r="CN110" s="670">
        <v>1013.25</v>
      </c>
      <c r="CO110" s="135">
        <f>'2011'!CA74</f>
        <v>4.6719999999999997</v>
      </c>
      <c r="CP110" s="664">
        <v>4.925000000000006</v>
      </c>
      <c r="CQ110" s="664">
        <v>12.821428571428578</v>
      </c>
      <c r="CR110" s="664">
        <f t="shared" si="9"/>
        <v>8.8732142857142922</v>
      </c>
      <c r="CS110" s="512">
        <f t="shared" si="10"/>
        <v>7.8964285714285722</v>
      </c>
      <c r="CT110" s="669">
        <f>$CT$93+('2011'!$BX$74/Daily!$E$123*Daily!E110)</f>
        <v>185.73333333333335</v>
      </c>
      <c r="CU110" s="669">
        <f>$CU$93+('2011'!$CF$74/Daily!$E$123*Daily!E110)</f>
        <v>303.63333333333333</v>
      </c>
      <c r="CV110" s="135">
        <f>'2011'!BT74</f>
        <v>5</v>
      </c>
      <c r="CW110" s="135">
        <f>'2011'!BU74</f>
        <v>12.8</v>
      </c>
      <c r="CX110" s="25"/>
      <c r="CY110" s="536"/>
      <c r="CZ110" s="536"/>
      <c r="DA110" s="536"/>
      <c r="DB110" s="536"/>
      <c r="DC110" s="536"/>
      <c r="DD110" s="536"/>
    </row>
    <row r="111" spans="4:108" ht="12.75" customHeight="1" x14ac:dyDescent="0.2">
      <c r="D111" s="1853"/>
      <c r="E111" s="1814">
        <f t="shared" si="16"/>
        <v>18</v>
      </c>
      <c r="F111" s="44">
        <v>6.7</v>
      </c>
      <c r="G111" s="88">
        <v>18.100000000000001</v>
      </c>
      <c r="H111" s="88">
        <v>12.6</v>
      </c>
      <c r="I111" s="88">
        <v>11.400000000000002</v>
      </c>
      <c r="J111" s="1408"/>
      <c r="K111" s="98">
        <v>33</v>
      </c>
      <c r="L111" s="98">
        <v>86</v>
      </c>
      <c r="M111" s="98">
        <v>59</v>
      </c>
      <c r="N111" s="98">
        <v>53</v>
      </c>
      <c r="O111" s="111"/>
      <c r="P111" s="98">
        <v>1013</v>
      </c>
      <c r="Q111" s="98">
        <v>1024</v>
      </c>
      <c r="R111" s="98">
        <v>1018.5</v>
      </c>
      <c r="S111" s="98">
        <v>11</v>
      </c>
      <c r="T111" s="111"/>
      <c r="U111" s="88">
        <v>4.5999999999999996</v>
      </c>
      <c r="V111" s="88">
        <v>13.5</v>
      </c>
      <c r="W111" s="88">
        <v>19.899999999999999</v>
      </c>
      <c r="X111" s="103" t="s">
        <v>183</v>
      </c>
      <c r="Y111" s="401"/>
      <c r="Z111" s="88">
        <v>0</v>
      </c>
      <c r="AA111" s="1459" t="s">
        <v>459</v>
      </c>
      <c r="AB111" s="156" t="s">
        <v>459</v>
      </c>
      <c r="AC111" s="1461" t="s">
        <v>459</v>
      </c>
      <c r="AD111" s="88" t="s">
        <v>459</v>
      </c>
      <c r="AE111" s="1459" t="s">
        <v>459</v>
      </c>
      <c r="AF111" s="1467"/>
      <c r="AG111" s="88">
        <v>1</v>
      </c>
      <c r="AH111" s="88">
        <v>9.1</v>
      </c>
      <c r="AI111" s="88">
        <v>3.9</v>
      </c>
      <c r="AJ111" s="88">
        <v>8.1</v>
      </c>
      <c r="AL111" s="103" t="s">
        <v>476</v>
      </c>
      <c r="AM111" t="s">
        <v>459</v>
      </c>
      <c r="AN111" t="s">
        <v>112</v>
      </c>
      <c r="AO111" s="396"/>
      <c r="AP111" s="593">
        <v>7</v>
      </c>
      <c r="AQ111" s="596">
        <v>0</v>
      </c>
      <c r="AR111" s="576"/>
      <c r="AS111" s="44">
        <f t="shared" si="11"/>
        <v>1.7000000000000002</v>
      </c>
      <c r="AT111" s="88">
        <f t="shared" si="12"/>
        <v>5.3000000000000007</v>
      </c>
      <c r="AU111" s="88">
        <f t="shared" si="13"/>
        <v>3.5000000000000004</v>
      </c>
      <c r="AV111" s="355">
        <f t="shared" si="14"/>
        <v>3.6000000000000005</v>
      </c>
      <c r="AW111" s="44">
        <f>IF(F111="","",F111-Daily!CP111)</f>
        <v>1.7499999999999938</v>
      </c>
      <c r="AX111" s="44">
        <f>IF(G111="","",G111-Daily!CQ111)</f>
        <v>5.1857142857142797</v>
      </c>
      <c r="AY111" s="44">
        <f>IF(H111="","",H111-Daily!CR111)</f>
        <v>3.6678571428571356</v>
      </c>
      <c r="AZ111" s="487">
        <f>IF(I111="","",I111-Daily!CS111)</f>
        <v>3.4357142857142868</v>
      </c>
      <c r="BA111" s="85">
        <v>3.5385803505109692</v>
      </c>
      <c r="BB111" s="85">
        <v>14.865121468746995</v>
      </c>
      <c r="BC111" s="85">
        <v>9.2875140350953576</v>
      </c>
      <c r="BD111" s="108">
        <v>9.4420083727928663</v>
      </c>
      <c r="BE111" s="112"/>
      <c r="BF111" s="622">
        <v>0</v>
      </c>
      <c r="BG111" s="26">
        <v>129.99999999999997</v>
      </c>
      <c r="BH111" s="67">
        <v>0.69296375266524513</v>
      </c>
      <c r="BI111" s="30">
        <v>307.10000000000002</v>
      </c>
      <c r="BJ111" s="616">
        <v>0.99643088903309551</v>
      </c>
      <c r="BK111" s="1792">
        <f t="shared" si="15"/>
        <v>0</v>
      </c>
      <c r="BL111" s="1709">
        <v>0.25694444444444448</v>
      </c>
      <c r="BM111" s="1709">
        <v>0.57986111111111105</v>
      </c>
      <c r="BN111" s="1709">
        <v>0.65277777777777779</v>
      </c>
      <c r="BO111" s="1709">
        <v>0.3125</v>
      </c>
      <c r="BP111" s="1708">
        <v>0.51249999999999996</v>
      </c>
      <c r="BS111" s="1313" t="s">
        <v>180</v>
      </c>
      <c r="BT111" s="108">
        <v>3</v>
      </c>
      <c r="BV111" s="2109"/>
      <c r="BW111" s="2110"/>
      <c r="BX111" s="2110"/>
      <c r="BY111" s="2110"/>
      <c r="BZ111" s="2110"/>
      <c r="CA111" s="2110"/>
      <c r="CB111" s="2110"/>
      <c r="CC111" s="2111"/>
      <c r="CE111" s="1684">
        <f>MAX(F94:F123)</f>
        <v>12.4</v>
      </c>
      <c r="CF111" s="1684">
        <f>MAX(G94:G123)</f>
        <v>26.5</v>
      </c>
      <c r="CG111" s="1684">
        <f>MAX(H94:H123)</f>
        <v>18.600000000000001</v>
      </c>
      <c r="CH111" s="1684">
        <f>MAX(I94:I123)</f>
        <v>16.399999999999999</v>
      </c>
      <c r="CI111" s="1685">
        <f>MAX(K94:K123)</f>
        <v>74</v>
      </c>
      <c r="CJ111" s="1685">
        <f>MAX(L94:L123)</f>
        <v>91</v>
      </c>
      <c r="CK111" s="1090"/>
      <c r="CL111" s="670">
        <v>1</v>
      </c>
      <c r="CM111" s="8">
        <v>0</v>
      </c>
      <c r="CN111" s="670">
        <v>1013.25</v>
      </c>
      <c r="CO111" s="135">
        <f>'2011'!CA74</f>
        <v>4.6719999999999997</v>
      </c>
      <c r="CP111" s="664">
        <v>4.9500000000000064</v>
      </c>
      <c r="CQ111" s="664">
        <v>12.914285714285722</v>
      </c>
      <c r="CR111" s="664">
        <f t="shared" si="9"/>
        <v>8.932142857142864</v>
      </c>
      <c r="CS111" s="512">
        <f t="shared" si="10"/>
        <v>7.9642857142857153</v>
      </c>
      <c r="CT111" s="669">
        <f>$CT$93+('2011'!$BX$74/Daily!$E$123*Daily!E111)</f>
        <v>187.6</v>
      </c>
      <c r="CU111" s="669">
        <f>$CU$93+('2011'!$CF$74/Daily!$E$123*Daily!E111)</f>
        <v>308.2</v>
      </c>
      <c r="CV111" s="135">
        <f>'2011'!BT74</f>
        <v>5</v>
      </c>
      <c r="CW111" s="135">
        <f>'2011'!BU74</f>
        <v>12.8</v>
      </c>
      <c r="CX111" s="25"/>
      <c r="CY111" s="536"/>
      <c r="CZ111" s="536"/>
      <c r="DA111" s="536"/>
      <c r="DB111" s="536"/>
      <c r="DC111" s="536"/>
      <c r="DD111" s="536"/>
    </row>
    <row r="112" spans="4:108" ht="12.75" customHeight="1" x14ac:dyDescent="0.2">
      <c r="D112" s="1853"/>
      <c r="E112" s="1814">
        <f t="shared" si="16"/>
        <v>19</v>
      </c>
      <c r="F112" s="44">
        <v>9.3000000000000007</v>
      </c>
      <c r="G112" s="88">
        <v>24.4</v>
      </c>
      <c r="H112" s="88">
        <v>16.600000000000001</v>
      </c>
      <c r="I112" s="88">
        <v>15.099999999999998</v>
      </c>
      <c r="J112" s="1408"/>
      <c r="K112" s="98">
        <v>26</v>
      </c>
      <c r="L112" s="98">
        <v>73</v>
      </c>
      <c r="M112" s="98">
        <v>52</v>
      </c>
      <c r="N112" s="98">
        <v>47</v>
      </c>
      <c r="O112" s="111"/>
      <c r="P112" s="98">
        <v>1012</v>
      </c>
      <c r="Q112" s="98">
        <v>1016</v>
      </c>
      <c r="R112" s="98">
        <v>1014</v>
      </c>
      <c r="S112" s="98">
        <v>4</v>
      </c>
      <c r="T112" s="111"/>
      <c r="U112" s="88">
        <v>2.5</v>
      </c>
      <c r="V112" s="88">
        <v>9.1999999999999993</v>
      </c>
      <c r="W112" s="88">
        <v>12.1</v>
      </c>
      <c r="X112" s="103" t="s">
        <v>185</v>
      </c>
      <c r="Y112" s="401"/>
      <c r="Z112" s="88">
        <v>0</v>
      </c>
      <c r="AA112" s="1459" t="s">
        <v>459</v>
      </c>
      <c r="AB112" s="156" t="s">
        <v>459</v>
      </c>
      <c r="AC112" s="1461" t="s">
        <v>459</v>
      </c>
      <c r="AD112" s="88" t="s">
        <v>459</v>
      </c>
      <c r="AE112" s="1459" t="s">
        <v>459</v>
      </c>
      <c r="AF112" s="1467"/>
      <c r="AG112" s="88">
        <v>1.8</v>
      </c>
      <c r="AH112" s="88">
        <v>9.5</v>
      </c>
      <c r="AI112" s="88">
        <v>6</v>
      </c>
      <c r="AJ112" s="88">
        <v>7.7</v>
      </c>
      <c r="AL112" s="103" t="s">
        <v>477</v>
      </c>
      <c r="AM112" t="s">
        <v>459</v>
      </c>
      <c r="AN112" t="s">
        <v>112</v>
      </c>
      <c r="AO112" s="396"/>
      <c r="AP112" s="593">
        <v>12</v>
      </c>
      <c r="AQ112" s="596">
        <v>0</v>
      </c>
      <c r="AR112" s="576"/>
      <c r="AS112" s="44">
        <f t="shared" si="11"/>
        <v>4.3000000000000007</v>
      </c>
      <c r="AT112" s="88">
        <f t="shared" si="12"/>
        <v>11.599999999999998</v>
      </c>
      <c r="AU112" s="88">
        <f t="shared" si="13"/>
        <v>7.9499999999999993</v>
      </c>
      <c r="AV112" s="355">
        <f t="shared" si="14"/>
        <v>7.2999999999999972</v>
      </c>
      <c r="AW112" s="44">
        <f>IF(F112="","",F112-Daily!CP112)</f>
        <v>4.324999999999994</v>
      </c>
      <c r="AX112" s="44">
        <f>IF(G112="","",G112-Daily!CQ112)</f>
        <v>11.392857142857133</v>
      </c>
      <c r="AY112" s="44">
        <f>IF(H112="","",H112-Daily!CR112)</f>
        <v>7.6089285714285655</v>
      </c>
      <c r="AZ112" s="487">
        <f>IF(I112="","",I112-Daily!CS112)</f>
        <v>7.0678571428571395</v>
      </c>
      <c r="BA112" s="85">
        <v>12.886817998461902</v>
      </c>
      <c r="BB112" s="66">
        <v>1979.3015606780386</v>
      </c>
      <c r="BC112" s="66">
        <v>196.83367401040761</v>
      </c>
      <c r="BD112" s="1495">
        <v>195.83343396974877</v>
      </c>
      <c r="BE112" s="112"/>
      <c r="BF112" s="622">
        <v>0</v>
      </c>
      <c r="BG112" s="26">
        <v>129.99999999999997</v>
      </c>
      <c r="BH112" s="67">
        <v>0.68613652357494703</v>
      </c>
      <c r="BI112" s="30">
        <v>319.10000000000002</v>
      </c>
      <c r="BJ112" s="616">
        <v>1.0202493871895983</v>
      </c>
      <c r="BK112" s="1792">
        <f t="shared" si="15"/>
        <v>0</v>
      </c>
      <c r="BL112" s="1709">
        <v>0.27430555555555552</v>
      </c>
      <c r="BM112" s="1709">
        <v>0.69097222222222221</v>
      </c>
      <c r="BN112" s="1709">
        <v>0.73611111111111116</v>
      </c>
      <c r="BO112" s="1709">
        <v>0.30555555555555552</v>
      </c>
      <c r="BP112" s="1708">
        <v>0.62222222222222223</v>
      </c>
      <c r="BS112" s="1389" t="s">
        <v>183</v>
      </c>
      <c r="BT112" s="108">
        <v>6</v>
      </c>
      <c r="BU112" s="26"/>
      <c r="BV112" s="1381"/>
      <c r="BW112" s="1381"/>
      <c r="BX112" s="1381"/>
      <c r="BY112" s="1381"/>
      <c r="BZ112" s="1381"/>
      <c r="CA112" s="1381"/>
      <c r="CB112" s="1381"/>
      <c r="CC112" s="1381"/>
      <c r="CD112" s="9"/>
      <c r="CE112" s="1683">
        <f>MIN(M94:M123)</f>
        <v>48</v>
      </c>
      <c r="CF112" s="1683">
        <f>MIN(N94:N123)</f>
        <v>17</v>
      </c>
      <c r="CG112" s="1683">
        <f>MIN(P94:P123)</f>
        <v>1007</v>
      </c>
      <c r="CH112" s="1683">
        <f>MIN(Q94:Q123)</f>
        <v>1010</v>
      </c>
      <c r="CI112" s="1683">
        <f>MIN(R94:R123)</f>
        <v>1008.5</v>
      </c>
      <c r="CJ112" s="1683">
        <f>MIN(S94:S123)</f>
        <v>1</v>
      </c>
      <c r="CK112" s="1086"/>
      <c r="CL112" s="670">
        <v>1</v>
      </c>
      <c r="CM112" s="8">
        <v>0</v>
      </c>
      <c r="CN112" s="670">
        <v>1013.25</v>
      </c>
      <c r="CO112" s="135">
        <f>'2011'!CA74</f>
        <v>4.6719999999999997</v>
      </c>
      <c r="CP112" s="664">
        <v>4.9750000000000068</v>
      </c>
      <c r="CQ112" s="664">
        <v>13.007142857142865</v>
      </c>
      <c r="CR112" s="664">
        <f t="shared" si="9"/>
        <v>8.9910714285714359</v>
      </c>
      <c r="CS112" s="512">
        <f t="shared" si="10"/>
        <v>8.0321428571428584</v>
      </c>
      <c r="CT112" s="669">
        <f>$CT$93+('2011'!$BX$74/Daily!$E$123*Daily!E112)</f>
        <v>189.46666666666667</v>
      </c>
      <c r="CU112" s="669">
        <f>$CU$93+('2011'!$CF$74/Daily!$E$123*Daily!E112)</f>
        <v>312.76666666666665</v>
      </c>
      <c r="CV112" s="135">
        <f>'2011'!BT74</f>
        <v>5</v>
      </c>
      <c r="CW112" s="135">
        <f>'2011'!BU74</f>
        <v>12.8</v>
      </c>
      <c r="CX112" s="25"/>
      <c r="CY112" s="536"/>
      <c r="CZ112" s="536"/>
      <c r="DA112" s="536"/>
      <c r="DB112" s="536"/>
      <c r="DC112" s="536"/>
      <c r="DD112" s="536"/>
    </row>
    <row r="113" spans="4:108" ht="12.75" customHeight="1" x14ac:dyDescent="0.2">
      <c r="D113" s="1853"/>
      <c r="E113" s="1814">
        <f t="shared" si="16"/>
        <v>20</v>
      </c>
      <c r="F113" s="44">
        <v>9.1</v>
      </c>
      <c r="G113" s="88">
        <v>24.4</v>
      </c>
      <c r="H113" s="88">
        <v>16.8</v>
      </c>
      <c r="I113" s="88">
        <v>15.299999999999999</v>
      </c>
      <c r="J113" s="1408"/>
      <c r="K113" s="98">
        <v>33</v>
      </c>
      <c r="L113" s="98">
        <v>79</v>
      </c>
      <c r="M113" s="98">
        <v>54</v>
      </c>
      <c r="N113" s="98">
        <v>46</v>
      </c>
      <c r="O113" s="111"/>
      <c r="P113" s="98">
        <v>1014</v>
      </c>
      <c r="Q113" s="98">
        <v>1016</v>
      </c>
      <c r="R113" s="98">
        <v>1015</v>
      </c>
      <c r="S113" s="98">
        <v>2</v>
      </c>
      <c r="T113" s="111"/>
      <c r="U113" s="88">
        <v>2.2999999999999998</v>
      </c>
      <c r="V113" s="88">
        <v>10.7</v>
      </c>
      <c r="W113" s="88">
        <v>13.4</v>
      </c>
      <c r="X113" s="103" t="s">
        <v>183</v>
      </c>
      <c r="Y113" s="401"/>
      <c r="Z113" s="88">
        <v>0</v>
      </c>
      <c r="AA113" s="1459" t="s">
        <v>459</v>
      </c>
      <c r="AB113" s="156" t="s">
        <v>459</v>
      </c>
      <c r="AC113" s="1461" t="s">
        <v>459</v>
      </c>
      <c r="AD113" s="88" t="s">
        <v>459</v>
      </c>
      <c r="AE113" s="1459" t="s">
        <v>459</v>
      </c>
      <c r="AF113" s="1467"/>
      <c r="AG113" s="88">
        <v>4.3</v>
      </c>
      <c r="AH113" s="88">
        <v>9.9</v>
      </c>
      <c r="AI113" s="88">
        <v>6.7</v>
      </c>
      <c r="AJ113" s="88">
        <v>5.6000000000000005</v>
      </c>
      <c r="AL113" s="103" t="s">
        <v>478</v>
      </c>
      <c r="AM113" t="s">
        <v>459</v>
      </c>
      <c r="AN113" t="s">
        <v>112</v>
      </c>
      <c r="AO113" s="396"/>
      <c r="AP113" s="593">
        <v>9</v>
      </c>
      <c r="AQ113" s="596">
        <v>0</v>
      </c>
      <c r="AR113" s="576"/>
      <c r="AS113" s="44">
        <f t="shared" si="11"/>
        <v>4.0999999999999996</v>
      </c>
      <c r="AT113" s="88">
        <f t="shared" si="12"/>
        <v>11.599999999999998</v>
      </c>
      <c r="AU113" s="88">
        <f t="shared" si="13"/>
        <v>7.8499999999999988</v>
      </c>
      <c r="AV113" s="355">
        <f t="shared" si="14"/>
        <v>7.4999999999999982</v>
      </c>
      <c r="AW113" s="44">
        <f>IF(F113="","",F113-Daily!CP113)</f>
        <v>4.0999999999999996</v>
      </c>
      <c r="AX113" s="44">
        <f>IF(G113="","",G113-Daily!CQ113)</f>
        <v>11.299999999999999</v>
      </c>
      <c r="AY113" s="44">
        <f>IF(H113="","",H113-Daily!CR113)</f>
        <v>7.75</v>
      </c>
      <c r="AZ113" s="487">
        <f>IF(I113="","",I113-Daily!CS113)</f>
        <v>7.1999999999999993</v>
      </c>
      <c r="BA113" s="85">
        <v>11.24665606112705</v>
      </c>
      <c r="BB113" s="66">
        <v>1800.2271647106538</v>
      </c>
      <c r="BC113" s="66">
        <v>226.09839262417407</v>
      </c>
      <c r="BD113" s="1495">
        <v>225.17479327104456</v>
      </c>
      <c r="BE113" s="1233"/>
      <c r="BF113" s="622">
        <v>0</v>
      </c>
      <c r="BG113" s="26">
        <v>129.99999999999997</v>
      </c>
      <c r="BH113" s="67">
        <v>0.67944250871080125</v>
      </c>
      <c r="BI113" s="30">
        <v>328.1</v>
      </c>
      <c r="BJ113" s="616">
        <v>1.0339285714285715</v>
      </c>
      <c r="BK113" s="1792">
        <f t="shared" si="15"/>
        <v>0</v>
      </c>
      <c r="BL113" s="1709">
        <v>0.25694444444444448</v>
      </c>
      <c r="BM113" s="1709">
        <v>0.59375</v>
      </c>
      <c r="BN113" s="1709">
        <v>0.6875</v>
      </c>
      <c r="BO113" s="1709">
        <v>0.30208333333333331</v>
      </c>
      <c r="BP113" s="1708">
        <v>0.65416666666666667</v>
      </c>
      <c r="BS113" s="1389" t="s">
        <v>185</v>
      </c>
      <c r="BT113" s="108">
        <v>2</v>
      </c>
      <c r="BU113" s="26"/>
      <c r="BV113" s="1380"/>
      <c r="BW113" s="1380"/>
      <c r="BX113" s="1380"/>
      <c r="BY113" s="1380"/>
      <c r="BZ113" s="1380"/>
      <c r="CA113" s="1380"/>
      <c r="CB113" s="1380"/>
      <c r="CC113" s="1380"/>
      <c r="CD113" s="172"/>
      <c r="CE113" s="1685">
        <f>MAX(M94:M123)</f>
        <v>84</v>
      </c>
      <c r="CF113" s="1685">
        <f>MAX(N94:N123)</f>
        <v>60</v>
      </c>
      <c r="CG113" s="1685">
        <f>MAX(P94:P123)</f>
        <v>1026</v>
      </c>
      <c r="CH113" s="1685">
        <f>MAX(Q94:Q123)</f>
        <v>1030</v>
      </c>
      <c r="CI113" s="1685">
        <f>MAX(R94:R123)</f>
        <v>1028</v>
      </c>
      <c r="CJ113" s="1685">
        <f>MAX(S94:S123)</f>
        <v>11</v>
      </c>
      <c r="CK113" s="1086"/>
      <c r="CL113" s="670">
        <v>1</v>
      </c>
      <c r="CM113" s="8">
        <v>0</v>
      </c>
      <c r="CN113" s="670">
        <v>1013.25</v>
      </c>
      <c r="CO113" s="135">
        <f>'2011'!CA74</f>
        <v>4.6719999999999997</v>
      </c>
      <c r="CP113" s="664">
        <v>5</v>
      </c>
      <c r="CQ113" s="664">
        <v>13.1</v>
      </c>
      <c r="CR113" s="664">
        <f t="shared" si="9"/>
        <v>9.0500000000000007</v>
      </c>
      <c r="CS113" s="512">
        <f t="shared" si="10"/>
        <v>8.1</v>
      </c>
      <c r="CT113" s="669">
        <f>$CT$93+('2011'!$BX$74/Daily!$E$123*Daily!E113)</f>
        <v>191.33333333333334</v>
      </c>
      <c r="CU113" s="669">
        <f>$CU$93+('2011'!$CF$74/Daily!$E$123*Daily!E113)</f>
        <v>317.33333333333331</v>
      </c>
      <c r="CV113" s="135">
        <f>'2011'!BT74</f>
        <v>5</v>
      </c>
      <c r="CW113" s="135">
        <f>'2011'!BU74</f>
        <v>12.8</v>
      </c>
      <c r="CX113" s="25"/>
      <c r="CY113" s="536"/>
      <c r="CZ113" s="536"/>
      <c r="DA113" s="536"/>
      <c r="DB113" s="536"/>
      <c r="DC113" s="536"/>
      <c r="DD113" s="536"/>
    </row>
    <row r="114" spans="4:108" ht="12.75" customHeight="1" x14ac:dyDescent="0.2">
      <c r="D114" s="1853"/>
      <c r="E114" s="1814">
        <f t="shared" si="16"/>
        <v>21</v>
      </c>
      <c r="F114" s="44">
        <v>11.6</v>
      </c>
      <c r="G114" s="88">
        <v>24.4</v>
      </c>
      <c r="H114" s="88">
        <v>17.5</v>
      </c>
      <c r="I114" s="88">
        <v>12.799999999999999</v>
      </c>
      <c r="J114" s="1408"/>
      <c r="K114" s="98">
        <v>31</v>
      </c>
      <c r="L114" s="98">
        <v>66</v>
      </c>
      <c r="M114" s="98">
        <v>48</v>
      </c>
      <c r="N114" s="98">
        <v>35</v>
      </c>
      <c r="O114" s="111"/>
      <c r="P114" s="98">
        <v>1011</v>
      </c>
      <c r="Q114" s="98">
        <v>1016</v>
      </c>
      <c r="R114" s="98">
        <v>1013.5</v>
      </c>
      <c r="S114" s="98">
        <v>5</v>
      </c>
      <c r="T114" s="111"/>
      <c r="U114" s="88">
        <v>3.5</v>
      </c>
      <c r="V114" s="88">
        <v>10.9</v>
      </c>
      <c r="W114" s="88">
        <v>17.2</v>
      </c>
      <c r="X114" s="103" t="s">
        <v>183</v>
      </c>
      <c r="Y114" s="401"/>
      <c r="Z114" s="88">
        <v>0</v>
      </c>
      <c r="AA114" s="1459" t="s">
        <v>459</v>
      </c>
      <c r="AB114" s="156" t="s">
        <v>459</v>
      </c>
      <c r="AC114" s="1461" t="s">
        <v>459</v>
      </c>
      <c r="AD114" s="88" t="s">
        <v>459</v>
      </c>
      <c r="AE114" s="1459" t="s">
        <v>459</v>
      </c>
      <c r="AF114" s="1467"/>
      <c r="AG114" s="88">
        <v>3.2</v>
      </c>
      <c r="AH114" s="88">
        <v>9.5</v>
      </c>
      <c r="AI114" s="88">
        <v>5.8</v>
      </c>
      <c r="AJ114" s="88">
        <v>6.3</v>
      </c>
      <c r="AL114" s="103" t="s">
        <v>479</v>
      </c>
      <c r="AM114" t="s">
        <v>459</v>
      </c>
      <c r="AN114" t="s">
        <v>112</v>
      </c>
      <c r="AO114" s="396"/>
      <c r="AP114" s="593">
        <v>8</v>
      </c>
      <c r="AQ114" s="596">
        <v>0</v>
      </c>
      <c r="AR114" s="576"/>
      <c r="AS114" s="44">
        <f t="shared" si="11"/>
        <v>6.6</v>
      </c>
      <c r="AT114" s="88">
        <f t="shared" si="12"/>
        <v>11.599999999999998</v>
      </c>
      <c r="AU114" s="88">
        <f t="shared" si="13"/>
        <v>9.0999999999999979</v>
      </c>
      <c r="AV114" s="355">
        <f t="shared" si="14"/>
        <v>4.9999999999999982</v>
      </c>
      <c r="AW114" s="44">
        <f>IF(F114="","",F114-Daily!CP114)</f>
        <v>6.4899999999999993</v>
      </c>
      <c r="AX114" s="44">
        <f>IF(G114="","",G114-Daily!CQ114)</f>
        <v>11.139999999999999</v>
      </c>
      <c r="AY114" s="44">
        <f>IF(H114="","",H114-Daily!CR114)</f>
        <v>8.3149999999999995</v>
      </c>
      <c r="AZ114" s="487">
        <f>IF(I114="","",I114-Daily!CS114)</f>
        <v>4.6500000000000004</v>
      </c>
      <c r="BA114" s="66">
        <v>60.73522607945911</v>
      </c>
      <c r="BB114" s="66">
        <v>1531.2578956536649</v>
      </c>
      <c r="BC114" s="66">
        <v>402.2225227474475</v>
      </c>
      <c r="BD114" s="108">
        <v>21.964984850639119</v>
      </c>
      <c r="BE114" s="1233"/>
      <c r="BF114" s="622">
        <v>0</v>
      </c>
      <c r="BG114" s="26">
        <v>129.99999999999997</v>
      </c>
      <c r="BH114" s="67">
        <v>0.67287784679089013</v>
      </c>
      <c r="BI114" s="30">
        <v>336.1</v>
      </c>
      <c r="BJ114" s="616">
        <v>1.0441130785958375</v>
      </c>
      <c r="BK114" s="1792">
        <f t="shared" si="15"/>
        <v>0</v>
      </c>
      <c r="BL114" s="1709">
        <v>0.1423611111111111</v>
      </c>
      <c r="BM114" s="1709">
        <v>0.625</v>
      </c>
      <c r="BN114" s="1709">
        <v>0.75</v>
      </c>
      <c r="BO114" s="1709">
        <v>0.19444444444444445</v>
      </c>
      <c r="BP114" s="1708">
        <v>0.71527777777777779</v>
      </c>
      <c r="BS114" s="1209" t="s">
        <v>179</v>
      </c>
      <c r="BT114" s="108">
        <v>0</v>
      </c>
      <c r="BV114" s="1216"/>
      <c r="BW114" s="1216"/>
      <c r="BX114" s="1216"/>
      <c r="BY114" s="1216"/>
      <c r="BZ114" s="1216"/>
      <c r="CA114" s="1216"/>
      <c r="CB114" s="1216"/>
      <c r="CC114" s="1216"/>
      <c r="CD114" s="1381"/>
      <c r="CE114" s="1682">
        <f>MIN(U94:U123)</f>
        <v>1.7</v>
      </c>
      <c r="CF114" s="1682">
        <f>MIN(V94:V123)</f>
        <v>7.8</v>
      </c>
      <c r="CG114" s="1682">
        <f>MIN(W94:W123)</f>
        <v>10.199999999999999</v>
      </c>
      <c r="CH114" s="1682"/>
      <c r="CI114" s="1682"/>
      <c r="CJ114" s="1682"/>
      <c r="CK114" s="1091"/>
      <c r="CL114" s="670">
        <v>1</v>
      </c>
      <c r="CM114" s="8">
        <v>0</v>
      </c>
      <c r="CN114" s="670">
        <v>1013.25</v>
      </c>
      <c r="CO114" s="135">
        <f>'2011'!CA74</f>
        <v>4.6719999999999997</v>
      </c>
      <c r="CP114" s="664">
        <v>5.1100000000000003</v>
      </c>
      <c r="CQ114" s="664">
        <v>13.26</v>
      </c>
      <c r="CR114" s="664">
        <f t="shared" si="9"/>
        <v>9.1850000000000005</v>
      </c>
      <c r="CS114" s="512">
        <f t="shared" si="10"/>
        <v>8.1499999999999986</v>
      </c>
      <c r="CT114" s="669">
        <f>$CT$93+('2011'!$BX$74/Daily!$E$123*Daily!E114)</f>
        <v>193.2</v>
      </c>
      <c r="CU114" s="669">
        <f>$CU$93+('2011'!$CF$74/Daily!$E$123*Daily!E114)</f>
        <v>321.89999999999998</v>
      </c>
      <c r="CV114" s="135">
        <f>'2011'!BT74</f>
        <v>5</v>
      </c>
      <c r="CW114" s="135">
        <f>'2011'!BU74</f>
        <v>12.8</v>
      </c>
      <c r="CX114" s="25"/>
      <c r="CY114" s="536"/>
      <c r="CZ114" s="536"/>
      <c r="DA114" s="536"/>
      <c r="DB114" s="536"/>
      <c r="DC114" s="536"/>
      <c r="DD114" s="536"/>
    </row>
    <row r="115" spans="4:108" ht="12.75" customHeight="1" x14ac:dyDescent="0.2">
      <c r="D115" s="1853"/>
      <c r="E115" s="1814">
        <f t="shared" si="16"/>
        <v>22</v>
      </c>
      <c r="F115" s="44">
        <v>9.6</v>
      </c>
      <c r="G115" s="88">
        <v>25.6</v>
      </c>
      <c r="H115" s="88">
        <v>18</v>
      </c>
      <c r="I115" s="88">
        <v>16</v>
      </c>
      <c r="J115" s="1408"/>
      <c r="K115" s="98">
        <v>31</v>
      </c>
      <c r="L115" s="98">
        <v>75</v>
      </c>
      <c r="M115" s="98">
        <v>50</v>
      </c>
      <c r="N115" s="98">
        <v>44</v>
      </c>
      <c r="O115" s="111"/>
      <c r="P115" s="98">
        <v>1008</v>
      </c>
      <c r="Q115" s="98">
        <v>1011</v>
      </c>
      <c r="R115" s="98">
        <v>1009.5</v>
      </c>
      <c r="S115" s="98">
        <v>3</v>
      </c>
      <c r="T115" s="111"/>
      <c r="U115" s="88">
        <v>2.7</v>
      </c>
      <c r="V115" s="88">
        <v>10.199999999999999</v>
      </c>
      <c r="W115" s="88">
        <v>13.2</v>
      </c>
      <c r="X115" s="103" t="s">
        <v>185</v>
      </c>
      <c r="Y115" s="401"/>
      <c r="Z115" s="88">
        <v>0</v>
      </c>
      <c r="AA115" s="1459" t="s">
        <v>459</v>
      </c>
      <c r="AB115" s="156" t="s">
        <v>459</v>
      </c>
      <c r="AC115" s="1461" t="s">
        <v>459</v>
      </c>
      <c r="AD115" s="88" t="s">
        <v>459</v>
      </c>
      <c r="AE115" s="1459" t="s">
        <v>459</v>
      </c>
      <c r="AF115" s="1467"/>
      <c r="AG115" s="88">
        <v>3.9</v>
      </c>
      <c r="AH115" s="88">
        <v>9.6999999999999993</v>
      </c>
      <c r="AI115" s="88">
        <v>6.7</v>
      </c>
      <c r="AJ115" s="88">
        <v>5.7999999999999989</v>
      </c>
      <c r="AL115" s="103" t="s">
        <v>468</v>
      </c>
      <c r="AM115" t="s">
        <v>459</v>
      </c>
      <c r="AN115" t="s">
        <v>480</v>
      </c>
      <c r="AO115" s="396"/>
      <c r="AP115" s="593">
        <v>12.9</v>
      </c>
      <c r="AQ115" s="596">
        <v>0</v>
      </c>
      <c r="AR115" s="576"/>
      <c r="AS115" s="44">
        <f t="shared" si="11"/>
        <v>4.5999999999999996</v>
      </c>
      <c r="AT115" s="88">
        <f t="shared" si="12"/>
        <v>12.8</v>
      </c>
      <c r="AU115" s="88">
        <f t="shared" si="13"/>
        <v>8.6999999999999993</v>
      </c>
      <c r="AV115" s="355">
        <f t="shared" si="14"/>
        <v>8.2000000000000011</v>
      </c>
      <c r="AW115" s="44">
        <f>IF(F115="","",F115-Daily!CP115)</f>
        <v>4.38</v>
      </c>
      <c r="AX115" s="44">
        <f>IF(G115="","",G115-Daily!CQ115)</f>
        <v>12.180000000000001</v>
      </c>
      <c r="AY115" s="44">
        <f>IF(H115="","",H115-Daily!CR115)</f>
        <v>8.68</v>
      </c>
      <c r="AZ115" s="487">
        <f>IF(I115="","",I115-Daily!CS115)</f>
        <v>7.8000000000000007</v>
      </c>
      <c r="BA115" s="85">
        <v>13.332204446352433</v>
      </c>
      <c r="BB115" s="66">
        <v>4543.5801663857228</v>
      </c>
      <c r="BC115" s="66">
        <v>594.06882735925103</v>
      </c>
      <c r="BD115" s="1495">
        <v>435.90438753610943</v>
      </c>
      <c r="BE115" s="112"/>
      <c r="BF115" s="622">
        <v>0</v>
      </c>
      <c r="BG115" s="26">
        <v>129.99999999999997</v>
      </c>
      <c r="BH115" s="67">
        <v>0.66643882433356105</v>
      </c>
      <c r="BI115" s="30">
        <v>349</v>
      </c>
      <c r="BJ115" s="616">
        <v>1.0690218501123137</v>
      </c>
      <c r="BK115" s="1792">
        <f t="shared" si="15"/>
        <v>0</v>
      </c>
      <c r="BL115" s="1709">
        <v>0.2673611111111111</v>
      </c>
      <c r="BM115" s="1709">
        <v>0.63194444444444442</v>
      </c>
      <c r="BN115" s="1709">
        <v>0.66666666666666663</v>
      </c>
      <c r="BO115" s="1709">
        <v>0.2986111111111111</v>
      </c>
      <c r="BP115" s="1708">
        <v>0.75416666666666676</v>
      </c>
      <c r="BS115" s="1389" t="s">
        <v>154</v>
      </c>
      <c r="BT115" s="108">
        <v>9</v>
      </c>
      <c r="BV115" s="1379"/>
      <c r="BW115" s="1379"/>
      <c r="BX115" s="1379"/>
      <c r="BY115" s="1379"/>
      <c r="BZ115" s="1379"/>
      <c r="CA115" s="1379"/>
      <c r="CB115" s="1379"/>
      <c r="CC115" s="1379"/>
      <c r="CD115" s="1379"/>
      <c r="CE115" s="1684">
        <f>MAX(U94:U123)</f>
        <v>8.5</v>
      </c>
      <c r="CF115" s="1684">
        <f>MAX(V94:V123)</f>
        <v>17.8</v>
      </c>
      <c r="CG115" s="1684">
        <f>MAX(W94:W123)</f>
        <v>28.4</v>
      </c>
      <c r="CH115" s="1684">
        <f>MAX(Z94:Z123)</f>
        <v>1.4</v>
      </c>
      <c r="CI115" s="1684">
        <f>MAX(AA94:AA123)</f>
        <v>0.5</v>
      </c>
      <c r="CJ115" s="1684">
        <f>MAX(AB94:AB123)</f>
        <v>0</v>
      </c>
      <c r="CK115" s="1091"/>
      <c r="CL115" s="670">
        <v>1</v>
      </c>
      <c r="CM115" s="8">
        <v>0</v>
      </c>
      <c r="CN115" s="670">
        <v>1013.25</v>
      </c>
      <c r="CO115" s="135">
        <f>'2011'!CA74</f>
        <v>4.6719999999999997</v>
      </c>
      <c r="CP115" s="664">
        <v>5.22</v>
      </c>
      <c r="CQ115" s="664">
        <v>13.42</v>
      </c>
      <c r="CR115" s="664">
        <f t="shared" si="9"/>
        <v>9.32</v>
      </c>
      <c r="CS115" s="512">
        <f t="shared" si="10"/>
        <v>8.1999999999999993</v>
      </c>
      <c r="CT115" s="669">
        <f>$CT$93+('2011'!$BX$74/Daily!$E$123*Daily!E115)</f>
        <v>195.06666666666666</v>
      </c>
      <c r="CU115" s="669">
        <f>$CU$93+('2011'!$CF$74/Daily!$E$123*Daily!E115)</f>
        <v>326.4666666666667</v>
      </c>
      <c r="CV115" s="135">
        <f>'2011'!BT74</f>
        <v>5</v>
      </c>
      <c r="CW115" s="135">
        <f>'2011'!BU74</f>
        <v>12.8</v>
      </c>
      <c r="CX115" s="25"/>
      <c r="CY115" s="536"/>
      <c r="CZ115" s="536"/>
      <c r="DA115" s="536"/>
      <c r="DB115" s="536"/>
      <c r="DC115" s="536"/>
      <c r="DD115" s="536"/>
    </row>
    <row r="116" spans="4:108" ht="12.75" customHeight="1" x14ac:dyDescent="0.2">
      <c r="D116" s="1853"/>
      <c r="E116" s="1814">
        <f t="shared" si="16"/>
        <v>23</v>
      </c>
      <c r="F116" s="44">
        <v>10.1</v>
      </c>
      <c r="G116" s="88">
        <v>26.5</v>
      </c>
      <c r="H116" s="88">
        <v>18.600000000000001</v>
      </c>
      <c r="I116" s="88">
        <v>16.399999999999999</v>
      </c>
      <c r="J116" s="1408"/>
      <c r="K116" s="98">
        <v>30</v>
      </c>
      <c r="L116" s="98">
        <v>79</v>
      </c>
      <c r="M116" s="98">
        <v>52</v>
      </c>
      <c r="N116" s="98">
        <v>49</v>
      </c>
      <c r="O116" s="111"/>
      <c r="P116" s="98">
        <v>1010</v>
      </c>
      <c r="Q116" s="98">
        <v>1015</v>
      </c>
      <c r="R116" s="98">
        <v>1012.5</v>
      </c>
      <c r="S116" s="98">
        <v>5</v>
      </c>
      <c r="T116" s="111"/>
      <c r="U116" s="88">
        <v>1.7</v>
      </c>
      <c r="V116" s="88">
        <v>10.199999999999999</v>
      </c>
      <c r="W116" s="88">
        <v>15.4</v>
      </c>
      <c r="X116" s="103" t="s">
        <v>181</v>
      </c>
      <c r="Y116" s="401"/>
      <c r="Z116" s="88">
        <v>0.1</v>
      </c>
      <c r="AA116" s="1459" t="s">
        <v>459</v>
      </c>
      <c r="AB116" s="156" t="s">
        <v>459</v>
      </c>
      <c r="AC116" s="1461">
        <v>5.5555555555555559E-2</v>
      </c>
      <c r="AD116" s="88" t="s">
        <v>459</v>
      </c>
      <c r="AE116" s="1459" t="s">
        <v>459</v>
      </c>
      <c r="AF116" s="1467"/>
      <c r="AG116" s="88">
        <v>5.4</v>
      </c>
      <c r="AH116" s="88">
        <v>10.9</v>
      </c>
      <c r="AI116" s="88">
        <v>7.8</v>
      </c>
      <c r="AJ116" s="88">
        <v>5.5</v>
      </c>
      <c r="AL116" s="103" t="s">
        <v>481</v>
      </c>
      <c r="AM116" t="s">
        <v>459</v>
      </c>
      <c r="AN116" t="s">
        <v>482</v>
      </c>
      <c r="AO116" s="396"/>
      <c r="AP116" s="593">
        <v>9</v>
      </c>
      <c r="AQ116" s="596">
        <v>0.4</v>
      </c>
      <c r="AR116" s="576"/>
      <c r="AS116" s="44">
        <f t="shared" si="11"/>
        <v>5.0999999999999996</v>
      </c>
      <c r="AT116" s="88">
        <f t="shared" si="12"/>
        <v>13.7</v>
      </c>
      <c r="AU116" s="88">
        <f t="shared" si="13"/>
        <v>9.3999999999999986</v>
      </c>
      <c r="AV116" s="355">
        <f t="shared" si="14"/>
        <v>8.6</v>
      </c>
      <c r="AW116" s="44">
        <f>IF(F116="","",F116-Daily!CP116)</f>
        <v>4.7699999999999996</v>
      </c>
      <c r="AX116" s="44">
        <f>IF(G116="","",G116-Daily!CQ116)</f>
        <v>12.92</v>
      </c>
      <c r="AY116" s="44">
        <f>IF(H116="","",H116-Daily!CR116)</f>
        <v>9.1450000000000014</v>
      </c>
      <c r="AZ116" s="487">
        <f>IF(I116="","",I116-Daily!CS116)</f>
        <v>8.1499999999999986</v>
      </c>
      <c r="BA116" s="85">
        <v>17.099792458218111</v>
      </c>
      <c r="BB116" s="66">
        <v>10373.974496575875</v>
      </c>
      <c r="BC116" s="66">
        <v>996.50818074804056</v>
      </c>
      <c r="BD116" s="1495">
        <v>653.93222382395857</v>
      </c>
      <c r="BE116" s="112"/>
      <c r="BF116" s="622">
        <v>5.3571428571428575E-2</v>
      </c>
      <c r="BG116" s="26">
        <v>130.09999999999997</v>
      </c>
      <c r="BH116" s="67">
        <v>0.66062965470548385</v>
      </c>
      <c r="BI116" s="30">
        <v>358</v>
      </c>
      <c r="BJ116" s="616">
        <v>1.0814620884100292</v>
      </c>
      <c r="BK116" s="1792">
        <f t="shared" si="15"/>
        <v>1</v>
      </c>
      <c r="BL116" s="1709">
        <v>0.2673611111111111</v>
      </c>
      <c r="BM116" s="1709">
        <v>0.61111111111111105</v>
      </c>
      <c r="BN116" s="1709">
        <v>0.65277777777777779</v>
      </c>
      <c r="BO116" s="1709">
        <v>0.30208333333333331</v>
      </c>
      <c r="BP116" s="1708">
        <v>0.72986111111111107</v>
      </c>
      <c r="BS116" s="1389" t="s">
        <v>181</v>
      </c>
      <c r="BT116" s="108">
        <v>3</v>
      </c>
      <c r="BV116" s="1216"/>
      <c r="BW116" s="1216"/>
      <c r="BX116" s="1216"/>
      <c r="BY116" s="1216"/>
      <c r="BZ116" s="1216"/>
      <c r="CA116" s="1216"/>
      <c r="CB116" s="1216"/>
      <c r="CC116" s="1216"/>
      <c r="CD116" s="1379"/>
      <c r="CE116" s="1686"/>
      <c r="CF116" s="1682">
        <f>MIN(AD94:AD123)</f>
        <v>0.46666666666666662</v>
      </c>
      <c r="CG116" s="1687"/>
      <c r="CH116" s="1682">
        <f>MIN(AG94:AG123)</f>
        <v>-3.9</v>
      </c>
      <c r="CI116" s="1682">
        <f>MIN(AH94:AH123)</f>
        <v>2.9</v>
      </c>
      <c r="CJ116" s="1682">
        <f>MIN(AI94:AI123)</f>
        <v>0.3</v>
      </c>
      <c r="CK116" s="1091"/>
      <c r="CL116" s="670">
        <v>1</v>
      </c>
      <c r="CM116" s="8">
        <v>0</v>
      </c>
      <c r="CN116" s="670">
        <v>1013.25</v>
      </c>
      <c r="CO116" s="135">
        <f>'2011'!CA74</f>
        <v>4.6719999999999997</v>
      </c>
      <c r="CP116" s="664">
        <v>5.33</v>
      </c>
      <c r="CQ116" s="664">
        <v>13.58</v>
      </c>
      <c r="CR116" s="664">
        <f t="shared" si="9"/>
        <v>9.4550000000000001</v>
      </c>
      <c r="CS116" s="512">
        <f t="shared" si="10"/>
        <v>8.25</v>
      </c>
      <c r="CT116" s="669">
        <f>$CT$93+('2011'!$BX$74/Daily!$E$123*Daily!E116)</f>
        <v>196.93333333333334</v>
      </c>
      <c r="CU116" s="669">
        <f>$CU$93+('2011'!$CF$74/Daily!$E$123*Daily!E116)</f>
        <v>331.0333333333333</v>
      </c>
      <c r="CV116" s="135">
        <f>'2011'!BT74</f>
        <v>5</v>
      </c>
      <c r="CW116" s="135">
        <f>'2011'!BU74</f>
        <v>12.8</v>
      </c>
      <c r="CX116" s="25"/>
      <c r="CY116" s="536"/>
      <c r="CZ116" s="536"/>
      <c r="DA116" s="536"/>
      <c r="DB116" s="536"/>
      <c r="DC116" s="536"/>
      <c r="DD116" s="536"/>
    </row>
    <row r="117" spans="4:108" ht="12.75" customHeight="1" x14ac:dyDescent="0.2">
      <c r="D117" s="1853"/>
      <c r="E117" s="1814">
        <f t="shared" si="16"/>
        <v>24</v>
      </c>
      <c r="F117" s="44">
        <v>12.4</v>
      </c>
      <c r="G117" s="88">
        <v>22.7</v>
      </c>
      <c r="H117" s="88">
        <v>16.7</v>
      </c>
      <c r="I117" s="88">
        <v>10.299999999999999</v>
      </c>
      <c r="J117" s="1408"/>
      <c r="K117" s="98">
        <v>48</v>
      </c>
      <c r="L117" s="98">
        <v>83</v>
      </c>
      <c r="M117" s="98">
        <v>65</v>
      </c>
      <c r="N117" s="98">
        <v>35</v>
      </c>
      <c r="O117" s="111"/>
      <c r="P117" s="98">
        <v>1015</v>
      </c>
      <c r="Q117" s="98">
        <v>1023</v>
      </c>
      <c r="R117" s="98">
        <v>1019</v>
      </c>
      <c r="S117" s="98">
        <v>8</v>
      </c>
      <c r="T117" s="111"/>
      <c r="U117" s="88">
        <v>2.8</v>
      </c>
      <c r="V117" s="88">
        <v>9.4</v>
      </c>
      <c r="W117" s="88">
        <v>14.8</v>
      </c>
      <c r="X117" s="103" t="s">
        <v>178</v>
      </c>
      <c r="Y117" s="401"/>
      <c r="Z117" s="88">
        <v>0</v>
      </c>
      <c r="AA117" s="1459" t="s">
        <v>459</v>
      </c>
      <c r="AB117" s="156" t="s">
        <v>459</v>
      </c>
      <c r="AC117" s="1461" t="s">
        <v>459</v>
      </c>
      <c r="AD117" s="88" t="s">
        <v>459</v>
      </c>
      <c r="AE117" s="1459" t="s">
        <v>459</v>
      </c>
      <c r="AF117" s="1467"/>
      <c r="AG117" s="88">
        <v>7.5</v>
      </c>
      <c r="AH117" s="88">
        <v>12.5</v>
      </c>
      <c r="AI117" s="88">
        <v>10</v>
      </c>
      <c r="AJ117" s="88">
        <v>5</v>
      </c>
      <c r="AL117" s="103" t="s">
        <v>468</v>
      </c>
      <c r="AM117" t="s">
        <v>459</v>
      </c>
      <c r="AN117" t="s">
        <v>332</v>
      </c>
      <c r="AO117" s="396"/>
      <c r="AP117" s="593">
        <v>12.5</v>
      </c>
      <c r="AQ117" s="596">
        <v>0</v>
      </c>
      <c r="AR117" s="576"/>
      <c r="AS117" s="44">
        <f t="shared" si="11"/>
        <v>7.4</v>
      </c>
      <c r="AT117" s="88">
        <f t="shared" si="12"/>
        <v>9.8999999999999986</v>
      </c>
      <c r="AU117" s="88">
        <f t="shared" si="13"/>
        <v>8.6499999999999986</v>
      </c>
      <c r="AV117" s="355">
        <f t="shared" si="14"/>
        <v>2.4999999999999982</v>
      </c>
      <c r="AW117" s="44">
        <f>IF(F117="","",F117-Daily!CP117)</f>
        <v>6.96</v>
      </c>
      <c r="AX117" s="44">
        <f>IF(G117="","",G117-Daily!CQ117)</f>
        <v>8.9599999999999991</v>
      </c>
      <c r="AY117" s="44">
        <f>IF(H117="","",H117-Daily!CR117)</f>
        <v>7.1099999999999994</v>
      </c>
      <c r="AZ117" s="487">
        <f>IF(I117="","",I117-Daily!CS117)</f>
        <v>1.9999999999999982</v>
      </c>
      <c r="BA117" s="66">
        <v>90.202684221890493</v>
      </c>
      <c r="BB117" s="66">
        <v>205.71535757144721</v>
      </c>
      <c r="BC117" s="66">
        <v>122.57852145833181</v>
      </c>
      <c r="BD117" s="108">
        <v>4.2795916932610734</v>
      </c>
      <c r="BE117" s="112"/>
      <c r="BF117" s="622">
        <v>0</v>
      </c>
      <c r="BG117" s="26">
        <v>130.09999999999997</v>
      </c>
      <c r="BH117" s="67">
        <v>0.65442655935613658</v>
      </c>
      <c r="BI117" s="30">
        <v>370.5</v>
      </c>
      <c r="BJ117" s="616">
        <v>1.1039928486293205</v>
      </c>
      <c r="BK117" s="1792">
        <f t="shared" si="15"/>
        <v>0</v>
      </c>
      <c r="BL117" s="1709">
        <v>0.27430555555555552</v>
      </c>
      <c r="BM117" s="1709">
        <v>0.66666666666666663</v>
      </c>
      <c r="BN117" s="1709">
        <v>0.65277777777777779</v>
      </c>
      <c r="BO117" s="1709">
        <v>0.27430555555555552</v>
      </c>
      <c r="BP117" s="1708">
        <v>0.92222222222222217</v>
      </c>
      <c r="BS117" s="1390" t="s">
        <v>182</v>
      </c>
      <c r="BT117" s="160">
        <v>2</v>
      </c>
      <c r="BV117" s="1382"/>
      <c r="BW117" s="1382"/>
      <c r="BX117" s="1382"/>
      <c r="BY117" s="1382"/>
      <c r="BZ117" s="1382"/>
      <c r="CA117" s="1382"/>
      <c r="CB117" s="1382"/>
      <c r="CC117" s="1382"/>
      <c r="CD117" s="1216"/>
      <c r="CE117" s="1688">
        <f>MAX(AC94:AC123)</f>
        <v>0.77777777777777768</v>
      </c>
      <c r="CF117" s="1684">
        <f>MAX(AD94:AD123)</f>
        <v>0.6</v>
      </c>
      <c r="CG117" s="1689">
        <f>MAX(AE94:AE123)</f>
        <v>0</v>
      </c>
      <c r="CH117" s="1684">
        <f>MAX(AG94:AG123)</f>
        <v>9.4</v>
      </c>
      <c r="CI117" s="1684">
        <f>MAX(AH94:AH123)</f>
        <v>12.5</v>
      </c>
      <c r="CJ117" s="1684">
        <f>MAX(AI94:AI123)</f>
        <v>10</v>
      </c>
      <c r="CK117" s="1091"/>
      <c r="CL117" s="670">
        <v>1</v>
      </c>
      <c r="CM117" s="8">
        <v>0</v>
      </c>
      <c r="CN117" s="670">
        <v>1013.25</v>
      </c>
      <c r="CO117" s="135">
        <f>'2011'!CA74</f>
        <v>4.6719999999999997</v>
      </c>
      <c r="CP117" s="664">
        <v>5.44</v>
      </c>
      <c r="CQ117" s="664">
        <v>13.74</v>
      </c>
      <c r="CR117" s="664">
        <f t="shared" si="9"/>
        <v>9.59</v>
      </c>
      <c r="CS117" s="512">
        <f t="shared" si="10"/>
        <v>8.3000000000000007</v>
      </c>
      <c r="CT117" s="669">
        <f>$CT$93+('2011'!$BX$74/Daily!$E$123*Daily!E117)</f>
        <v>198.8</v>
      </c>
      <c r="CU117" s="669">
        <f>$CU$93+('2011'!$CF$74/Daily!$E$123*Daily!E117)</f>
        <v>335.6</v>
      </c>
      <c r="CV117" s="135">
        <f>'2011'!BT74</f>
        <v>5</v>
      </c>
      <c r="CW117" s="135">
        <f>'2011'!BU74</f>
        <v>12.8</v>
      </c>
      <c r="CX117" s="25"/>
      <c r="CY117" s="536"/>
      <c r="CZ117" s="536"/>
      <c r="DA117" s="536"/>
      <c r="DB117" s="536"/>
      <c r="DC117" s="536"/>
      <c r="DD117" s="536"/>
    </row>
    <row r="118" spans="4:108" ht="12.75" customHeight="1" x14ac:dyDescent="0.2">
      <c r="D118" s="1853"/>
      <c r="E118" s="1843">
        <f t="shared" si="16"/>
        <v>25</v>
      </c>
      <c r="F118" s="44">
        <v>9.6999999999999993</v>
      </c>
      <c r="G118" s="88">
        <v>20.3</v>
      </c>
      <c r="H118" s="88">
        <v>14.5</v>
      </c>
      <c r="I118" s="88">
        <v>10.600000000000001</v>
      </c>
      <c r="J118" s="1408"/>
      <c r="K118" s="156">
        <v>33</v>
      </c>
      <c r="L118" s="156">
        <v>84</v>
      </c>
      <c r="M118" s="98">
        <v>58</v>
      </c>
      <c r="N118" s="156">
        <v>51</v>
      </c>
      <c r="O118" s="154"/>
      <c r="P118" s="156">
        <v>1022</v>
      </c>
      <c r="Q118" s="156">
        <v>1025</v>
      </c>
      <c r="R118" s="98">
        <v>1023.5</v>
      </c>
      <c r="S118" s="156">
        <v>3</v>
      </c>
      <c r="T118" s="154"/>
      <c r="U118" s="88">
        <v>4.5999999999999996</v>
      </c>
      <c r="V118" s="88">
        <v>12.1</v>
      </c>
      <c r="W118" s="88">
        <v>21.9</v>
      </c>
      <c r="X118" s="103" t="s">
        <v>178</v>
      </c>
      <c r="Y118" s="401"/>
      <c r="Z118" s="88">
        <v>0</v>
      </c>
      <c r="AA118" s="1459" t="s">
        <v>459</v>
      </c>
      <c r="AB118" s="156" t="s">
        <v>459</v>
      </c>
      <c r="AC118" s="1461" t="s">
        <v>459</v>
      </c>
      <c r="AD118" s="88" t="s">
        <v>459</v>
      </c>
      <c r="AE118" s="1459" t="s">
        <v>459</v>
      </c>
      <c r="AF118" s="1467"/>
      <c r="AG118" s="88">
        <v>1.7</v>
      </c>
      <c r="AH118" s="88">
        <v>8.1</v>
      </c>
      <c r="AI118" s="88">
        <v>5.5</v>
      </c>
      <c r="AJ118" s="88">
        <v>6.3999999999999995</v>
      </c>
      <c r="AL118" s="103" t="s">
        <v>468</v>
      </c>
      <c r="AM118" t="s">
        <v>459</v>
      </c>
      <c r="AN118" t="s">
        <v>332</v>
      </c>
      <c r="AO118" s="396"/>
      <c r="AP118" s="593">
        <v>13</v>
      </c>
      <c r="AQ118" s="596">
        <v>0</v>
      </c>
      <c r="AR118" s="576"/>
      <c r="AS118" s="44">
        <f t="shared" si="11"/>
        <v>4.6999999999999993</v>
      </c>
      <c r="AT118" s="88">
        <f t="shared" si="12"/>
        <v>7.5</v>
      </c>
      <c r="AU118" s="88">
        <f t="shared" si="13"/>
        <v>6.1</v>
      </c>
      <c r="AV118" s="355">
        <f t="shared" si="14"/>
        <v>2.8000000000000007</v>
      </c>
      <c r="AW118" s="44">
        <f>IF(F118="","",F118-Daily!CP118)</f>
        <v>4.1499999999999995</v>
      </c>
      <c r="AX118" s="44">
        <f>IF(G118="","",G118-Daily!CQ118)</f>
        <v>6.4</v>
      </c>
      <c r="AY118" s="44">
        <f>IF(H118="","",H118-Daily!CR118)</f>
        <v>4.7750000000000004</v>
      </c>
      <c r="AZ118" s="487">
        <f>IF(I118="","",I118-Daily!CS118)</f>
        <v>2.25</v>
      </c>
      <c r="BA118" s="85">
        <v>11.587489267273416</v>
      </c>
      <c r="BB118" s="85">
        <v>30.877410645910864</v>
      </c>
      <c r="BC118" s="85">
        <v>18.736381175009722</v>
      </c>
      <c r="BD118" s="108">
        <v>4.8362658450386924</v>
      </c>
      <c r="BE118" s="112"/>
      <c r="BF118" s="622">
        <v>0</v>
      </c>
      <c r="BG118" s="26">
        <v>130.09999999999997</v>
      </c>
      <c r="BH118" s="67">
        <v>0.64833887043189353</v>
      </c>
      <c r="BI118" s="30">
        <v>383.5</v>
      </c>
      <c r="BJ118" s="616">
        <v>1.1273885350318473</v>
      </c>
      <c r="BK118" s="1792">
        <f t="shared" si="15"/>
        <v>0</v>
      </c>
      <c r="BL118" s="1709">
        <v>0.2673611111111111</v>
      </c>
      <c r="BM118" s="1709">
        <v>0.65972222222222221</v>
      </c>
      <c r="BN118" s="1709">
        <v>0.59027777777777779</v>
      </c>
      <c r="BO118" s="1709">
        <v>0.20833333333333334</v>
      </c>
      <c r="BP118" s="1708">
        <v>0.62986111111111109</v>
      </c>
      <c r="BS118" s="1391" t="s">
        <v>186</v>
      </c>
      <c r="BT118" s="160">
        <f>MAX(BT110:BT117)</f>
        <v>9</v>
      </c>
      <c r="BU118" s="30"/>
      <c r="BV118" s="1380"/>
      <c r="BW118" s="1380"/>
      <c r="BX118" s="1380"/>
      <c r="BY118" s="1380"/>
      <c r="BZ118" s="1380"/>
      <c r="CA118" s="1380"/>
      <c r="CB118" s="1380"/>
      <c r="CC118" s="1380"/>
      <c r="CD118" s="1382"/>
      <c r="CE118" s="1682">
        <f>MIN(AJ94:AJ123)</f>
        <v>1.2999999999999989</v>
      </c>
      <c r="CF118" s="1687"/>
      <c r="CG118" s="1687"/>
      <c r="CH118" s="1682">
        <f>MIN(AS94:AS123)</f>
        <v>-0.90000000000000036</v>
      </c>
      <c r="CI118" s="1682">
        <f>MIN(AT94:AT123)</f>
        <v>-0.20000000000000107</v>
      </c>
      <c r="CJ118" s="1682">
        <f>MIN(AU94:AU123)</f>
        <v>-0.35000000000000053</v>
      </c>
      <c r="CK118" s="1091"/>
      <c r="CL118" s="670">
        <v>1</v>
      </c>
      <c r="CM118" s="8">
        <v>0</v>
      </c>
      <c r="CN118" s="670">
        <v>1013.25</v>
      </c>
      <c r="CO118" s="135">
        <f>'2011'!CA74</f>
        <v>4.6719999999999997</v>
      </c>
      <c r="CP118" s="664">
        <v>5.55</v>
      </c>
      <c r="CQ118" s="664">
        <v>13.9</v>
      </c>
      <c r="CR118" s="664">
        <f t="shared" si="9"/>
        <v>9.7249999999999996</v>
      </c>
      <c r="CS118" s="512">
        <f t="shared" si="10"/>
        <v>8.3500000000000014</v>
      </c>
      <c r="CT118" s="669">
        <f>$CT$93+('2011'!$BX$74/Daily!$E$123*Daily!E118)</f>
        <v>200.66666666666666</v>
      </c>
      <c r="CU118" s="669">
        <f>$CU$93+('2011'!$CF$74/Daily!$E$123*Daily!E118)</f>
        <v>340.16666666666663</v>
      </c>
      <c r="CV118" s="135">
        <f>'2011'!BT74</f>
        <v>5</v>
      </c>
      <c r="CW118" s="135">
        <f>'2011'!BU74</f>
        <v>12.8</v>
      </c>
      <c r="CX118" s="25"/>
      <c r="CY118" s="536"/>
      <c r="CZ118" s="536"/>
      <c r="DA118" s="536"/>
      <c r="DB118" s="536"/>
      <c r="DC118" s="536"/>
      <c r="DD118" s="536"/>
    </row>
    <row r="119" spans="4:108" ht="12.75" customHeight="1" x14ac:dyDescent="0.2">
      <c r="D119" s="1853"/>
      <c r="E119" s="1843">
        <f t="shared" si="16"/>
        <v>26</v>
      </c>
      <c r="F119" s="44">
        <v>8.5</v>
      </c>
      <c r="G119" s="44">
        <v>15.6</v>
      </c>
      <c r="H119" s="44">
        <v>11.4</v>
      </c>
      <c r="I119" s="44">
        <v>7.1</v>
      </c>
      <c r="J119" s="1408"/>
      <c r="K119" s="78">
        <v>63</v>
      </c>
      <c r="L119" s="78">
        <v>82</v>
      </c>
      <c r="M119" s="85">
        <v>73</v>
      </c>
      <c r="N119" s="78">
        <v>19</v>
      </c>
      <c r="O119" s="127"/>
      <c r="P119" s="78">
        <v>1024</v>
      </c>
      <c r="Q119" s="78">
        <v>1026</v>
      </c>
      <c r="R119" s="85">
        <v>1025</v>
      </c>
      <c r="S119" s="78">
        <v>2</v>
      </c>
      <c r="T119" s="127"/>
      <c r="U119" s="44">
        <v>4.5</v>
      </c>
      <c r="V119" s="44">
        <v>11.2</v>
      </c>
      <c r="W119" s="44">
        <v>18.100000000000001</v>
      </c>
      <c r="X119" s="103" t="s">
        <v>178</v>
      </c>
      <c r="Y119" s="401"/>
      <c r="Z119" s="88">
        <v>0</v>
      </c>
      <c r="AA119" s="1459" t="s">
        <v>459</v>
      </c>
      <c r="AB119" s="156" t="s">
        <v>459</v>
      </c>
      <c r="AC119" s="1461" t="s">
        <v>459</v>
      </c>
      <c r="AD119" s="88" t="s">
        <v>459</v>
      </c>
      <c r="AE119" s="1459" t="s">
        <v>459</v>
      </c>
      <c r="AF119" s="1467"/>
      <c r="AG119" s="88">
        <v>5</v>
      </c>
      <c r="AH119" s="88">
        <v>9</v>
      </c>
      <c r="AI119" s="88">
        <v>6.6</v>
      </c>
      <c r="AJ119" s="88">
        <v>4</v>
      </c>
      <c r="AL119" s="103" t="s">
        <v>483</v>
      </c>
      <c r="AM119" t="s">
        <v>459</v>
      </c>
      <c r="AN119" t="s">
        <v>112</v>
      </c>
      <c r="AO119" s="396"/>
      <c r="AP119" s="511">
        <v>4</v>
      </c>
      <c r="AQ119" s="597">
        <v>0</v>
      </c>
      <c r="AR119" s="576"/>
      <c r="AS119" s="44">
        <f t="shared" si="11"/>
        <v>3.5</v>
      </c>
      <c r="AT119" s="44">
        <f t="shared" si="12"/>
        <v>2.7999999999999989</v>
      </c>
      <c r="AU119" s="44">
        <f t="shared" si="13"/>
        <v>3.1499999999999995</v>
      </c>
      <c r="AV119" s="487">
        <f t="shared" si="14"/>
        <v>-0.70000000000000107</v>
      </c>
      <c r="AW119" s="44">
        <f>IF(F119="","",F119-Daily!CP119)</f>
        <v>2.84</v>
      </c>
      <c r="AX119" s="44">
        <f>IF(G119="","",G119-Daily!CQ119)</f>
        <v>1.5399999999999991</v>
      </c>
      <c r="AY119" s="44">
        <f>IF(H119="","",H119-Daily!CR119)</f>
        <v>1.5400000000000009</v>
      </c>
      <c r="AZ119" s="487">
        <f>IF(I119="","",I119-Daily!CS119)</f>
        <v>-1.3000000000000007</v>
      </c>
      <c r="BA119" s="85">
        <v>5.703999619625475</v>
      </c>
      <c r="BB119" s="85">
        <v>3.0452583847848111</v>
      </c>
      <c r="BC119" s="85">
        <v>3.3172206026199134</v>
      </c>
      <c r="BD119" s="108">
        <v>3.1416098112518309</v>
      </c>
      <c r="BE119" s="1233"/>
      <c r="BF119" s="622">
        <v>0</v>
      </c>
      <c r="BG119" s="26">
        <v>130.09999999999997</v>
      </c>
      <c r="BH119" s="67">
        <v>0.64236339697169176</v>
      </c>
      <c r="BI119" s="30">
        <v>387.5</v>
      </c>
      <c r="BJ119" s="616">
        <v>1.1240572423128987</v>
      </c>
      <c r="BK119" s="1792">
        <f t="shared" si="15"/>
        <v>0</v>
      </c>
      <c r="BL119" s="1709">
        <v>0.23611111111111113</v>
      </c>
      <c r="BM119" s="1709">
        <v>0.73611111111111116</v>
      </c>
      <c r="BN119" s="1709">
        <v>0.74652777777777779</v>
      </c>
      <c r="BO119" s="1709">
        <v>0.23611111111111113</v>
      </c>
      <c r="BP119" s="1708">
        <v>0.86805555555555547</v>
      </c>
      <c r="BT119" s="25"/>
      <c r="BU119" s="30"/>
      <c r="BV119" s="172"/>
      <c r="BW119" s="172"/>
      <c r="BX119" s="172"/>
      <c r="BY119" s="172"/>
      <c r="BZ119" s="172"/>
      <c r="CA119" s="172"/>
      <c r="CB119" s="172"/>
      <c r="CC119" s="172"/>
      <c r="CD119" s="1380"/>
      <c r="CE119" s="1684">
        <f>MAX(AJ94:AJ123)</f>
        <v>9.6</v>
      </c>
      <c r="CF119" s="1689">
        <f>MAX(AP94:AP123)</f>
        <v>13.4</v>
      </c>
      <c r="CG119" s="1689">
        <f>MAX(AQ94:AQ123)</f>
        <v>3</v>
      </c>
      <c r="CH119" s="1684">
        <f>MAX(AS94:AS123)</f>
        <v>7.4</v>
      </c>
      <c r="CI119" s="1684">
        <f>MAX(AT94:AT123)</f>
        <v>13.7</v>
      </c>
      <c r="CJ119" s="1684">
        <f>MAX(AU94:AU123)</f>
        <v>9.3999999999999986</v>
      </c>
      <c r="CK119" s="1091"/>
      <c r="CL119" s="670">
        <v>1</v>
      </c>
      <c r="CM119" s="8">
        <v>0</v>
      </c>
      <c r="CN119" s="670">
        <v>1013.25</v>
      </c>
      <c r="CO119" s="135">
        <f>'2011'!CA74</f>
        <v>4.6719999999999997</v>
      </c>
      <c r="CP119" s="664">
        <v>5.66</v>
      </c>
      <c r="CQ119" s="664">
        <v>14.06</v>
      </c>
      <c r="CR119" s="664">
        <f t="shared" si="9"/>
        <v>9.86</v>
      </c>
      <c r="CS119" s="512">
        <f t="shared" si="10"/>
        <v>8.4</v>
      </c>
      <c r="CT119" s="669">
        <f>$CT$93+('2011'!$BX$74/Daily!$E$123*Daily!E119)</f>
        <v>202.53333333333333</v>
      </c>
      <c r="CU119" s="669">
        <f>$CU$93+('2011'!$CF$74/Daily!$E$123*Daily!E119)</f>
        <v>344.73333333333335</v>
      </c>
      <c r="CV119" s="135">
        <f>'2011'!BT74</f>
        <v>5</v>
      </c>
      <c r="CW119" s="135">
        <f>'2011'!BU74</f>
        <v>12.8</v>
      </c>
      <c r="CX119" s="25"/>
      <c r="CY119" s="536"/>
      <c r="CZ119" s="536"/>
      <c r="DA119" s="536"/>
      <c r="DB119" s="536"/>
      <c r="DC119" s="536"/>
      <c r="DD119" s="536"/>
    </row>
    <row r="120" spans="4:108" ht="12.75" customHeight="1" x14ac:dyDescent="0.2">
      <c r="D120" s="1853"/>
      <c r="E120" s="1843">
        <f t="shared" si="16"/>
        <v>27</v>
      </c>
      <c r="F120" s="44">
        <v>7</v>
      </c>
      <c r="G120" s="44">
        <v>16.3</v>
      </c>
      <c r="H120" s="44">
        <v>11.5</v>
      </c>
      <c r="I120" s="44">
        <v>9.3000000000000007</v>
      </c>
      <c r="J120" s="1408"/>
      <c r="K120" s="78">
        <v>36</v>
      </c>
      <c r="L120" s="78">
        <v>78</v>
      </c>
      <c r="M120" s="85">
        <v>59</v>
      </c>
      <c r="N120" s="78">
        <v>42</v>
      </c>
      <c r="O120" s="127"/>
      <c r="P120" s="78">
        <v>1023</v>
      </c>
      <c r="Q120" s="78">
        <v>1026</v>
      </c>
      <c r="R120" s="85">
        <v>1024.5</v>
      </c>
      <c r="S120" s="78">
        <v>3</v>
      </c>
      <c r="T120" s="127"/>
      <c r="U120" s="44">
        <v>5.3</v>
      </c>
      <c r="V120" s="44">
        <v>13.5</v>
      </c>
      <c r="W120" s="44">
        <v>22.5</v>
      </c>
      <c r="X120" s="103" t="s">
        <v>180</v>
      </c>
      <c r="Y120" s="401"/>
      <c r="Z120" s="88">
        <v>0</v>
      </c>
      <c r="AA120" s="1459" t="s">
        <v>459</v>
      </c>
      <c r="AB120" s="156" t="s">
        <v>459</v>
      </c>
      <c r="AC120" s="1461" t="s">
        <v>459</v>
      </c>
      <c r="AD120" s="88" t="s">
        <v>459</v>
      </c>
      <c r="AE120" s="1459" t="s">
        <v>459</v>
      </c>
      <c r="AF120" s="1467"/>
      <c r="AG120" s="88">
        <v>0.3</v>
      </c>
      <c r="AH120" s="88">
        <v>5.8</v>
      </c>
      <c r="AI120" s="88">
        <v>3.3</v>
      </c>
      <c r="AJ120" s="88">
        <v>5.5</v>
      </c>
      <c r="AL120" s="103" t="s">
        <v>484</v>
      </c>
      <c r="AM120" t="s">
        <v>459</v>
      </c>
      <c r="AN120" t="s">
        <v>112</v>
      </c>
      <c r="AO120" s="396"/>
      <c r="AP120" s="511">
        <v>11</v>
      </c>
      <c r="AQ120" s="597">
        <v>0</v>
      </c>
      <c r="AR120" s="576"/>
      <c r="AS120" s="44">
        <f t="shared" si="11"/>
        <v>2</v>
      </c>
      <c r="AT120" s="44">
        <f t="shared" si="12"/>
        <v>3.5</v>
      </c>
      <c r="AU120" s="44">
        <f t="shared" si="13"/>
        <v>2.75</v>
      </c>
      <c r="AV120" s="487">
        <f t="shared" si="14"/>
        <v>1.5</v>
      </c>
      <c r="AW120" s="44">
        <f>IF(F120="","",F120-Daily!CP120)</f>
        <v>1.2300000000000004</v>
      </c>
      <c r="AX120" s="44">
        <f>IF(G120="","",G120-Daily!CQ120)</f>
        <v>2.08</v>
      </c>
      <c r="AY120" s="44">
        <f>IF(H120="","",H120-Daily!CR120)</f>
        <v>1.504999999999999</v>
      </c>
      <c r="AZ120" s="487">
        <f>IF(I120="","",I120-Daily!CS120)</f>
        <v>0.84999999999999964</v>
      </c>
      <c r="BA120" s="85">
        <v>2.9152959722915939</v>
      </c>
      <c r="BB120" s="85">
        <v>3.6472355666521619</v>
      </c>
      <c r="BC120" s="85">
        <v>3.2723629589410019</v>
      </c>
      <c r="BD120" s="108">
        <v>2.6406205673090328</v>
      </c>
      <c r="BE120" s="112"/>
      <c r="BF120" s="622">
        <v>0</v>
      </c>
      <c r="BG120" s="26">
        <v>130.09999999999997</v>
      </c>
      <c r="BH120" s="67">
        <v>0.63649706457925614</v>
      </c>
      <c r="BI120" s="30">
        <v>398.5</v>
      </c>
      <c r="BJ120" s="616">
        <v>1.1408531348411108</v>
      </c>
      <c r="BK120" s="1792">
        <f t="shared" si="15"/>
        <v>0</v>
      </c>
      <c r="BL120" s="1709">
        <v>0.23611111111111113</v>
      </c>
      <c r="BM120" s="1709">
        <v>0.66666666666666663</v>
      </c>
      <c r="BN120" s="1709">
        <v>0.70833333333333337</v>
      </c>
      <c r="BO120" s="1709">
        <v>0.24652777777777779</v>
      </c>
      <c r="BP120" s="1708">
        <v>0.5756944444444444</v>
      </c>
      <c r="BT120" s="25"/>
      <c r="BU120" s="26"/>
      <c r="BV120" s="172"/>
      <c r="BW120" s="172"/>
      <c r="BX120" s="172"/>
      <c r="BY120" s="172"/>
      <c r="BZ120" s="172"/>
      <c r="CA120" s="172"/>
      <c r="CB120" s="172"/>
      <c r="CC120" s="172"/>
      <c r="CD120" s="25"/>
      <c r="CE120" s="1682">
        <f>MIN(AV94:AV123)</f>
        <v>-4.3000000000000007</v>
      </c>
      <c r="CF120" s="1682">
        <f>MIN(AW94:AW123)</f>
        <v>-0.72500000000000053</v>
      </c>
      <c r="CG120" s="1682">
        <f>MIN(AX94:AX123)</f>
        <v>0.55000000000000071</v>
      </c>
      <c r="CH120" s="1682">
        <f>MIN(AY94:AY123)</f>
        <v>6.25E-2</v>
      </c>
      <c r="CI120" s="1682">
        <f>MIN(AZ94:AZ123)</f>
        <v>-3.6500000000000004</v>
      </c>
      <c r="CJ120" s="1692"/>
      <c r="CK120" s="1091"/>
      <c r="CL120" s="670">
        <v>1</v>
      </c>
      <c r="CM120" s="8">
        <v>0</v>
      </c>
      <c r="CN120" s="670">
        <v>1013.25</v>
      </c>
      <c r="CO120" s="135">
        <f>'2011'!CA74</f>
        <v>4.6719999999999997</v>
      </c>
      <c r="CP120" s="664">
        <v>5.77</v>
      </c>
      <c r="CQ120" s="664">
        <v>14.22</v>
      </c>
      <c r="CR120" s="664">
        <f t="shared" si="9"/>
        <v>9.995000000000001</v>
      </c>
      <c r="CS120" s="512">
        <f t="shared" si="10"/>
        <v>8.4500000000000011</v>
      </c>
      <c r="CT120" s="669">
        <f>$CT$93+('2011'!$BX$74/Daily!$E$123*Daily!E120)</f>
        <v>204.4</v>
      </c>
      <c r="CU120" s="669">
        <f>$CU$93+('2011'!$CF$74/Daily!$E$123*Daily!E120)</f>
        <v>349.3</v>
      </c>
      <c r="CV120" s="135">
        <f>'2011'!BT74</f>
        <v>5</v>
      </c>
      <c r="CW120" s="135">
        <f>'2011'!BU74</f>
        <v>12.8</v>
      </c>
      <c r="CX120" s="25"/>
      <c r="CY120" s="536"/>
      <c r="CZ120" s="536"/>
      <c r="DA120" s="536"/>
      <c r="DB120" s="536"/>
      <c r="DC120" s="536"/>
      <c r="DD120" s="536"/>
    </row>
    <row r="121" spans="4:108" ht="12.75" customHeight="1" x14ac:dyDescent="0.2">
      <c r="D121" s="1853"/>
      <c r="E121" s="1843">
        <f t="shared" si="16"/>
        <v>28</v>
      </c>
      <c r="F121" s="44">
        <v>6</v>
      </c>
      <c r="G121" s="44">
        <v>15.1</v>
      </c>
      <c r="H121" s="44">
        <v>10.4</v>
      </c>
      <c r="I121" s="44">
        <v>9.1</v>
      </c>
      <c r="J121" s="1408"/>
      <c r="K121" s="78">
        <v>59</v>
      </c>
      <c r="L121" s="78">
        <v>87</v>
      </c>
      <c r="M121" s="85">
        <v>74</v>
      </c>
      <c r="N121" s="78">
        <v>28</v>
      </c>
      <c r="O121" s="127"/>
      <c r="P121" s="78">
        <v>1016</v>
      </c>
      <c r="Q121" s="78">
        <v>1024</v>
      </c>
      <c r="R121" s="85">
        <v>1020</v>
      </c>
      <c r="S121" s="78">
        <v>8</v>
      </c>
      <c r="T121" s="127"/>
      <c r="U121" s="44">
        <v>6.1</v>
      </c>
      <c r="V121" s="44">
        <v>13.2</v>
      </c>
      <c r="W121" s="44">
        <v>19.2</v>
      </c>
      <c r="X121" s="103" t="s">
        <v>178</v>
      </c>
      <c r="Y121" s="401"/>
      <c r="Z121" s="88">
        <v>0</v>
      </c>
      <c r="AA121" s="1459" t="s">
        <v>459</v>
      </c>
      <c r="AB121" s="156" t="s">
        <v>459</v>
      </c>
      <c r="AC121" s="1461" t="s">
        <v>459</v>
      </c>
      <c r="AD121" s="88" t="s">
        <v>459</v>
      </c>
      <c r="AE121" s="1459" t="s">
        <v>459</v>
      </c>
      <c r="AF121" s="1467"/>
      <c r="AG121" s="88">
        <v>2.2999999999999998</v>
      </c>
      <c r="AH121" s="88">
        <v>8.1999999999999993</v>
      </c>
      <c r="AI121" s="88">
        <v>5.8</v>
      </c>
      <c r="AJ121" s="88">
        <v>5.8999999999999995</v>
      </c>
      <c r="AL121" s="103" t="s">
        <v>485</v>
      </c>
      <c r="AM121" t="s">
        <v>459</v>
      </c>
      <c r="AN121" t="s">
        <v>112</v>
      </c>
      <c r="AO121" s="396"/>
      <c r="AP121" s="511">
        <v>5</v>
      </c>
      <c r="AQ121" s="597">
        <v>0</v>
      </c>
      <c r="AR121" s="576"/>
      <c r="AS121" s="44">
        <f t="shared" si="11"/>
        <v>1</v>
      </c>
      <c r="AT121" s="44">
        <f t="shared" si="12"/>
        <v>2.2999999999999989</v>
      </c>
      <c r="AU121" s="44">
        <f t="shared" si="13"/>
        <v>1.6499999999999995</v>
      </c>
      <c r="AV121" s="487">
        <f t="shared" si="14"/>
        <v>1.2999999999999989</v>
      </c>
      <c r="AW121" s="44">
        <f>IF(F121="","",F121-Daily!CP121)</f>
        <v>0.12000000000000011</v>
      </c>
      <c r="AX121" s="44">
        <f>IF(G121="","",G121-Daily!CQ121)</f>
        <v>0.71999999999999886</v>
      </c>
      <c r="AY121" s="44">
        <f>IF(H121="","",H121-Daily!CR121)</f>
        <v>0.26999999999999957</v>
      </c>
      <c r="AZ121" s="487">
        <f>IF(I121="","",I121-Daily!CS121)</f>
        <v>0.59999999999999964</v>
      </c>
      <c r="BA121" s="85">
        <v>2.0649612177213781</v>
      </c>
      <c r="BB121" s="85">
        <v>2.3940337156127236</v>
      </c>
      <c r="BC121" s="85">
        <v>2.1567327471682347</v>
      </c>
      <c r="BD121" s="108">
        <v>2.4172323459492078</v>
      </c>
      <c r="BE121" s="112"/>
      <c r="BF121" s="622">
        <v>0</v>
      </c>
      <c r="BG121" s="26">
        <v>130.09999999999997</v>
      </c>
      <c r="BH121" s="67">
        <v>0.63073691014867472</v>
      </c>
      <c r="BI121" s="30">
        <v>403.5</v>
      </c>
      <c r="BJ121" s="616">
        <v>1.1402599849284099</v>
      </c>
      <c r="BK121" s="1792">
        <f t="shared" si="15"/>
        <v>0</v>
      </c>
      <c r="BL121" s="1709">
        <v>0.1423611111111111</v>
      </c>
      <c r="BM121" s="1709">
        <v>0.61111111111111105</v>
      </c>
      <c r="BN121" s="1709">
        <v>0.57986111111111105</v>
      </c>
      <c r="BO121" s="1709">
        <v>0.17013888888888887</v>
      </c>
      <c r="BP121" s="1708">
        <v>0.55902777777777779</v>
      </c>
      <c r="BS121" s="25"/>
      <c r="BT121" s="25"/>
      <c r="BU121" s="30"/>
      <c r="BV121" s="25"/>
      <c r="BW121" s="25"/>
      <c r="BX121" s="25"/>
      <c r="BY121" s="25"/>
      <c r="BZ121" s="25"/>
      <c r="CA121" s="25"/>
      <c r="CB121" s="25"/>
      <c r="CC121" s="25"/>
      <c r="CD121" s="25"/>
      <c r="CE121" s="1682">
        <f>MAX(AV94:AV123)</f>
        <v>8.6</v>
      </c>
      <c r="CF121" s="1682">
        <f>MAX(AW94:AW123)</f>
        <v>7.2750000000000004</v>
      </c>
      <c r="CG121" s="1682">
        <f>MAX(AX94:AX123)</f>
        <v>12.92</v>
      </c>
      <c r="CH121" s="1682">
        <f>MAX(AY94:AY123)</f>
        <v>9.1450000000000014</v>
      </c>
      <c r="CI121" s="1682">
        <f>MAX(AZ94:AZ123)</f>
        <v>8.1499999999999986</v>
      </c>
      <c r="CJ121" s="1691"/>
      <c r="CK121" s="1086"/>
      <c r="CL121" s="670">
        <v>1</v>
      </c>
      <c r="CM121" s="8">
        <v>0</v>
      </c>
      <c r="CN121" s="670">
        <v>1013.25</v>
      </c>
      <c r="CO121" s="135">
        <f>'2011'!CA74</f>
        <v>4.6719999999999997</v>
      </c>
      <c r="CP121" s="664">
        <v>5.88</v>
      </c>
      <c r="CQ121" s="664">
        <v>14.38</v>
      </c>
      <c r="CR121" s="664">
        <f t="shared" si="9"/>
        <v>10.130000000000001</v>
      </c>
      <c r="CS121" s="512">
        <f t="shared" si="10"/>
        <v>8.5</v>
      </c>
      <c r="CT121" s="669">
        <f>$CT$93+('2011'!$BX$74/Daily!$E$123*Daily!E121)</f>
        <v>206.26666666666665</v>
      </c>
      <c r="CU121" s="669">
        <f>$CU$93+('2011'!$CF$74/Daily!$E$123*Daily!E121)</f>
        <v>353.86666666666667</v>
      </c>
      <c r="CV121" s="135">
        <f>'2011'!BT74</f>
        <v>5</v>
      </c>
      <c r="CW121" s="135">
        <f>'2011'!BU74</f>
        <v>12.8</v>
      </c>
      <c r="CX121" s="25"/>
      <c r="CY121" s="536"/>
      <c r="CZ121" s="536"/>
      <c r="DA121" s="536"/>
      <c r="DB121" s="536"/>
      <c r="DC121" s="536"/>
      <c r="DD121" s="536"/>
    </row>
    <row r="122" spans="4:108" ht="12.75" customHeight="1" x14ac:dyDescent="0.2">
      <c r="D122" s="1853"/>
      <c r="E122" s="1843">
        <f t="shared" si="16"/>
        <v>29</v>
      </c>
      <c r="F122" s="44">
        <v>9.1</v>
      </c>
      <c r="G122" s="44">
        <v>19.5</v>
      </c>
      <c r="H122" s="44">
        <v>13.7</v>
      </c>
      <c r="I122" s="44">
        <v>10.4</v>
      </c>
      <c r="J122" s="1408"/>
      <c r="K122" s="78">
        <v>51</v>
      </c>
      <c r="L122" s="78">
        <v>88</v>
      </c>
      <c r="M122" s="85">
        <v>73</v>
      </c>
      <c r="N122" s="78">
        <v>37</v>
      </c>
      <c r="O122" s="127"/>
      <c r="P122" s="78">
        <v>1010</v>
      </c>
      <c r="Q122" s="78">
        <v>1016</v>
      </c>
      <c r="R122" s="85">
        <v>1013</v>
      </c>
      <c r="S122" s="78">
        <v>6</v>
      </c>
      <c r="T122" s="127"/>
      <c r="U122" s="44">
        <v>4.3</v>
      </c>
      <c r="V122" s="44">
        <v>15.2</v>
      </c>
      <c r="W122" s="44">
        <v>20.8</v>
      </c>
      <c r="X122" s="103" t="s">
        <v>180</v>
      </c>
      <c r="Y122" s="401"/>
      <c r="Z122" s="88">
        <v>0</v>
      </c>
      <c r="AA122" s="1459" t="s">
        <v>459</v>
      </c>
      <c r="AB122" s="156" t="s">
        <v>459</v>
      </c>
      <c r="AC122" s="1461" t="s">
        <v>459</v>
      </c>
      <c r="AD122" s="88" t="s">
        <v>459</v>
      </c>
      <c r="AE122" s="1459" t="s">
        <v>459</v>
      </c>
      <c r="AF122" s="1467"/>
      <c r="AG122" s="88">
        <v>6.1</v>
      </c>
      <c r="AH122" s="88">
        <v>12.4</v>
      </c>
      <c r="AI122" s="88">
        <v>8.8000000000000007</v>
      </c>
      <c r="AJ122" s="88">
        <v>6.3000000000000007</v>
      </c>
      <c r="AL122" s="103" t="s">
        <v>486</v>
      </c>
      <c r="AM122" t="s">
        <v>459</v>
      </c>
      <c r="AN122" t="s">
        <v>112</v>
      </c>
      <c r="AO122" s="396"/>
      <c r="AP122" s="511">
        <v>3.5</v>
      </c>
      <c r="AQ122" s="597">
        <v>0</v>
      </c>
      <c r="AR122" s="576"/>
      <c r="AS122" s="44">
        <f t="shared" si="11"/>
        <v>4.0999999999999996</v>
      </c>
      <c r="AT122" s="44">
        <f t="shared" si="12"/>
        <v>6.6999999999999993</v>
      </c>
      <c r="AU122" s="44">
        <f t="shared" si="13"/>
        <v>5.3999999999999995</v>
      </c>
      <c r="AV122" s="487">
        <f t="shared" si="14"/>
        <v>2.5999999999999996</v>
      </c>
      <c r="AW122" s="44">
        <f>IF(F122="","",F122-Daily!CP122)</f>
        <v>3.1099999999999994</v>
      </c>
      <c r="AX122" s="44">
        <f>IF(G122="","",G122-Daily!CQ122)</f>
        <v>4.9600000000000009</v>
      </c>
      <c r="AY122" s="44">
        <f>IF(H122="","",H122-Daily!CR122)</f>
        <v>3.4349999999999987</v>
      </c>
      <c r="AZ122" s="487">
        <f>IF(I122="","",I122-Daily!CS122)</f>
        <v>1.8500000000000014</v>
      </c>
      <c r="BA122" s="85">
        <v>6.5203288741645649</v>
      </c>
      <c r="BB122" s="85">
        <v>13.127930640531371</v>
      </c>
      <c r="BC122" s="85">
        <v>8.1331459794232543</v>
      </c>
      <c r="BD122" s="108">
        <v>3.9889468832403852</v>
      </c>
      <c r="BE122" s="1233"/>
      <c r="BF122" s="622">
        <v>0</v>
      </c>
      <c r="BG122" s="26">
        <v>130.09999999999997</v>
      </c>
      <c r="BH122" s="67">
        <v>0.62508007687379874</v>
      </c>
      <c r="BI122" s="30">
        <v>407</v>
      </c>
      <c r="BJ122" s="616">
        <v>1.135497070584953</v>
      </c>
      <c r="BK122" s="1792">
        <f t="shared" si="15"/>
        <v>0</v>
      </c>
      <c r="BL122" s="1709">
        <v>0.25</v>
      </c>
      <c r="BM122" s="1709">
        <v>0.72916666666666663</v>
      </c>
      <c r="BN122" s="1709">
        <v>0.76736111111111116</v>
      </c>
      <c r="BO122" s="1709">
        <v>0.30902777777777779</v>
      </c>
      <c r="BP122" s="1708">
        <v>0.8125</v>
      </c>
      <c r="BS122" s="1387"/>
      <c r="BT122" s="42"/>
      <c r="BU122" s="10"/>
      <c r="BV122" s="10"/>
      <c r="BW122" s="10"/>
      <c r="BX122" s="10"/>
      <c r="BY122" s="10"/>
      <c r="BZ122" s="10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1086"/>
      <c r="CL122" s="670">
        <v>1</v>
      </c>
      <c r="CM122" s="8">
        <v>0</v>
      </c>
      <c r="CN122" s="670">
        <v>1013.25</v>
      </c>
      <c r="CO122" s="135">
        <f>'2011'!CA74</f>
        <v>4.6719999999999997</v>
      </c>
      <c r="CP122" s="664">
        <v>5.99</v>
      </c>
      <c r="CQ122" s="664">
        <v>14.54</v>
      </c>
      <c r="CR122" s="664">
        <f t="shared" si="9"/>
        <v>10.265000000000001</v>
      </c>
      <c r="CS122" s="512">
        <f t="shared" si="10"/>
        <v>8.5499999999999989</v>
      </c>
      <c r="CT122" s="669">
        <f>$CT$93+('2011'!$BX$74/Daily!$E$123*Daily!E122)</f>
        <v>208.13333333333333</v>
      </c>
      <c r="CU122" s="669">
        <f>$CU$93+('2011'!$CF$74/Daily!$E$123*Daily!E122)</f>
        <v>358.43333333333334</v>
      </c>
      <c r="CV122" s="135">
        <f>'2011'!BT74</f>
        <v>5</v>
      </c>
      <c r="CW122" s="135">
        <f>'2011'!BU74</f>
        <v>12.8</v>
      </c>
      <c r="CX122" s="25"/>
      <c r="CY122" s="536"/>
      <c r="CZ122" s="536"/>
      <c r="DA122" s="536"/>
      <c r="DB122" s="536"/>
      <c r="DC122" s="536"/>
      <c r="DD122" s="536"/>
    </row>
    <row r="123" spans="4:108" ht="12.75" customHeight="1" thickBot="1" x14ac:dyDescent="0.25">
      <c r="D123" s="1854"/>
      <c r="E123" s="1006">
        <f t="shared" si="16"/>
        <v>30</v>
      </c>
      <c r="F123" s="1419">
        <v>10.9</v>
      </c>
      <c r="G123" s="137">
        <v>19.7</v>
      </c>
      <c r="H123" s="137">
        <v>15</v>
      </c>
      <c r="I123" s="137">
        <v>8.7999999999999989</v>
      </c>
      <c r="J123" s="1409"/>
      <c r="K123" s="149">
        <v>43</v>
      </c>
      <c r="L123" s="149">
        <v>82</v>
      </c>
      <c r="M123" s="150">
        <v>62</v>
      </c>
      <c r="N123" s="149">
        <v>39</v>
      </c>
      <c r="O123" s="515"/>
      <c r="P123" s="149">
        <v>1007</v>
      </c>
      <c r="Q123" s="149">
        <v>1010</v>
      </c>
      <c r="R123" s="150">
        <v>1008.5</v>
      </c>
      <c r="S123" s="149">
        <v>3</v>
      </c>
      <c r="T123" s="515"/>
      <c r="U123" s="137">
        <v>7.5</v>
      </c>
      <c r="V123" s="137">
        <v>17</v>
      </c>
      <c r="W123" s="137">
        <v>25.1</v>
      </c>
      <c r="X123" s="187" t="s">
        <v>180</v>
      </c>
      <c r="Y123" s="590"/>
      <c r="Z123" s="51">
        <v>0</v>
      </c>
      <c r="AA123" s="1460" t="s">
        <v>459</v>
      </c>
      <c r="AB123" s="602" t="s">
        <v>459</v>
      </c>
      <c r="AC123" s="1462" t="s">
        <v>459</v>
      </c>
      <c r="AD123" s="51" t="s">
        <v>459</v>
      </c>
      <c r="AE123" s="1460" t="s">
        <v>459</v>
      </c>
      <c r="AF123" s="1468"/>
      <c r="AG123" s="51">
        <v>5.2</v>
      </c>
      <c r="AH123" s="51">
        <v>8.9</v>
      </c>
      <c r="AI123" s="51">
        <v>7.8</v>
      </c>
      <c r="AJ123" s="51">
        <v>3.7</v>
      </c>
      <c r="AK123" s="579"/>
      <c r="AL123" s="187" t="s">
        <v>468</v>
      </c>
      <c r="AM123" s="1114" t="s">
        <v>459</v>
      </c>
      <c r="AN123" s="1114" t="s">
        <v>332</v>
      </c>
      <c r="AO123" s="1422"/>
      <c r="AP123" s="1311">
        <v>13.4</v>
      </c>
      <c r="AQ123" s="598">
        <v>0</v>
      </c>
      <c r="AR123" s="577"/>
      <c r="AS123" s="137">
        <f t="shared" si="11"/>
        <v>5.9</v>
      </c>
      <c r="AT123" s="137">
        <f t="shared" si="12"/>
        <v>6.8999999999999986</v>
      </c>
      <c r="AU123" s="137">
        <f t="shared" si="13"/>
        <v>6.3999999999999995</v>
      </c>
      <c r="AV123" s="485">
        <f t="shared" si="14"/>
        <v>0.99999999999999822</v>
      </c>
      <c r="AW123" s="137">
        <f>IF(F123="","",F123-Daily!CP123)</f>
        <v>4.8000000000000007</v>
      </c>
      <c r="AX123" s="137">
        <f>IF(G123="","",G123-Daily!CQ123)</f>
        <v>5</v>
      </c>
      <c r="AY123" s="137">
        <f>IF(H123="","",H123-Daily!CR123)</f>
        <v>4.6000000000000014</v>
      </c>
      <c r="AZ123" s="485">
        <f>IF(I123="","",I123-Daily!CS123)</f>
        <v>0.19999999999999929</v>
      </c>
      <c r="BA123" s="150">
        <v>17.4404375247526</v>
      </c>
      <c r="BB123" s="150">
        <v>13.416746657496667</v>
      </c>
      <c r="BC123" s="150">
        <v>16.637334028482261</v>
      </c>
      <c r="BD123" s="160">
        <v>2.1230094558116099</v>
      </c>
      <c r="BE123" s="1234"/>
      <c r="BF123" s="641">
        <v>0</v>
      </c>
      <c r="BG123" s="129">
        <v>130.09999999999997</v>
      </c>
      <c r="BH123" s="531">
        <v>0.61952380952380937</v>
      </c>
      <c r="BI123" s="138">
        <v>420.4</v>
      </c>
      <c r="BJ123" s="617">
        <v>1.1581267217630853</v>
      </c>
      <c r="BK123" s="1792">
        <f t="shared" si="15"/>
        <v>0</v>
      </c>
      <c r="BL123" s="1711">
        <v>0.25</v>
      </c>
      <c r="BM123" s="1711">
        <v>0.63194444444444442</v>
      </c>
      <c r="BN123" s="1711">
        <v>0.64930555555555558</v>
      </c>
      <c r="BO123" s="1711">
        <v>0.27083333333333331</v>
      </c>
      <c r="BP123" s="1711">
        <v>0.74791666666666667</v>
      </c>
      <c r="BQ123" s="1795"/>
      <c r="BR123" s="1114"/>
      <c r="BS123" s="124"/>
      <c r="BT123" s="124"/>
      <c r="BU123" s="124"/>
      <c r="BV123" s="124"/>
      <c r="BW123" s="124"/>
      <c r="BX123" s="518"/>
      <c r="BY123" s="518"/>
      <c r="BZ123" s="518"/>
      <c r="CA123" s="518"/>
      <c r="CB123" s="518"/>
      <c r="CC123" s="518"/>
      <c r="CD123" s="518"/>
      <c r="CE123" s="518"/>
      <c r="CF123" s="518"/>
      <c r="CG123" s="518"/>
      <c r="CH123" s="518"/>
      <c r="CI123" s="518"/>
      <c r="CJ123" s="518"/>
      <c r="CK123" s="559"/>
      <c r="CL123" s="1268">
        <v>1</v>
      </c>
      <c r="CM123" s="187">
        <v>0</v>
      </c>
      <c r="CN123" s="1269">
        <v>1013.25</v>
      </c>
      <c r="CO123" s="663">
        <f>'2011'!CA74</f>
        <v>4.6719999999999997</v>
      </c>
      <c r="CP123" s="522">
        <v>6.1</v>
      </c>
      <c r="CQ123" s="522">
        <v>14.7</v>
      </c>
      <c r="CR123" s="522">
        <f t="shared" si="9"/>
        <v>10.399999999999999</v>
      </c>
      <c r="CS123" s="522">
        <f t="shared" si="10"/>
        <v>8.6</v>
      </c>
      <c r="CT123" s="562">
        <f>CT93+'2011'!BX74</f>
        <v>210</v>
      </c>
      <c r="CU123" s="562">
        <f>CU93+'2011'!CF74</f>
        <v>363</v>
      </c>
      <c r="CV123" s="663">
        <f>'2011'!BT74</f>
        <v>5</v>
      </c>
      <c r="CW123" s="663">
        <f>'2011'!BU74</f>
        <v>12.8</v>
      </c>
      <c r="CX123" s="25"/>
      <c r="CY123" s="536"/>
      <c r="CZ123" s="536"/>
      <c r="DA123" s="536"/>
      <c r="DB123" s="536"/>
      <c r="DC123" s="536"/>
      <c r="DD123" s="536"/>
    </row>
    <row r="124" spans="4:108" ht="12.75" customHeight="1" x14ac:dyDescent="0.2">
      <c r="D124" s="1864" t="s">
        <v>5</v>
      </c>
      <c r="E124" s="1843">
        <v>1</v>
      </c>
      <c r="F124" s="1428">
        <v>10.5</v>
      </c>
      <c r="G124" s="1429">
        <v>17.7</v>
      </c>
      <c r="H124" s="1429">
        <v>13.9</v>
      </c>
      <c r="I124" s="1429">
        <v>7.1999999999999993</v>
      </c>
      <c r="J124" s="1430"/>
      <c r="K124" s="1431">
        <v>38</v>
      </c>
      <c r="L124" s="1431">
        <v>66</v>
      </c>
      <c r="M124" s="1431">
        <v>52</v>
      </c>
      <c r="N124" s="1431">
        <v>28</v>
      </c>
      <c r="O124" s="1432"/>
      <c r="P124" s="1431">
        <v>1009</v>
      </c>
      <c r="Q124" s="1431">
        <v>1012</v>
      </c>
      <c r="R124" s="1431">
        <v>1010.5</v>
      </c>
      <c r="S124" s="1431">
        <v>3</v>
      </c>
      <c r="T124" s="1432"/>
      <c r="U124" s="1429">
        <v>9.1999999999999993</v>
      </c>
      <c r="V124" s="1429">
        <v>18.5</v>
      </c>
      <c r="W124" s="1429">
        <v>27.3</v>
      </c>
      <c r="X124" s="1433" t="s">
        <v>180</v>
      </c>
      <c r="Y124" s="1434"/>
      <c r="Z124" s="1463">
        <v>0</v>
      </c>
      <c r="AA124" s="1464" t="s">
        <v>459</v>
      </c>
      <c r="AB124" s="1465" t="s">
        <v>459</v>
      </c>
      <c r="AC124" s="1466" t="s">
        <v>459</v>
      </c>
      <c r="AD124" s="1463" t="s">
        <v>459</v>
      </c>
      <c r="AE124" s="1464" t="s">
        <v>459</v>
      </c>
      <c r="AF124" s="1469"/>
      <c r="AG124" s="1463">
        <v>0.3</v>
      </c>
      <c r="AH124" s="1463">
        <v>6.1</v>
      </c>
      <c r="AI124" s="1463">
        <v>3.9</v>
      </c>
      <c r="AJ124" s="1463">
        <v>5.8</v>
      </c>
      <c r="AK124" s="1440"/>
      <c r="AL124" s="1433" t="s">
        <v>609</v>
      </c>
      <c r="AM124" s="1441" t="s">
        <v>459</v>
      </c>
      <c r="AN124" s="1441" t="s">
        <v>112</v>
      </c>
      <c r="AO124" s="1442"/>
      <c r="AP124" s="1443">
        <v>11</v>
      </c>
      <c r="AQ124" s="1444">
        <v>0</v>
      </c>
      <c r="AR124" s="1445"/>
      <c r="AS124" s="1429">
        <f t="shared" si="11"/>
        <v>2.1999999999999993</v>
      </c>
      <c r="AT124" s="1429">
        <f t="shared" si="12"/>
        <v>1</v>
      </c>
      <c r="AU124" s="1429">
        <f t="shared" si="13"/>
        <v>1.5999999999999996</v>
      </c>
      <c r="AV124" s="1358">
        <f t="shared" si="14"/>
        <v>-1.1999999999999993</v>
      </c>
      <c r="AW124" s="1429">
        <f>IF(F124="","",F124-Daily!CP124)</f>
        <v>4.2653333333333325</v>
      </c>
      <c r="AX124" s="1429">
        <f>IF(G124="","",G124-Daily!CQ124)</f>
        <v>2.8766666666666669</v>
      </c>
      <c r="AY124" s="1429">
        <f>IF(H124="","",H124-Daily!CR124)</f>
        <v>3.3710000000000004</v>
      </c>
      <c r="AZ124" s="1358">
        <f>IF(I124="","",I124-Daily!CS124)</f>
        <v>-1.3886666666666656</v>
      </c>
      <c r="BA124" s="1431">
        <v>12.424323887038485</v>
      </c>
      <c r="BB124" s="1431">
        <v>4.920333168916792</v>
      </c>
      <c r="BC124" s="1431">
        <v>7.8487858775901458</v>
      </c>
      <c r="BD124" s="185">
        <v>3.258393591281977</v>
      </c>
      <c r="BE124" s="112"/>
      <c r="BF124" s="622">
        <v>0</v>
      </c>
      <c r="BG124" s="10">
        <v>130.09999999999997</v>
      </c>
      <c r="BH124" s="67">
        <v>0.61395950677424249</v>
      </c>
      <c r="BI124" s="9">
        <v>431.4</v>
      </c>
      <c r="BJ124" s="616">
        <v>1.1686970200122344</v>
      </c>
      <c r="BK124" s="1792">
        <f t="shared" si="15"/>
        <v>0</v>
      </c>
      <c r="BL124" s="1713">
        <v>0.25347222222222221</v>
      </c>
      <c r="BM124" s="1709">
        <v>0.61458333333333337</v>
      </c>
      <c r="BN124" s="1709">
        <v>0.80555555555555547</v>
      </c>
      <c r="BO124" s="1709">
        <v>0.28125</v>
      </c>
      <c r="BP124" s="1709">
        <v>0.78611111111111109</v>
      </c>
      <c r="BS124" s="2164" t="s">
        <v>188</v>
      </c>
      <c r="BT124" s="2165"/>
      <c r="BU124" s="2113" t="s">
        <v>189</v>
      </c>
      <c r="BV124" s="2113"/>
      <c r="BW124" s="2113"/>
      <c r="BX124" s="2113"/>
      <c r="BY124" s="1359"/>
      <c r="BZ124" s="2122" t="s">
        <v>223</v>
      </c>
      <c r="CA124" s="2133" t="s">
        <v>222</v>
      </c>
      <c r="CB124" s="2152" t="s">
        <v>224</v>
      </c>
      <c r="CC124" s="2168" t="s">
        <v>322</v>
      </c>
      <c r="CD124" s="1360"/>
      <c r="CE124" s="2170" t="s">
        <v>134</v>
      </c>
      <c r="CF124" s="2170"/>
      <c r="CG124" s="2171"/>
      <c r="CH124" s="2162" t="s">
        <v>119</v>
      </c>
      <c r="CI124" s="2162"/>
      <c r="CJ124" s="2163"/>
      <c r="CK124" s="1086"/>
      <c r="CL124" s="670">
        <v>1</v>
      </c>
      <c r="CM124" s="103">
        <v>0</v>
      </c>
      <c r="CN124" s="1266">
        <v>1013.25</v>
      </c>
      <c r="CO124" s="536">
        <f>'2011'!CA75</f>
        <v>4.4799999999999995</v>
      </c>
      <c r="CP124" s="512">
        <v>6.2346666666666675</v>
      </c>
      <c r="CQ124" s="512">
        <v>14.823333333333332</v>
      </c>
      <c r="CR124" s="512">
        <f t="shared" si="9"/>
        <v>10.529</v>
      </c>
      <c r="CS124" s="512">
        <f t="shared" si="10"/>
        <v>8.5886666666666649</v>
      </c>
      <c r="CT124" s="669">
        <f>$CT$123+('2011'!$BX$75/Daily!$E$154*Daily!E124)</f>
        <v>211.90322580645162</v>
      </c>
      <c r="CU124" s="669">
        <f>$CU$123+('2011'!$CF$75/Daily!$E$154*Daily!E124)</f>
        <v>369.12903225806451</v>
      </c>
      <c r="CV124" s="536">
        <f>'2011'!BT75</f>
        <v>8.3000000000000007</v>
      </c>
      <c r="CW124" s="536">
        <f>'2011'!BU75</f>
        <v>16.7</v>
      </c>
      <c r="CX124" s="25"/>
      <c r="CY124" s="536"/>
      <c r="CZ124" s="536"/>
      <c r="DA124" s="536"/>
      <c r="DB124" s="536"/>
      <c r="DC124" s="536"/>
      <c r="DD124" s="536"/>
    </row>
    <row r="125" spans="4:108" ht="12.75" customHeight="1" x14ac:dyDescent="0.2">
      <c r="D125" s="1865"/>
      <c r="E125" s="1843">
        <f t="shared" ref="E125:E153" si="17">SUM(E124+1)</f>
        <v>2</v>
      </c>
      <c r="F125" s="173">
        <v>6.8</v>
      </c>
      <c r="G125" s="44">
        <v>15.6</v>
      </c>
      <c r="H125" s="44">
        <v>11.6</v>
      </c>
      <c r="I125" s="44">
        <v>8.8000000000000007</v>
      </c>
      <c r="J125" s="480"/>
      <c r="K125" s="85">
        <v>36</v>
      </c>
      <c r="L125" s="85">
        <v>70</v>
      </c>
      <c r="M125" s="85">
        <v>52</v>
      </c>
      <c r="N125" s="85">
        <v>34</v>
      </c>
      <c r="O125" s="112"/>
      <c r="P125" s="85">
        <v>1011</v>
      </c>
      <c r="Q125" s="85">
        <v>1014</v>
      </c>
      <c r="R125" s="85">
        <v>1012.5</v>
      </c>
      <c r="S125" s="85">
        <v>3</v>
      </c>
      <c r="T125" s="112"/>
      <c r="U125" s="44">
        <v>10.4</v>
      </c>
      <c r="V125" s="44">
        <v>19.7</v>
      </c>
      <c r="W125" s="44">
        <v>32</v>
      </c>
      <c r="X125" s="103" t="s">
        <v>180</v>
      </c>
      <c r="Y125" s="401"/>
      <c r="Z125" s="88">
        <v>0</v>
      </c>
      <c r="AA125" s="1459" t="s">
        <v>459</v>
      </c>
      <c r="AB125" s="156" t="s">
        <v>459</v>
      </c>
      <c r="AC125" s="1461" t="s">
        <v>459</v>
      </c>
      <c r="AD125" s="88" t="s">
        <v>459</v>
      </c>
      <c r="AE125" s="1459" t="s">
        <v>459</v>
      </c>
      <c r="AF125" s="1467"/>
      <c r="AG125" s="88">
        <v>-1.9</v>
      </c>
      <c r="AH125" s="88">
        <v>4.8</v>
      </c>
      <c r="AI125" s="88">
        <v>1.5</v>
      </c>
      <c r="AJ125" s="88">
        <v>6.6999999999999993</v>
      </c>
      <c r="AL125" s="103" t="s">
        <v>610</v>
      </c>
      <c r="AM125" s="106" t="s">
        <v>459</v>
      </c>
      <c r="AN125" s="106" t="s">
        <v>332</v>
      </c>
      <c r="AO125" s="396"/>
      <c r="AP125" s="593">
        <v>13</v>
      </c>
      <c r="AQ125" s="596">
        <v>0</v>
      </c>
      <c r="AR125" s="576"/>
      <c r="AS125" s="88">
        <f t="shared" si="11"/>
        <v>-1.5000000000000009</v>
      </c>
      <c r="AT125" s="44">
        <f t="shared" si="12"/>
        <v>-1.0999999999999996</v>
      </c>
      <c r="AU125" s="44">
        <f t="shared" si="13"/>
        <v>-1.3000000000000003</v>
      </c>
      <c r="AV125" s="487">
        <f t="shared" si="14"/>
        <v>0.40000000000000124</v>
      </c>
      <c r="AW125" s="88">
        <f>IF(F125="","",F125-Daily!CP125)</f>
        <v>0.43066666666666542</v>
      </c>
      <c r="AX125" s="88">
        <f>IF(G125="","",G125-Daily!CQ125)</f>
        <v>0.65333333333333421</v>
      </c>
      <c r="AY125" s="88">
        <f>IF(H125="","",H125-Daily!CR125)</f>
        <v>0.94200000000000017</v>
      </c>
      <c r="AZ125" s="355">
        <f>IF(I125="","",I125-Daily!CS125)</f>
        <v>0.22266666666666879</v>
      </c>
      <c r="BA125" s="85">
        <v>2.253662062867515</v>
      </c>
      <c r="BB125" s="85">
        <v>2.3516656631844031</v>
      </c>
      <c r="BC125" s="85">
        <v>2.6655062569042989</v>
      </c>
      <c r="BD125" s="108">
        <v>2.1378807871411074</v>
      </c>
      <c r="BE125" s="112"/>
      <c r="BF125" s="622">
        <v>0</v>
      </c>
      <c r="BG125" s="10">
        <v>130.09999999999997</v>
      </c>
      <c r="BH125" s="67">
        <v>0.60849426674713325</v>
      </c>
      <c r="BI125" s="9">
        <v>444.4</v>
      </c>
      <c r="BJ125" s="616">
        <v>1.1842516977563826</v>
      </c>
      <c r="BK125" s="1792">
        <f t="shared" si="15"/>
        <v>0</v>
      </c>
      <c r="BL125" s="1709">
        <v>0.2638888888888889</v>
      </c>
      <c r="BM125" s="1709">
        <v>0.55555555555555558</v>
      </c>
      <c r="BN125" s="1709">
        <v>0.64583333333333337</v>
      </c>
      <c r="BO125" s="1709">
        <v>0.28472222222222221</v>
      </c>
      <c r="BP125" s="1709">
        <v>0.64652777777777781</v>
      </c>
      <c r="BS125" s="2166"/>
      <c r="BT125" s="2167"/>
      <c r="BU125" s="353" t="s">
        <v>1</v>
      </c>
      <c r="BV125" s="339" t="s">
        <v>0</v>
      </c>
      <c r="BW125" s="354" t="s">
        <v>12</v>
      </c>
      <c r="BX125" s="1361" t="s">
        <v>13</v>
      </c>
      <c r="BY125" s="586"/>
      <c r="BZ125" s="2123"/>
      <c r="CA125" s="2134"/>
      <c r="CB125" s="2153"/>
      <c r="CC125" s="2169"/>
      <c r="CD125" s="1362"/>
      <c r="CE125" s="502" t="s">
        <v>15</v>
      </c>
      <c r="CF125" s="502" t="s">
        <v>135</v>
      </c>
      <c r="CG125" s="1363" t="s">
        <v>190</v>
      </c>
      <c r="CH125" s="1364" t="s">
        <v>65</v>
      </c>
      <c r="CI125" s="1364" t="s">
        <v>135</v>
      </c>
      <c r="CJ125" s="846" t="s">
        <v>191</v>
      </c>
      <c r="CK125" s="1086"/>
      <c r="CL125" s="670">
        <v>1</v>
      </c>
      <c r="CM125" s="103">
        <v>0</v>
      </c>
      <c r="CN125" s="670">
        <v>1013.25</v>
      </c>
      <c r="CO125" s="135">
        <f>'2011'!CA75</f>
        <v>4.4799999999999995</v>
      </c>
      <c r="CP125" s="664">
        <v>6.3693333333333344</v>
      </c>
      <c r="CQ125" s="664">
        <v>14.946666666666665</v>
      </c>
      <c r="CR125" s="664">
        <f t="shared" si="9"/>
        <v>10.657999999999999</v>
      </c>
      <c r="CS125" s="512">
        <f t="shared" si="10"/>
        <v>8.5773333333333319</v>
      </c>
      <c r="CT125" s="669">
        <f>$CT$123+('2011'!$BX$75/Daily!$E$154*Daily!E125)</f>
        <v>213.80645161290323</v>
      </c>
      <c r="CU125" s="669">
        <f>$CU$123+('2011'!$CF$75/Daily!$E$154*Daily!E125)</f>
        <v>375.25806451612902</v>
      </c>
      <c r="CV125" s="135">
        <f>'2011'!BT75</f>
        <v>8.3000000000000007</v>
      </c>
      <c r="CW125" s="135">
        <f>'2011'!BU75</f>
        <v>16.7</v>
      </c>
      <c r="CX125" s="25"/>
      <c r="CY125" s="536"/>
      <c r="CZ125" s="536"/>
      <c r="DA125" s="536"/>
      <c r="DB125" s="536"/>
      <c r="DC125" s="536"/>
      <c r="DD125" s="536"/>
    </row>
    <row r="126" spans="4:108" ht="12.75" customHeight="1" x14ac:dyDescent="0.2">
      <c r="D126" s="1865"/>
      <c r="E126" s="1843">
        <f t="shared" si="17"/>
        <v>3</v>
      </c>
      <c r="F126" s="189">
        <v>5.2</v>
      </c>
      <c r="G126" s="44">
        <v>14.1</v>
      </c>
      <c r="H126" s="44">
        <v>9.6999999999999993</v>
      </c>
      <c r="I126" s="44">
        <v>8.8999999999999986</v>
      </c>
      <c r="J126" s="480"/>
      <c r="K126" s="85">
        <v>29</v>
      </c>
      <c r="L126" s="85">
        <v>78</v>
      </c>
      <c r="M126" s="85">
        <v>53</v>
      </c>
      <c r="N126" s="85">
        <v>49</v>
      </c>
      <c r="O126" s="112"/>
      <c r="P126" s="85">
        <v>1014</v>
      </c>
      <c r="Q126" s="85">
        <v>1021</v>
      </c>
      <c r="R126" s="85">
        <v>1017.5</v>
      </c>
      <c r="S126" s="85">
        <v>7</v>
      </c>
      <c r="T126" s="112"/>
      <c r="U126" s="44">
        <v>6.5</v>
      </c>
      <c r="V126" s="44">
        <v>13.8</v>
      </c>
      <c r="W126" s="44">
        <v>21.5</v>
      </c>
      <c r="X126" s="103" t="s">
        <v>183</v>
      </c>
      <c r="Y126" s="401"/>
      <c r="Z126" s="88">
        <v>0</v>
      </c>
      <c r="AA126" s="1459" t="s">
        <v>459</v>
      </c>
      <c r="AB126" s="156" t="s">
        <v>459</v>
      </c>
      <c r="AC126" s="1461" t="s">
        <v>459</v>
      </c>
      <c r="AD126" s="88" t="s">
        <v>459</v>
      </c>
      <c r="AE126" s="1459" t="s">
        <v>459</v>
      </c>
      <c r="AF126" s="1467"/>
      <c r="AG126" s="88">
        <v>-4.2</v>
      </c>
      <c r="AH126" s="88">
        <v>4.5</v>
      </c>
      <c r="AI126" s="88">
        <v>-0.2</v>
      </c>
      <c r="AJ126" s="88">
        <v>8.6999999999999993</v>
      </c>
      <c r="AL126" s="103" t="s">
        <v>611</v>
      </c>
      <c r="AM126" s="106" t="s">
        <v>459</v>
      </c>
      <c r="AN126" s="106" t="s">
        <v>332</v>
      </c>
      <c r="AO126" s="396"/>
      <c r="AP126" s="593">
        <v>13</v>
      </c>
      <c r="AQ126" s="596">
        <v>0</v>
      </c>
      <c r="AR126" s="576"/>
      <c r="AS126" s="44">
        <f t="shared" si="11"/>
        <v>-3.1000000000000005</v>
      </c>
      <c r="AT126" s="44">
        <f t="shared" si="12"/>
        <v>-2.5999999999999996</v>
      </c>
      <c r="AU126" s="44">
        <f t="shared" si="13"/>
        <v>-2.85</v>
      </c>
      <c r="AV126" s="487">
        <f t="shared" si="14"/>
        <v>0.50000000000000089</v>
      </c>
      <c r="AW126" s="44">
        <f>IF(F126="","",F126-Daily!CP126)</f>
        <v>-1.3040000000000012</v>
      </c>
      <c r="AX126" s="44">
        <f>IF(G126="","",G126-Daily!CQ126)</f>
        <v>-0.97000000000000064</v>
      </c>
      <c r="AY126" s="44">
        <f>IF(H126="","",H126-Daily!CR126)</f>
        <v>-1.0870000000000015</v>
      </c>
      <c r="AZ126" s="487">
        <f>IF(I126="","",I126-Daily!CS126)</f>
        <v>0.33399999999999963</v>
      </c>
      <c r="BA126" s="85">
        <v>2.9929194885095209</v>
      </c>
      <c r="BB126" s="85">
        <v>2.565593191501546</v>
      </c>
      <c r="BC126" s="85">
        <v>2.8031727636688486</v>
      </c>
      <c r="BD126" s="108">
        <v>2.2138820831634116</v>
      </c>
      <c r="BE126" s="112"/>
      <c r="BF126" s="622">
        <v>0</v>
      </c>
      <c r="BG126" s="10">
        <v>130.09999999999997</v>
      </c>
      <c r="BH126" s="67">
        <v>0.60312546732465966</v>
      </c>
      <c r="BI126" s="9">
        <v>457.4</v>
      </c>
      <c r="BJ126" s="616">
        <v>1.1993064366066142</v>
      </c>
      <c r="BK126" s="1792">
        <f t="shared" si="15"/>
        <v>0</v>
      </c>
      <c r="BL126" s="1709">
        <v>0.24305555555555555</v>
      </c>
      <c r="BM126" s="1709">
        <v>0.625</v>
      </c>
      <c r="BN126" s="1709">
        <v>0.69791666666666663</v>
      </c>
      <c r="BO126" s="1709">
        <v>0.27430555555555552</v>
      </c>
      <c r="BP126" s="1709">
        <v>0.44861111111111113</v>
      </c>
      <c r="BS126" s="2159" t="s">
        <v>192</v>
      </c>
      <c r="BT126" s="2160"/>
      <c r="BU126" s="88">
        <v>1.8759999999999959</v>
      </c>
      <c r="BV126" s="88">
        <v>2.8066666666666631</v>
      </c>
      <c r="BW126" s="88">
        <v>2.6613333333333316</v>
      </c>
      <c r="BX126" s="88">
        <v>0.9306666666666672</v>
      </c>
      <c r="BY126" s="127"/>
      <c r="BZ126" s="607">
        <v>56.6</v>
      </c>
      <c r="CA126" s="607">
        <v>1018.2333333333333</v>
      </c>
      <c r="CB126" s="1365">
        <v>5.8733333333333331</v>
      </c>
      <c r="CC126" s="88">
        <v>5.1599999999999993</v>
      </c>
      <c r="CD126" s="1366"/>
      <c r="CE126" s="44">
        <v>4.0999999999999996</v>
      </c>
      <c r="CF126" s="1367">
        <v>0.14361581920903951</v>
      </c>
      <c r="CG126" s="1368">
        <v>0.17012448132780081</v>
      </c>
      <c r="CH126" s="1369">
        <v>122.5</v>
      </c>
      <c r="CI126" s="1367">
        <v>1.3673854295362293</v>
      </c>
      <c r="CJ126" s="503">
        <v>0.56270096463022512</v>
      </c>
      <c r="CK126" s="1086"/>
      <c r="CL126" s="670">
        <v>1</v>
      </c>
      <c r="CM126" s="8">
        <v>0</v>
      </c>
      <c r="CN126" s="670">
        <v>1013.25</v>
      </c>
      <c r="CO126" s="135">
        <f>'2011'!CA75</f>
        <v>4.4799999999999995</v>
      </c>
      <c r="CP126" s="664">
        <v>6.5040000000000013</v>
      </c>
      <c r="CQ126" s="664">
        <v>15.07</v>
      </c>
      <c r="CR126" s="664">
        <f t="shared" si="9"/>
        <v>10.787000000000001</v>
      </c>
      <c r="CS126" s="512">
        <f t="shared" si="10"/>
        <v>8.5659999999999989</v>
      </c>
      <c r="CT126" s="669">
        <f>$CT$123+('2011'!$BX$75/Daily!$E$154*Daily!E126)</f>
        <v>215.70967741935485</v>
      </c>
      <c r="CU126" s="669">
        <f>$CU$123+('2011'!$CF$75/Daily!$E$154*Daily!E126)</f>
        <v>381.38709677419354</v>
      </c>
      <c r="CV126" s="135">
        <f>'2011'!BT75</f>
        <v>8.3000000000000007</v>
      </c>
      <c r="CW126" s="135">
        <f>'2011'!BU75</f>
        <v>16.7</v>
      </c>
      <c r="CX126" s="25"/>
      <c r="CY126" s="536"/>
      <c r="CZ126" s="536"/>
      <c r="DA126" s="536"/>
      <c r="DB126" s="536"/>
      <c r="DC126" s="536"/>
      <c r="DD126" s="536"/>
    </row>
    <row r="127" spans="4:108" ht="12.75" customHeight="1" x14ac:dyDescent="0.2">
      <c r="D127" s="1865"/>
      <c r="E127" s="1843">
        <f t="shared" si="17"/>
        <v>4</v>
      </c>
      <c r="F127" s="189">
        <v>3.2</v>
      </c>
      <c r="G127" s="44">
        <v>16</v>
      </c>
      <c r="H127" s="44">
        <v>10.4</v>
      </c>
      <c r="I127" s="44">
        <v>12.8</v>
      </c>
      <c r="J127" s="1408"/>
      <c r="K127" s="85">
        <v>38</v>
      </c>
      <c r="L127" s="85">
        <v>75</v>
      </c>
      <c r="M127" s="85">
        <v>55</v>
      </c>
      <c r="N127" s="85">
        <v>37</v>
      </c>
      <c r="O127" s="112"/>
      <c r="P127" s="85">
        <v>1021</v>
      </c>
      <c r="Q127" s="85">
        <v>1022</v>
      </c>
      <c r="R127" s="85">
        <v>1021.5</v>
      </c>
      <c r="S127" s="85">
        <v>1</v>
      </c>
      <c r="T127" s="112"/>
      <c r="U127" s="44">
        <v>5.0999999999999996</v>
      </c>
      <c r="V127" s="44">
        <v>12.3</v>
      </c>
      <c r="W127" s="44">
        <v>17.3</v>
      </c>
      <c r="X127" s="103" t="s">
        <v>183</v>
      </c>
      <c r="Y127" s="401"/>
      <c r="Z127" s="88">
        <v>0</v>
      </c>
      <c r="AA127" s="1459" t="s">
        <v>459</v>
      </c>
      <c r="AB127" s="156" t="s">
        <v>459</v>
      </c>
      <c r="AC127" s="1461" t="s">
        <v>459</v>
      </c>
      <c r="AD127" s="88" t="s">
        <v>459</v>
      </c>
      <c r="AE127" s="1459" t="s">
        <v>459</v>
      </c>
      <c r="AF127" s="1467"/>
      <c r="AG127" s="88">
        <v>-1.9</v>
      </c>
      <c r="AH127" s="88">
        <v>4.5</v>
      </c>
      <c r="AI127" s="88">
        <v>1.4</v>
      </c>
      <c r="AJ127" s="88">
        <v>6.4</v>
      </c>
      <c r="AL127" s="103" t="s">
        <v>468</v>
      </c>
      <c r="AM127" s="106" t="s">
        <v>459</v>
      </c>
      <c r="AN127" s="106" t="s">
        <v>332</v>
      </c>
      <c r="AO127" s="396"/>
      <c r="AP127" s="593">
        <v>13.5</v>
      </c>
      <c r="AQ127" s="596">
        <v>0</v>
      </c>
      <c r="AR127" s="576"/>
      <c r="AS127" s="44">
        <f t="shared" si="11"/>
        <v>-5.1000000000000005</v>
      </c>
      <c r="AT127" s="44">
        <f t="shared" si="12"/>
        <v>-0.69999999999999929</v>
      </c>
      <c r="AU127" s="44">
        <f t="shared" si="13"/>
        <v>-2.9</v>
      </c>
      <c r="AV127" s="487">
        <f t="shared" si="14"/>
        <v>4.4000000000000012</v>
      </c>
      <c r="AW127" s="44">
        <f>IF(F127="","",F127-Daily!CP127)</f>
        <v>-3.4386666666666681</v>
      </c>
      <c r="AX127" s="44">
        <f>IF(G127="","",G127-Daily!CQ127)</f>
        <v>0.80666666666666842</v>
      </c>
      <c r="AY127" s="44">
        <f>IF(H127="","",H127-Daily!CR127)</f>
        <v>-0.51600000000000001</v>
      </c>
      <c r="AZ127" s="487">
        <f>IF(I127="","",I127-Daily!CS127)</f>
        <v>4.2453333333333383</v>
      </c>
      <c r="BA127" s="85">
        <v>7.7391378315695034</v>
      </c>
      <c r="BB127" s="85">
        <v>2.4511771749254914</v>
      </c>
      <c r="BC127" s="85">
        <v>2.3211943870454994</v>
      </c>
      <c r="BD127" s="108">
        <v>16.276238004399868</v>
      </c>
      <c r="BE127" s="112"/>
      <c r="BF127" s="622">
        <v>0</v>
      </c>
      <c r="BG127" s="10">
        <v>130.09999999999997</v>
      </c>
      <c r="BH127" s="67">
        <v>0.59785057812036746</v>
      </c>
      <c r="BI127" s="9">
        <v>470.9</v>
      </c>
      <c r="BJ127" s="616">
        <v>1.2151752268375926</v>
      </c>
      <c r="BK127" s="1792">
        <f t="shared" si="15"/>
        <v>0</v>
      </c>
      <c r="BL127" s="1709">
        <v>0.25</v>
      </c>
      <c r="BM127" s="1709">
        <v>0.66319444444444442</v>
      </c>
      <c r="BN127" s="1709">
        <v>0.72222222222222221</v>
      </c>
      <c r="BO127" s="1709">
        <v>0.2951388888888889</v>
      </c>
      <c r="BP127" s="1709">
        <v>0.7416666666666667</v>
      </c>
      <c r="BS127" s="2159" t="s">
        <v>193</v>
      </c>
      <c r="BT127" s="2160"/>
      <c r="BU127" s="88">
        <v>0.63124999999999787</v>
      </c>
      <c r="BV127" s="88">
        <v>0.92812499999998721</v>
      </c>
      <c r="BW127" s="88">
        <v>0.95156249999999609</v>
      </c>
      <c r="BX127" s="88">
        <v>0.29687499999998934</v>
      </c>
      <c r="BY127" s="127"/>
      <c r="BZ127" s="607">
        <v>63.3125</v>
      </c>
      <c r="CA127" s="607">
        <v>1017.03125</v>
      </c>
      <c r="CB127" s="1365">
        <v>6.2062499999999998</v>
      </c>
      <c r="CC127" s="88">
        <v>6.9812499999999993</v>
      </c>
      <c r="CD127" s="1366"/>
      <c r="CE127" s="44">
        <v>20.000000000000004</v>
      </c>
      <c r="CF127" s="1367">
        <v>0.65677966101694929</v>
      </c>
      <c r="CG127" s="1368">
        <v>0.82987551867219922</v>
      </c>
      <c r="CH127" s="85">
        <v>95.2</v>
      </c>
      <c r="CI127" s="1367">
        <v>0.94808469810686113</v>
      </c>
      <c r="CJ127" s="503">
        <v>0.43729903536977494</v>
      </c>
      <c r="CK127" s="1087"/>
      <c r="CL127" s="670">
        <v>1</v>
      </c>
      <c r="CM127" s="8">
        <v>0</v>
      </c>
      <c r="CN127" s="670">
        <v>1013.25</v>
      </c>
      <c r="CO127" s="135">
        <f>'2011'!CA75</f>
        <v>4.4799999999999995</v>
      </c>
      <c r="CP127" s="664">
        <v>6.6386666666666683</v>
      </c>
      <c r="CQ127" s="664">
        <v>15.193333333333332</v>
      </c>
      <c r="CR127" s="664">
        <f>AVERAGE(CP127:CQ127)</f>
        <v>10.916</v>
      </c>
      <c r="CS127" s="512">
        <f t="shared" si="10"/>
        <v>8.5546666666666624</v>
      </c>
      <c r="CT127" s="669">
        <f>$CT$123+('2011'!$BX$75/Daily!$E$154*Daily!E127)</f>
        <v>217.61290322580646</v>
      </c>
      <c r="CU127" s="669">
        <f>$CU$123+('2011'!$CF$75/Daily!$E$154*Daily!E127)</f>
        <v>387.51612903225805</v>
      </c>
      <c r="CV127" s="135">
        <f>'2011'!BT75</f>
        <v>8.3000000000000007</v>
      </c>
      <c r="CW127" s="135">
        <f>'2011'!BU75</f>
        <v>16.7</v>
      </c>
      <c r="CX127" s="25"/>
      <c r="CY127" s="536"/>
      <c r="CZ127" s="536"/>
      <c r="DA127" s="536"/>
      <c r="DB127" s="536"/>
      <c r="DC127" s="536"/>
      <c r="DD127" s="536"/>
    </row>
    <row r="128" spans="4:108" ht="12.75" customHeight="1" x14ac:dyDescent="0.2">
      <c r="D128" s="1865"/>
      <c r="E128" s="1843">
        <f t="shared" si="17"/>
        <v>5</v>
      </c>
      <c r="F128" s="189">
        <v>8.6</v>
      </c>
      <c r="G128" s="44">
        <v>19.600000000000001</v>
      </c>
      <c r="H128" s="44">
        <v>13.2</v>
      </c>
      <c r="I128" s="44">
        <v>11.000000000000002</v>
      </c>
      <c r="J128" s="1408"/>
      <c r="K128" s="85">
        <v>39</v>
      </c>
      <c r="L128" s="85">
        <v>74</v>
      </c>
      <c r="M128" s="85">
        <v>59</v>
      </c>
      <c r="N128" s="85">
        <v>35</v>
      </c>
      <c r="O128" s="112"/>
      <c r="P128" s="85">
        <v>1018</v>
      </c>
      <c r="Q128" s="85">
        <v>1022</v>
      </c>
      <c r="R128" s="85">
        <v>1020</v>
      </c>
      <c r="S128" s="85">
        <v>4</v>
      </c>
      <c r="T128" s="112"/>
      <c r="U128" s="44">
        <v>4.0999999999999996</v>
      </c>
      <c r="V128" s="44">
        <v>12.3</v>
      </c>
      <c r="W128" s="44">
        <v>19.2</v>
      </c>
      <c r="X128" s="103" t="s">
        <v>185</v>
      </c>
      <c r="Y128" s="401"/>
      <c r="Z128" s="88">
        <v>0</v>
      </c>
      <c r="AA128" s="1459" t="s">
        <v>459</v>
      </c>
      <c r="AB128" s="156" t="s">
        <v>459</v>
      </c>
      <c r="AC128" s="1461" t="s">
        <v>459</v>
      </c>
      <c r="AD128" s="88" t="s">
        <v>459</v>
      </c>
      <c r="AE128" s="1459" t="s">
        <v>459</v>
      </c>
      <c r="AF128" s="1467"/>
      <c r="AG128" s="88">
        <v>2.4</v>
      </c>
      <c r="AH128" s="88">
        <v>8.3000000000000007</v>
      </c>
      <c r="AI128" s="88">
        <v>5</v>
      </c>
      <c r="AJ128" s="88">
        <v>5.9</v>
      </c>
      <c r="AL128" s="103" t="s">
        <v>612</v>
      </c>
      <c r="AM128" s="106" t="s">
        <v>459</v>
      </c>
      <c r="AN128" s="106" t="s">
        <v>613</v>
      </c>
      <c r="AO128" s="396"/>
      <c r="AP128" s="593">
        <v>4</v>
      </c>
      <c r="AQ128" s="596">
        <v>0</v>
      </c>
      <c r="AR128" s="576"/>
      <c r="AS128" s="44">
        <f t="shared" si="11"/>
        <v>0.29999999999999893</v>
      </c>
      <c r="AT128" s="44">
        <f t="shared" si="12"/>
        <v>2.9000000000000021</v>
      </c>
      <c r="AU128" s="44">
        <f t="shared" si="13"/>
        <v>1.6000000000000005</v>
      </c>
      <c r="AV128" s="487">
        <f t="shared" si="14"/>
        <v>2.6000000000000032</v>
      </c>
      <c r="AW128" s="44">
        <f>IF(F128="","",F128-Daily!CP128)</f>
        <v>1.8266666666666644</v>
      </c>
      <c r="AX128" s="44">
        <f>IF(G128="","",G128-Daily!CQ128)</f>
        <v>4.2833333333333368</v>
      </c>
      <c r="AY128" s="44">
        <f>IF(H128="","",H128-Daily!CR128)</f>
        <v>2.1549999999999994</v>
      </c>
      <c r="AZ128" s="487">
        <f>IF(I128="","",I128-Daily!CS128)</f>
        <v>2.4566666666666723</v>
      </c>
      <c r="BA128" s="85">
        <v>3.6477461152570885</v>
      </c>
      <c r="BB128" s="85">
        <v>9.2400752574821006</v>
      </c>
      <c r="BC128" s="85">
        <v>4.2859875732725907</v>
      </c>
      <c r="BD128" s="108">
        <v>5.3767139295819053</v>
      </c>
      <c r="BE128" s="112"/>
      <c r="BF128" s="622">
        <v>0</v>
      </c>
      <c r="BG128" s="10">
        <v>130.09999999999997</v>
      </c>
      <c r="BH128" s="67">
        <v>0.59266715650257151</v>
      </c>
      <c r="BI128" s="9">
        <v>474.9</v>
      </c>
      <c r="BJ128" s="616">
        <v>1.2064164549700893</v>
      </c>
      <c r="BK128" s="1792">
        <f t="shared" si="15"/>
        <v>0</v>
      </c>
      <c r="BL128" s="1709">
        <v>9.7222222222222224E-2</v>
      </c>
      <c r="BM128" s="1709">
        <v>0.72222222222222221</v>
      </c>
      <c r="BN128" s="1709">
        <v>0.75694444444444453</v>
      </c>
      <c r="BO128" s="1709">
        <v>0.12847222222222224</v>
      </c>
      <c r="BP128" s="1709">
        <v>0.63611111111111118</v>
      </c>
      <c r="BS128" s="291"/>
      <c r="BT128" s="184"/>
      <c r="BU128" s="352"/>
      <c r="BV128" s="352"/>
      <c r="BW128" s="352"/>
      <c r="BX128" s="352"/>
      <c r="BY128" s="127"/>
      <c r="BZ128" s="608"/>
      <c r="CA128" s="608"/>
      <c r="CB128" s="1370"/>
      <c r="CC128" s="352"/>
      <c r="CD128" s="1366"/>
      <c r="CE128" s="480"/>
      <c r="CF128" s="1371"/>
      <c r="CG128" s="1372"/>
      <c r="CH128" s="112"/>
      <c r="CI128" s="1371"/>
      <c r="CJ128" s="504"/>
      <c r="CK128" s="1088"/>
      <c r="CL128" s="670">
        <v>1</v>
      </c>
      <c r="CM128" s="8">
        <v>0</v>
      </c>
      <c r="CN128" s="670">
        <v>1013.25</v>
      </c>
      <c r="CO128" s="135">
        <f>'2011'!CA75</f>
        <v>4.4799999999999995</v>
      </c>
      <c r="CP128" s="664">
        <v>6.7733333333333352</v>
      </c>
      <c r="CQ128" s="664">
        <v>15.316666666666665</v>
      </c>
      <c r="CR128" s="664">
        <f t="shared" si="9"/>
        <v>11.045</v>
      </c>
      <c r="CS128" s="512">
        <f t="shared" si="10"/>
        <v>8.5433333333333294</v>
      </c>
      <c r="CT128" s="669">
        <f>$CT$123+('2011'!$BX$75/Daily!$E$154*Daily!E128)</f>
        <v>219.51612903225805</v>
      </c>
      <c r="CU128" s="669">
        <f>$CU$123+('2011'!$CF$75/Daily!$E$154*Daily!E128)</f>
        <v>393.64516129032256</v>
      </c>
      <c r="CV128" s="135">
        <f>'2011'!BT75</f>
        <v>8.3000000000000007</v>
      </c>
      <c r="CW128" s="135">
        <f>'2011'!BU75</f>
        <v>16.7</v>
      </c>
      <c r="CX128" s="25"/>
      <c r="CY128" s="536"/>
      <c r="CZ128" s="536"/>
      <c r="DA128" s="536"/>
      <c r="DB128" s="536"/>
      <c r="DC128" s="536"/>
      <c r="DD128" s="536"/>
    </row>
    <row r="129" spans="4:108" ht="12.75" customHeight="1" x14ac:dyDescent="0.2">
      <c r="D129" s="1865"/>
      <c r="E129" s="1843">
        <f t="shared" si="17"/>
        <v>6</v>
      </c>
      <c r="F129" s="189">
        <v>9.1</v>
      </c>
      <c r="G129" s="44">
        <v>24.5</v>
      </c>
      <c r="H129" s="44">
        <v>17.3</v>
      </c>
      <c r="I129" s="44">
        <v>15.4</v>
      </c>
      <c r="J129" s="1408"/>
      <c r="K129" s="98">
        <v>32</v>
      </c>
      <c r="L129" s="98">
        <v>70</v>
      </c>
      <c r="M129" s="98">
        <v>48</v>
      </c>
      <c r="N129" s="98">
        <v>38</v>
      </c>
      <c r="O129" s="111"/>
      <c r="P129" s="98">
        <v>1013</v>
      </c>
      <c r="Q129" s="98">
        <v>1017</v>
      </c>
      <c r="R129" s="98">
        <v>1015</v>
      </c>
      <c r="S129" s="98">
        <v>4</v>
      </c>
      <c r="T129" s="111"/>
      <c r="U129" s="88">
        <v>4</v>
      </c>
      <c r="V129" s="88">
        <v>12.7</v>
      </c>
      <c r="W129" s="88">
        <v>19.899999999999999</v>
      </c>
      <c r="X129" s="103" t="s">
        <v>179</v>
      </c>
      <c r="Y129" s="401"/>
      <c r="Z129" s="88">
        <v>0</v>
      </c>
      <c r="AA129" s="1459" t="s">
        <v>459</v>
      </c>
      <c r="AB129" s="156" t="s">
        <v>459</v>
      </c>
      <c r="AC129" s="1461" t="s">
        <v>459</v>
      </c>
      <c r="AD129" s="88" t="s">
        <v>459</v>
      </c>
      <c r="AE129" s="1459" t="s">
        <v>459</v>
      </c>
      <c r="AF129" s="1467"/>
      <c r="AG129" s="88">
        <v>2</v>
      </c>
      <c r="AH129" s="88">
        <v>8.4</v>
      </c>
      <c r="AI129" s="88">
        <v>5.5</v>
      </c>
      <c r="AJ129" s="88">
        <v>6.4</v>
      </c>
      <c r="AL129" s="103" t="s">
        <v>614</v>
      </c>
      <c r="AM129" s="106" t="s">
        <v>459</v>
      </c>
      <c r="AN129" s="106" t="s">
        <v>112</v>
      </c>
      <c r="AO129" s="396"/>
      <c r="AP129" s="593">
        <v>10</v>
      </c>
      <c r="AQ129" s="596">
        <v>0</v>
      </c>
      <c r="AR129" s="576"/>
      <c r="AS129" s="44">
        <f t="shared" si="11"/>
        <v>0.79999999999999893</v>
      </c>
      <c r="AT129" s="44">
        <f t="shared" si="12"/>
        <v>7.8000000000000007</v>
      </c>
      <c r="AU129" s="44">
        <f t="shared" si="13"/>
        <v>4.3</v>
      </c>
      <c r="AV129" s="487">
        <f t="shared" si="14"/>
        <v>7.0000000000000018</v>
      </c>
      <c r="AW129" s="44">
        <f>IF(F129="","",F129-Daily!CP129)</f>
        <v>2.1919999999999975</v>
      </c>
      <c r="AX129" s="44">
        <f>IF(G129="","",G129-Daily!CQ129)</f>
        <v>9.06</v>
      </c>
      <c r="AY129" s="44">
        <f>IF(H129="","",H129-Daily!CR129)</f>
        <v>6.1259999999999994</v>
      </c>
      <c r="AZ129" s="487">
        <f>IF(I129="","",I129-Daily!CS129)</f>
        <v>6.8680000000000039</v>
      </c>
      <c r="BA129" s="85">
        <v>4.2437762782479203</v>
      </c>
      <c r="BB129" s="66">
        <v>223.76202406465731</v>
      </c>
      <c r="BC129" s="66">
        <v>51.932833474426644</v>
      </c>
      <c r="BD129" s="1495">
        <v>159.19228106621097</v>
      </c>
      <c r="BE129" s="112"/>
      <c r="BF129" s="622">
        <v>0</v>
      </c>
      <c r="BG129" s="10">
        <v>130.09999999999997</v>
      </c>
      <c r="BH129" s="67">
        <v>0.58757284382284369</v>
      </c>
      <c r="BI129" s="9">
        <v>484.9</v>
      </c>
      <c r="BJ129" s="616">
        <v>1.2129347212135884</v>
      </c>
      <c r="BK129" s="1792">
        <f t="shared" si="15"/>
        <v>0</v>
      </c>
      <c r="BL129" s="1709">
        <v>0.25347222222222221</v>
      </c>
      <c r="BM129" s="1709">
        <v>0.69444444444444453</v>
      </c>
      <c r="BN129" s="1709">
        <v>0.77777777777777779</v>
      </c>
      <c r="BO129" s="1709">
        <v>0.29166666666666669</v>
      </c>
      <c r="BP129" s="1709">
        <v>0.73124999999999996</v>
      </c>
      <c r="BS129" s="2159" t="s">
        <v>194</v>
      </c>
      <c r="BT129" s="2160"/>
      <c r="BU129" s="88">
        <v>2.4293333333333305</v>
      </c>
      <c r="BV129" s="88">
        <v>3.8116666666666639</v>
      </c>
      <c r="BW129" s="88">
        <v>3.3004999999999995</v>
      </c>
      <c r="BX129" s="88">
        <v>1.3823333333333352</v>
      </c>
      <c r="BY129" s="127"/>
      <c r="BZ129" s="607">
        <v>55.8</v>
      </c>
      <c r="CA129" s="607">
        <v>1016.7</v>
      </c>
      <c r="CB129" s="1365">
        <v>6.05</v>
      </c>
      <c r="CC129" s="88">
        <v>5.19</v>
      </c>
      <c r="CD129" s="1366"/>
      <c r="CE129" s="44">
        <v>4.0999999999999996</v>
      </c>
      <c r="CF129" s="1367">
        <v>0.21542372881355931</v>
      </c>
      <c r="CG129" s="1368">
        <v>0.17012448132780081</v>
      </c>
      <c r="CH129" s="85">
        <v>95</v>
      </c>
      <c r="CI129" s="1367">
        <v>1.6053488361098891</v>
      </c>
      <c r="CJ129" s="503">
        <v>0.43638033991731745</v>
      </c>
      <c r="CK129" s="1089"/>
      <c r="CL129" s="670">
        <v>1</v>
      </c>
      <c r="CM129" s="8">
        <v>0</v>
      </c>
      <c r="CN129" s="670">
        <v>1013.25</v>
      </c>
      <c r="CO129" s="135">
        <f>'2011'!CA75</f>
        <v>4.4799999999999995</v>
      </c>
      <c r="CP129" s="664">
        <v>6.9080000000000021</v>
      </c>
      <c r="CQ129" s="664">
        <v>15.44</v>
      </c>
      <c r="CR129" s="664">
        <f t="shared" si="9"/>
        <v>11.174000000000001</v>
      </c>
      <c r="CS129" s="512">
        <f t="shared" si="10"/>
        <v>8.5319999999999965</v>
      </c>
      <c r="CT129" s="669">
        <f>$CT$123+('2011'!$BX$75/Daily!$E$154*Daily!E129)</f>
        <v>221.41935483870967</v>
      </c>
      <c r="CU129" s="669">
        <f>$CU$123+('2011'!$CF$75/Daily!$E$154*Daily!E129)</f>
        <v>399.77419354838707</v>
      </c>
      <c r="CV129" s="135">
        <f>'2011'!BT75</f>
        <v>8.3000000000000007</v>
      </c>
      <c r="CW129" s="135">
        <f>'2011'!BU75</f>
        <v>16.7</v>
      </c>
      <c r="CX129" s="25"/>
      <c r="CY129" s="536"/>
      <c r="CZ129" s="536"/>
      <c r="DA129" s="536"/>
      <c r="DB129" s="536"/>
      <c r="DC129" s="536"/>
      <c r="DD129" s="536"/>
    </row>
    <row r="130" spans="4:108" ht="12.75" customHeight="1" x14ac:dyDescent="0.2">
      <c r="D130" s="1865"/>
      <c r="E130" s="1843">
        <f t="shared" si="17"/>
        <v>7</v>
      </c>
      <c r="F130" s="173">
        <v>14.4</v>
      </c>
      <c r="G130" s="88">
        <v>23.2</v>
      </c>
      <c r="H130" s="88">
        <v>18.399999999999999</v>
      </c>
      <c r="I130" s="88">
        <v>8.7999999999999989</v>
      </c>
      <c r="J130" s="1408"/>
      <c r="K130" s="98">
        <v>46</v>
      </c>
      <c r="L130" s="98">
        <v>84</v>
      </c>
      <c r="M130" s="98">
        <v>63</v>
      </c>
      <c r="N130" s="98">
        <v>38</v>
      </c>
      <c r="O130" s="111"/>
      <c r="P130" s="98">
        <v>1009</v>
      </c>
      <c r="Q130" s="98">
        <v>1013</v>
      </c>
      <c r="R130" s="98">
        <v>1011</v>
      </c>
      <c r="S130" s="98">
        <v>4</v>
      </c>
      <c r="T130" s="111"/>
      <c r="U130" s="88">
        <v>3.8</v>
      </c>
      <c r="V130" s="88">
        <v>14.3</v>
      </c>
      <c r="W130" s="88">
        <v>19.7</v>
      </c>
      <c r="X130" s="103" t="s">
        <v>179</v>
      </c>
      <c r="Y130" s="401"/>
      <c r="Z130" s="88">
        <v>1.1000000000000001</v>
      </c>
      <c r="AA130" s="1459" t="s">
        <v>112</v>
      </c>
      <c r="AB130" s="156">
        <v>0.5</v>
      </c>
      <c r="AC130" s="1461">
        <v>4.5643153526970959E-2</v>
      </c>
      <c r="AD130" s="88">
        <v>0.55000000000000004</v>
      </c>
      <c r="AE130" s="1459">
        <v>3</v>
      </c>
      <c r="AF130" s="1467"/>
      <c r="AG130" s="88">
        <v>5.3</v>
      </c>
      <c r="AH130" s="88">
        <v>15.1</v>
      </c>
      <c r="AI130" s="88">
        <v>11</v>
      </c>
      <c r="AJ130" s="88">
        <v>9.8000000000000007</v>
      </c>
      <c r="AL130" s="103" t="s">
        <v>461</v>
      </c>
      <c r="AM130" s="106" t="s">
        <v>459</v>
      </c>
      <c r="AN130" s="106" t="s">
        <v>615</v>
      </c>
      <c r="AO130" s="396"/>
      <c r="AP130" s="593">
        <v>1.5</v>
      </c>
      <c r="AQ130" s="596">
        <v>2</v>
      </c>
      <c r="AR130" s="576"/>
      <c r="AS130" s="88">
        <f t="shared" si="11"/>
        <v>6.1</v>
      </c>
      <c r="AT130" s="88">
        <f t="shared" si="12"/>
        <v>6.5</v>
      </c>
      <c r="AU130" s="88">
        <f t="shared" si="13"/>
        <v>6.3</v>
      </c>
      <c r="AV130" s="355">
        <f t="shared" si="14"/>
        <v>0.40000000000000036</v>
      </c>
      <c r="AW130" s="88">
        <f>IF(F130="","",F130-Daily!CP130)</f>
        <v>7.3573333333333313</v>
      </c>
      <c r="AX130" s="88">
        <f>IF(G130="","",G130-Daily!CQ130)</f>
        <v>7.6366666666666685</v>
      </c>
      <c r="AY130" s="88">
        <f>IF(H130="","",H130-Daily!CR130)</f>
        <v>7.0969999999999978</v>
      </c>
      <c r="AZ130" s="355">
        <f>IF(I130="","",I130-Daily!CS130)</f>
        <v>0.27933333333333721</v>
      </c>
      <c r="BA130" s="66">
        <v>128.15060879907048</v>
      </c>
      <c r="BB130" s="66">
        <v>72.604938365000393</v>
      </c>
      <c r="BC130" s="66">
        <v>121.11697056162834</v>
      </c>
      <c r="BD130" s="108">
        <v>2.175939350524037</v>
      </c>
      <c r="BE130" s="112"/>
      <c r="BF130" s="622">
        <v>0.57796610169491525</v>
      </c>
      <c r="BG130" s="10">
        <v>131.19999999999996</v>
      </c>
      <c r="BH130" s="67">
        <v>0.58749097212191226</v>
      </c>
      <c r="BI130" s="9">
        <v>486.4</v>
      </c>
      <c r="BJ130" s="616">
        <v>1.1983151871572757</v>
      </c>
      <c r="BK130" s="1792">
        <f t="shared" si="15"/>
        <v>2</v>
      </c>
      <c r="BL130" s="1709">
        <v>0.26041666666666669</v>
      </c>
      <c r="BM130" s="1709">
        <v>0.61805555555555558</v>
      </c>
      <c r="BN130" s="1709">
        <v>0.64027777777777783</v>
      </c>
      <c r="BO130" s="1709">
        <v>0.4513888888888889</v>
      </c>
      <c r="BP130" s="1709">
        <v>0.63402777777777775</v>
      </c>
      <c r="BS130" s="2159" t="s">
        <v>195</v>
      </c>
      <c r="BT130" s="2160"/>
      <c r="BU130" s="88">
        <v>1.3126666666666651</v>
      </c>
      <c r="BV130" s="88">
        <v>1.4183333333333294</v>
      </c>
      <c r="BW130" s="88">
        <v>1.6805000000000003</v>
      </c>
      <c r="BX130" s="88">
        <v>0.10566666666666613</v>
      </c>
      <c r="BY130" s="127"/>
      <c r="BZ130" s="607">
        <v>62.1</v>
      </c>
      <c r="CA130" s="607">
        <v>1019.8</v>
      </c>
      <c r="CB130" s="1365">
        <v>5.3500000000000005</v>
      </c>
      <c r="CC130" s="88">
        <v>6.5399999999999991</v>
      </c>
      <c r="CD130" s="1366"/>
      <c r="CE130" s="44">
        <v>3</v>
      </c>
      <c r="CF130" s="1367">
        <v>0.15762711864406781</v>
      </c>
      <c r="CG130" s="1368">
        <v>0.12448132780082986</v>
      </c>
      <c r="CH130" s="85">
        <v>47.2</v>
      </c>
      <c r="CI130" s="1367">
        <v>0.76977185228275125</v>
      </c>
      <c r="CJ130" s="503">
        <v>0.21681212677997247</v>
      </c>
      <c r="CK130" s="1089"/>
      <c r="CL130" s="670">
        <v>1</v>
      </c>
      <c r="CM130" s="8">
        <v>0</v>
      </c>
      <c r="CN130" s="670">
        <v>1013.25</v>
      </c>
      <c r="CO130" s="135">
        <f>'2011'!CA75</f>
        <v>4.4799999999999995</v>
      </c>
      <c r="CP130" s="664">
        <v>7.0426666666666691</v>
      </c>
      <c r="CQ130" s="664">
        <v>15.563333333333331</v>
      </c>
      <c r="CR130" s="664">
        <f t="shared" si="9"/>
        <v>11.303000000000001</v>
      </c>
      <c r="CS130" s="512">
        <f t="shared" si="10"/>
        <v>8.5206666666666617</v>
      </c>
      <c r="CT130" s="669">
        <f>$CT$123+('2011'!$BX$75/Daily!$E$154*Daily!E130)</f>
        <v>223.32258064516128</v>
      </c>
      <c r="CU130" s="669">
        <f>$CU$123+('2011'!$CF$75/Daily!$E$154*Daily!E130)</f>
        <v>405.90322580645159</v>
      </c>
      <c r="CV130" s="135">
        <f>'2011'!BT75</f>
        <v>8.3000000000000007</v>
      </c>
      <c r="CW130" s="135">
        <f>'2011'!BU75</f>
        <v>16.7</v>
      </c>
      <c r="CX130" s="25"/>
      <c r="CY130" s="536"/>
      <c r="CZ130" s="536"/>
      <c r="DA130" s="536"/>
      <c r="DB130" s="536"/>
      <c r="DC130" s="536"/>
      <c r="DD130" s="536"/>
    </row>
    <row r="131" spans="4:108" ht="12.75" customHeight="1" x14ac:dyDescent="0.2">
      <c r="D131" s="1865"/>
      <c r="E131" s="1843">
        <f t="shared" si="17"/>
        <v>8</v>
      </c>
      <c r="F131" s="189">
        <v>14.6</v>
      </c>
      <c r="G131" s="88">
        <v>19.600000000000001</v>
      </c>
      <c r="H131" s="88">
        <v>17.100000000000001</v>
      </c>
      <c r="I131" s="88">
        <v>5.0000000000000018</v>
      </c>
      <c r="J131" s="1408"/>
      <c r="K131" s="98">
        <v>42</v>
      </c>
      <c r="L131" s="98">
        <v>88</v>
      </c>
      <c r="M131" s="98">
        <v>65</v>
      </c>
      <c r="N131" s="98">
        <v>46</v>
      </c>
      <c r="O131" s="111"/>
      <c r="P131" s="98">
        <v>1009</v>
      </c>
      <c r="Q131" s="98">
        <v>1019</v>
      </c>
      <c r="R131" s="98">
        <v>1014</v>
      </c>
      <c r="S131" s="98">
        <v>10</v>
      </c>
      <c r="T131" s="111"/>
      <c r="U131" s="88">
        <v>6.6</v>
      </c>
      <c r="V131" s="88">
        <v>15.9</v>
      </c>
      <c r="W131" s="88">
        <v>22.8</v>
      </c>
      <c r="X131" s="103" t="s">
        <v>179</v>
      </c>
      <c r="Y131" s="401"/>
      <c r="Z131" s="88">
        <v>3</v>
      </c>
      <c r="AA131" s="1459">
        <v>1.6</v>
      </c>
      <c r="AB131" s="156">
        <v>0.8</v>
      </c>
      <c r="AC131" s="1461">
        <v>0.12448132780082986</v>
      </c>
      <c r="AD131" s="88">
        <v>1.5</v>
      </c>
      <c r="AE131" s="1459">
        <v>8</v>
      </c>
      <c r="AF131" s="1467"/>
      <c r="AG131" s="88">
        <v>4.9000000000000004</v>
      </c>
      <c r="AH131" s="88">
        <v>14.2</v>
      </c>
      <c r="AI131" s="88">
        <v>10.1</v>
      </c>
      <c r="AJ131" s="88">
        <v>9.2999999999999989</v>
      </c>
      <c r="AL131" s="103" t="s">
        <v>616</v>
      </c>
      <c r="AM131" s="106" t="s">
        <v>459</v>
      </c>
      <c r="AN131" s="106" t="s">
        <v>617</v>
      </c>
      <c r="AO131" s="396"/>
      <c r="AP131" s="593">
        <v>4</v>
      </c>
      <c r="AQ131" s="596">
        <v>2</v>
      </c>
      <c r="AR131" s="576"/>
      <c r="AS131" s="44">
        <f t="shared" si="11"/>
        <v>6.2999999999999989</v>
      </c>
      <c r="AT131" s="88">
        <f t="shared" si="12"/>
        <v>2.9000000000000021</v>
      </c>
      <c r="AU131" s="88">
        <f t="shared" si="13"/>
        <v>4.6000000000000005</v>
      </c>
      <c r="AV131" s="355">
        <f t="shared" si="14"/>
        <v>-3.3999999999999968</v>
      </c>
      <c r="AW131" s="44">
        <f>IF(F131="","",F131-Daily!CP131)</f>
        <v>7.4226666666666636</v>
      </c>
      <c r="AX131" s="44">
        <f>IF(G131="","",G131-Daily!CQ131)</f>
        <v>3.9133333333333375</v>
      </c>
      <c r="AY131" s="44">
        <f>IF(H131="","",H131-Daily!CR131)</f>
        <v>5.668000000000001</v>
      </c>
      <c r="AZ131" s="487">
        <f>IF(I131="","",I131-Daily!CS131)</f>
        <v>-3.5093333333333252</v>
      </c>
      <c r="BA131" s="66">
        <v>135.9685641622213</v>
      </c>
      <c r="BB131" s="85">
        <v>7.7282975072529281</v>
      </c>
      <c r="BC131" s="85">
        <v>36.012591976005602</v>
      </c>
      <c r="BD131" s="108">
        <v>9.8916061031997682</v>
      </c>
      <c r="BE131" s="112"/>
      <c r="BF131" s="622">
        <v>1.576271186440678</v>
      </c>
      <c r="BG131" s="10">
        <v>134.19999999999996</v>
      </c>
      <c r="BH131" s="67">
        <v>0.5958464623317099</v>
      </c>
      <c r="BI131" s="9">
        <v>490.4</v>
      </c>
      <c r="BJ131" s="616">
        <v>1.1901980740624756</v>
      </c>
      <c r="BK131" s="1792">
        <f t="shared" si="15"/>
        <v>2</v>
      </c>
      <c r="BL131" s="1709">
        <v>0.33333333333333331</v>
      </c>
      <c r="BM131" s="1709">
        <v>0.71527777777777779</v>
      </c>
      <c r="BN131" s="1709">
        <v>0.77777777777777779</v>
      </c>
      <c r="BO131" s="1709">
        <v>0.36805555555555558</v>
      </c>
      <c r="BP131" s="1709">
        <v>0.58750000000000002</v>
      </c>
      <c r="BS131" s="2159" t="s">
        <v>196</v>
      </c>
      <c r="BT131" s="2160"/>
      <c r="BU131" s="88">
        <v>7.4545454545457801E-2</v>
      </c>
      <c r="BV131" s="88">
        <v>0.42272727272725419</v>
      </c>
      <c r="BW131" s="88">
        <v>0.4849999999999941</v>
      </c>
      <c r="BX131" s="88">
        <v>0.34818181818180705</v>
      </c>
      <c r="BY131" s="127"/>
      <c r="BZ131" s="607">
        <v>62.090909090909093</v>
      </c>
      <c r="CA131" s="607">
        <v>1016.4545454545455</v>
      </c>
      <c r="CB131" s="1365">
        <v>6.672727272727272</v>
      </c>
      <c r="CC131" s="88">
        <v>6.5272727272727256</v>
      </c>
      <c r="CD131" s="1366"/>
      <c r="CE131" s="44">
        <v>17</v>
      </c>
      <c r="CF131" s="1367">
        <v>0.81201848998459158</v>
      </c>
      <c r="CG131" s="1368">
        <v>0.70539419087136923</v>
      </c>
      <c r="CH131" s="85">
        <v>75.5</v>
      </c>
      <c r="CI131" s="1367">
        <v>1.0862377628220836</v>
      </c>
      <c r="CJ131" s="503">
        <v>0.34680753330271019</v>
      </c>
      <c r="CK131" s="1089"/>
      <c r="CL131" s="670">
        <v>1</v>
      </c>
      <c r="CM131" s="8">
        <v>0</v>
      </c>
      <c r="CN131" s="670">
        <v>1013.25</v>
      </c>
      <c r="CO131" s="135">
        <f>'2011'!CA75</f>
        <v>4.4799999999999995</v>
      </c>
      <c r="CP131" s="664">
        <v>7.177333333333336</v>
      </c>
      <c r="CQ131" s="664">
        <v>15.686666666666664</v>
      </c>
      <c r="CR131" s="664">
        <f t="shared" si="9"/>
        <v>11.432</v>
      </c>
      <c r="CS131" s="512">
        <f t="shared" si="10"/>
        <v>8.509333333333327</v>
      </c>
      <c r="CT131" s="669">
        <f>$CT$123+('2011'!$BX$75/Daily!$E$154*Daily!E131)</f>
        <v>225.2258064516129</v>
      </c>
      <c r="CU131" s="669">
        <f>$CU$123+('2011'!$CF$75/Daily!$E$154*Daily!E131)</f>
        <v>412.0322580645161</v>
      </c>
      <c r="CV131" s="135">
        <f>'2011'!BT75</f>
        <v>8.3000000000000007</v>
      </c>
      <c r="CW131" s="135">
        <f>'2011'!BU75</f>
        <v>16.7</v>
      </c>
      <c r="CX131" s="25"/>
      <c r="CY131" s="536"/>
      <c r="CZ131" s="536"/>
      <c r="DA131" s="536"/>
      <c r="DB131" s="536"/>
      <c r="DC131" s="536"/>
      <c r="DD131" s="536"/>
    </row>
    <row r="132" spans="4:108" ht="12.75" customHeight="1" x14ac:dyDescent="0.2">
      <c r="D132" s="1865"/>
      <c r="E132" s="1843">
        <f t="shared" si="17"/>
        <v>9</v>
      </c>
      <c r="F132" s="189">
        <v>11.6</v>
      </c>
      <c r="G132" s="88">
        <v>20.2</v>
      </c>
      <c r="H132" s="88">
        <v>16.3</v>
      </c>
      <c r="I132" s="88">
        <v>8.6</v>
      </c>
      <c r="J132" s="1408"/>
      <c r="K132" s="98">
        <v>39</v>
      </c>
      <c r="L132" s="98">
        <v>78</v>
      </c>
      <c r="M132" s="98">
        <v>56</v>
      </c>
      <c r="N132" s="98">
        <v>39</v>
      </c>
      <c r="O132" s="111"/>
      <c r="P132" s="98">
        <v>1019</v>
      </c>
      <c r="Q132" s="98">
        <v>1023</v>
      </c>
      <c r="R132" s="98">
        <v>1021</v>
      </c>
      <c r="S132" s="98">
        <v>4</v>
      </c>
      <c r="T132" s="111"/>
      <c r="U132" s="88">
        <v>5.8</v>
      </c>
      <c r="V132" s="88">
        <v>16.100000000000001</v>
      </c>
      <c r="W132" s="88">
        <v>23.9</v>
      </c>
      <c r="X132" s="103" t="s">
        <v>179</v>
      </c>
      <c r="Y132" s="401"/>
      <c r="Z132" s="88">
        <v>0</v>
      </c>
      <c r="AA132" s="1459" t="s">
        <v>459</v>
      </c>
      <c r="AB132" s="156" t="s">
        <v>459</v>
      </c>
      <c r="AC132" s="1461" t="s">
        <v>459</v>
      </c>
      <c r="AD132" s="88" t="s">
        <v>459</v>
      </c>
      <c r="AE132" s="1459" t="s">
        <v>459</v>
      </c>
      <c r="AF132" s="1467"/>
      <c r="AG132" s="88">
        <v>4.5</v>
      </c>
      <c r="AH132" s="88">
        <v>10.8</v>
      </c>
      <c r="AI132" s="88">
        <v>7.2</v>
      </c>
      <c r="AJ132" s="88">
        <v>6.3000000000000007</v>
      </c>
      <c r="AL132" s="103" t="s">
        <v>472</v>
      </c>
      <c r="AM132" s="106" t="s">
        <v>459</v>
      </c>
      <c r="AN132" s="106" t="s">
        <v>112</v>
      </c>
      <c r="AO132" s="396"/>
      <c r="AP132" s="593">
        <v>12.5</v>
      </c>
      <c r="AQ132" s="596">
        <v>0</v>
      </c>
      <c r="AR132" s="576"/>
      <c r="AS132" s="44">
        <f t="shared" si="11"/>
        <v>3.2999999999999989</v>
      </c>
      <c r="AT132" s="88">
        <f t="shared" si="12"/>
        <v>3.5</v>
      </c>
      <c r="AU132" s="88">
        <f t="shared" si="13"/>
        <v>3.3999999999999995</v>
      </c>
      <c r="AV132" s="355">
        <f t="shared" si="14"/>
        <v>0.20000000000000107</v>
      </c>
      <c r="AW132" s="44">
        <f>IF(F132="","",F132-Daily!CP132)</f>
        <v>4.2879999999999967</v>
      </c>
      <c r="AX132" s="44">
        <f>IF(G132="","",G132-Daily!CQ132)</f>
        <v>4.3899999999999988</v>
      </c>
      <c r="AY132" s="44">
        <f>IF(H132="","",H132-Daily!CR132)</f>
        <v>4.738999999999999</v>
      </c>
      <c r="AZ132" s="487">
        <f>IF(I132="","",I132-Daily!CS132)</f>
        <v>0.10200000000000209</v>
      </c>
      <c r="BA132" s="85">
        <v>12.59755102943701</v>
      </c>
      <c r="BB132" s="85">
        <v>9.7454451493337491</v>
      </c>
      <c r="BC132" s="85">
        <v>18.279491382154497</v>
      </c>
      <c r="BD132" s="108">
        <v>2.0609403524826959</v>
      </c>
      <c r="BE132" s="112"/>
      <c r="BF132" s="622">
        <v>0</v>
      </c>
      <c r="BG132" s="10">
        <v>134.19999999999996</v>
      </c>
      <c r="BH132" s="67">
        <v>0.59085357193580446</v>
      </c>
      <c r="BI132" s="9">
        <v>502.9</v>
      </c>
      <c r="BJ132" s="616">
        <v>1.2026459924400217</v>
      </c>
      <c r="BK132" s="1792">
        <f t="shared" si="15"/>
        <v>0</v>
      </c>
      <c r="BL132" s="1709">
        <v>0.23263888888888887</v>
      </c>
      <c r="BM132" s="1709">
        <v>0.61458333333333337</v>
      </c>
      <c r="BN132" s="1709">
        <v>0.6875</v>
      </c>
      <c r="BO132" s="1709">
        <v>0.27083333333333331</v>
      </c>
      <c r="BP132" s="1709">
        <v>0.63958333333333328</v>
      </c>
      <c r="BS132" s="291"/>
      <c r="BT132" s="184"/>
      <c r="BU132" s="352"/>
      <c r="BV132" s="352"/>
      <c r="BW132" s="352"/>
      <c r="BX132" s="352"/>
      <c r="BY132" s="127"/>
      <c r="BZ132" s="608"/>
      <c r="CA132" s="608"/>
      <c r="CB132" s="1370"/>
      <c r="CC132" s="352"/>
      <c r="CD132" s="1366"/>
      <c r="CE132" s="480"/>
      <c r="CF132" s="1371"/>
      <c r="CG132" s="1372"/>
      <c r="CH132" s="112"/>
      <c r="CI132" s="1371"/>
      <c r="CJ132" s="504"/>
      <c r="CK132" s="1089"/>
      <c r="CL132" s="670">
        <v>1</v>
      </c>
      <c r="CM132" s="8">
        <v>0</v>
      </c>
      <c r="CN132" s="670">
        <v>1013.25</v>
      </c>
      <c r="CO132" s="135">
        <f>'2011'!CA75</f>
        <v>4.4799999999999995</v>
      </c>
      <c r="CP132" s="664">
        <v>7.3120000000000029</v>
      </c>
      <c r="CQ132" s="664">
        <v>15.81</v>
      </c>
      <c r="CR132" s="664">
        <f t="shared" ref="CR132:CR195" si="18">AVERAGE(CP132:CQ132)</f>
        <v>11.561000000000002</v>
      </c>
      <c r="CS132" s="512">
        <f t="shared" ref="CS132:CS195" si="19">CQ132-CP132</f>
        <v>8.4979999999999976</v>
      </c>
      <c r="CT132" s="669">
        <f>$CT$123+('2011'!$BX$75/Daily!$E$154*Daily!E132)</f>
        <v>227.12903225806451</v>
      </c>
      <c r="CU132" s="669">
        <f>$CU$123+('2011'!$CF$75/Daily!$E$154*Daily!E132)</f>
        <v>418.16129032258061</v>
      </c>
      <c r="CV132" s="135">
        <f>'2011'!BT75</f>
        <v>8.3000000000000007</v>
      </c>
      <c r="CW132" s="135">
        <f>'2011'!BU75</f>
        <v>16.7</v>
      </c>
      <c r="CX132" s="25"/>
      <c r="CY132" s="536"/>
      <c r="CZ132" s="536"/>
      <c r="DA132" s="536"/>
      <c r="DB132" s="536"/>
      <c r="DC132" s="536"/>
      <c r="DD132" s="536"/>
    </row>
    <row r="133" spans="4:108" ht="12.75" customHeight="1" x14ac:dyDescent="0.2">
      <c r="D133" s="1865"/>
      <c r="E133" s="1843">
        <f t="shared" si="17"/>
        <v>10</v>
      </c>
      <c r="F133" s="189">
        <v>8.6999999999999993</v>
      </c>
      <c r="G133" s="88">
        <v>21.4</v>
      </c>
      <c r="H133" s="88">
        <v>16.2</v>
      </c>
      <c r="I133" s="88">
        <v>12.7</v>
      </c>
      <c r="J133" s="1408"/>
      <c r="K133" s="98">
        <v>33</v>
      </c>
      <c r="L133" s="98">
        <v>85</v>
      </c>
      <c r="M133" s="98">
        <v>55</v>
      </c>
      <c r="N133" s="98">
        <v>52</v>
      </c>
      <c r="O133" s="111"/>
      <c r="P133" s="98">
        <v>1023</v>
      </c>
      <c r="Q133" s="98">
        <v>1025</v>
      </c>
      <c r="R133" s="98">
        <v>1024</v>
      </c>
      <c r="S133" s="98">
        <v>2</v>
      </c>
      <c r="T133" s="111"/>
      <c r="U133" s="88">
        <v>5</v>
      </c>
      <c r="V133" s="88">
        <v>12.3</v>
      </c>
      <c r="W133" s="88">
        <v>16.8</v>
      </c>
      <c r="X133" s="103" t="s">
        <v>154</v>
      </c>
      <c r="Y133" s="401"/>
      <c r="Z133" s="88">
        <v>0</v>
      </c>
      <c r="AA133" s="1459" t="s">
        <v>459</v>
      </c>
      <c r="AB133" s="156" t="s">
        <v>459</v>
      </c>
      <c r="AC133" s="1461" t="s">
        <v>459</v>
      </c>
      <c r="AD133" s="88" t="s">
        <v>459</v>
      </c>
      <c r="AE133" s="1459" t="s">
        <v>459</v>
      </c>
      <c r="AF133" s="1467"/>
      <c r="AG133" s="88">
        <v>4.0999999999999996</v>
      </c>
      <c r="AH133" s="88">
        <v>10.5</v>
      </c>
      <c r="AI133" s="88">
        <v>6.5</v>
      </c>
      <c r="AJ133" s="88">
        <v>6.4</v>
      </c>
      <c r="AL133" s="103" t="s">
        <v>618</v>
      </c>
      <c r="AM133" s="106" t="s">
        <v>459</v>
      </c>
      <c r="AN133" s="106" t="s">
        <v>112</v>
      </c>
      <c r="AO133" s="396"/>
      <c r="AP133" s="593">
        <v>12.5</v>
      </c>
      <c r="AQ133" s="596">
        <v>0</v>
      </c>
      <c r="AR133" s="576"/>
      <c r="AS133" s="44">
        <f t="shared" ref="AS133:AS196" si="20">IF(F133=""," ",F133-CV133)</f>
        <v>0.39999999999999858</v>
      </c>
      <c r="AT133" s="88">
        <f t="shared" ref="AT133:AT196" si="21">IF(G133=""," ",G133-CW133)</f>
        <v>4.6999999999999993</v>
      </c>
      <c r="AU133" s="88">
        <f t="shared" ref="AU133:AU196" si="22">IF(H133=""," ",AVERAGE(AS133:AT133))</f>
        <v>2.5499999999999989</v>
      </c>
      <c r="AV133" s="355">
        <f t="shared" ref="AV133:AV196" si="23">IF(I133=""," ",AT133-AS133)</f>
        <v>4.3000000000000007</v>
      </c>
      <c r="AW133" s="44">
        <f>IF(F133="","",F133-Daily!CP133)</f>
        <v>1.2533333333333294</v>
      </c>
      <c r="AX133" s="44">
        <f>IF(G133="","",G133-Daily!CQ133)</f>
        <v>5.4666666666666686</v>
      </c>
      <c r="AY133" s="44">
        <f>IF(H133="","",H133-Daily!CR133)</f>
        <v>4.51</v>
      </c>
      <c r="AZ133" s="487">
        <f>IF(I133="","",I133-Daily!CS133)</f>
        <v>4.2133333333333383</v>
      </c>
      <c r="BA133" s="85">
        <v>2.9394174077932518</v>
      </c>
      <c r="BB133" s="85">
        <v>17.439674463624392</v>
      </c>
      <c r="BC133" s="85">
        <v>15.669358438076546</v>
      </c>
      <c r="BD133" s="108">
        <v>15.907561533027442</v>
      </c>
      <c r="BE133" s="1233"/>
      <c r="BF133" s="622">
        <v>0</v>
      </c>
      <c r="BG133" s="10">
        <v>134.19999999999996</v>
      </c>
      <c r="BH133" s="67">
        <v>0.58594366197183079</v>
      </c>
      <c r="BI133" s="9">
        <v>515.4</v>
      </c>
      <c r="BJ133" s="616">
        <v>1.2147342811525887</v>
      </c>
      <c r="BK133" s="1792">
        <f t="shared" ref="BK133:BK196" si="24">IF(Z133="","",IF(Z133=0,0,IF(Z133&gt;1,2,1)))</f>
        <v>0</v>
      </c>
      <c r="BL133" s="1709">
        <v>0.24652777777777779</v>
      </c>
      <c r="BM133" s="1709">
        <v>0.70138888888888884</v>
      </c>
      <c r="BN133" s="1709">
        <v>0.71527777777777779</v>
      </c>
      <c r="BO133" s="1709">
        <v>0.28472222222222221</v>
      </c>
      <c r="BP133" s="1709">
        <v>0.48333333333333334</v>
      </c>
      <c r="BS133" s="2159" t="s">
        <v>197</v>
      </c>
      <c r="BT133" s="2160"/>
      <c r="BU133" s="88">
        <v>0.35599999999999721</v>
      </c>
      <c r="BV133" s="88">
        <v>1.5300000000000029</v>
      </c>
      <c r="BW133" s="88">
        <v>0.97299999999999898</v>
      </c>
      <c r="BX133" s="88">
        <v>1.1740000000000013</v>
      </c>
      <c r="BY133" s="127"/>
      <c r="BZ133" s="607">
        <v>54.2</v>
      </c>
      <c r="CA133" s="607">
        <v>1016.4</v>
      </c>
      <c r="CB133" s="1365">
        <v>7.0600000000000005</v>
      </c>
      <c r="CC133" s="88">
        <v>2.3199999999999998</v>
      </c>
      <c r="CD133" s="1366"/>
      <c r="CE133" s="88">
        <v>0</v>
      </c>
      <c r="CF133" s="1367">
        <v>0</v>
      </c>
      <c r="CG133" s="1368">
        <v>0</v>
      </c>
      <c r="CH133" s="98">
        <v>54.5</v>
      </c>
      <c r="CI133" s="1367">
        <v>1.8598234758633632</v>
      </c>
      <c r="CJ133" s="503">
        <v>0.25034451079467157</v>
      </c>
      <c r="CK133" s="1089"/>
      <c r="CL133" s="670">
        <v>1</v>
      </c>
      <c r="CM133" s="8">
        <v>0</v>
      </c>
      <c r="CN133" s="670">
        <v>1013.25</v>
      </c>
      <c r="CO133" s="135">
        <f>'2011'!CA75</f>
        <v>4.4799999999999995</v>
      </c>
      <c r="CP133" s="664">
        <v>7.4466666666666699</v>
      </c>
      <c r="CQ133" s="664">
        <v>15.93333333333333</v>
      </c>
      <c r="CR133" s="664">
        <f t="shared" si="18"/>
        <v>11.69</v>
      </c>
      <c r="CS133" s="512">
        <f t="shared" si="19"/>
        <v>8.486666666666661</v>
      </c>
      <c r="CT133" s="669">
        <f>$CT$123+('2011'!$BX$75/Daily!$E$154*Daily!E133)</f>
        <v>229.03225806451613</v>
      </c>
      <c r="CU133" s="669">
        <f>$CU$123+('2011'!$CF$75/Daily!$E$154*Daily!E133)</f>
        <v>424.29032258064518</v>
      </c>
      <c r="CV133" s="135">
        <f>'2011'!BT75</f>
        <v>8.3000000000000007</v>
      </c>
      <c r="CW133" s="135">
        <f>'2011'!BU75</f>
        <v>16.7</v>
      </c>
      <c r="CX133" s="25"/>
      <c r="CY133" s="536"/>
      <c r="CZ133" s="536"/>
      <c r="DA133" s="536"/>
      <c r="DB133" s="536"/>
      <c r="DC133" s="536"/>
      <c r="DD133" s="536"/>
    </row>
    <row r="134" spans="4:108" ht="12.75" customHeight="1" x14ac:dyDescent="0.2">
      <c r="D134" s="1865"/>
      <c r="E134" s="1843">
        <f t="shared" si="17"/>
        <v>11</v>
      </c>
      <c r="F134" s="189">
        <v>10.199999999999999</v>
      </c>
      <c r="G134" s="88">
        <v>17.2</v>
      </c>
      <c r="H134" s="88">
        <v>14.3</v>
      </c>
      <c r="I134" s="88">
        <v>7</v>
      </c>
      <c r="J134" s="1408"/>
      <c r="K134" s="98">
        <v>46</v>
      </c>
      <c r="L134" s="98">
        <v>85</v>
      </c>
      <c r="M134" s="98">
        <v>64</v>
      </c>
      <c r="N134" s="98">
        <v>39</v>
      </c>
      <c r="O134" s="111"/>
      <c r="P134" s="98">
        <v>1021</v>
      </c>
      <c r="Q134" s="98">
        <v>1024</v>
      </c>
      <c r="R134" s="98">
        <v>1022.5</v>
      </c>
      <c r="S134" s="98">
        <v>3</v>
      </c>
      <c r="T134" s="111"/>
      <c r="U134" s="88">
        <v>4.7</v>
      </c>
      <c r="V134" s="88">
        <v>13</v>
      </c>
      <c r="W134" s="88">
        <v>17.3</v>
      </c>
      <c r="X134" s="103" t="s">
        <v>181</v>
      </c>
      <c r="Y134" s="401"/>
      <c r="Z134" s="88">
        <v>0</v>
      </c>
      <c r="AA134" s="1459" t="s">
        <v>459</v>
      </c>
      <c r="AB134" s="156" t="s">
        <v>459</v>
      </c>
      <c r="AC134" s="1461" t="s">
        <v>459</v>
      </c>
      <c r="AD134" s="88" t="s">
        <v>459</v>
      </c>
      <c r="AE134" s="1459" t="s">
        <v>459</v>
      </c>
      <c r="AF134" s="1467"/>
      <c r="AG134" s="88">
        <v>2.8</v>
      </c>
      <c r="AH134" s="88">
        <v>11.1</v>
      </c>
      <c r="AI134" s="88">
        <v>7.3</v>
      </c>
      <c r="AJ134" s="88">
        <v>8.3000000000000007</v>
      </c>
      <c r="AL134" s="103" t="s">
        <v>619</v>
      </c>
      <c r="AM134" s="106" t="s">
        <v>459</v>
      </c>
      <c r="AN134" s="106" t="s">
        <v>112</v>
      </c>
      <c r="AO134" s="396"/>
      <c r="AP134" s="593">
        <v>2</v>
      </c>
      <c r="AQ134" s="596">
        <v>0</v>
      </c>
      <c r="AR134" s="576"/>
      <c r="AS134" s="44">
        <f t="shared" si="20"/>
        <v>1.8999999999999986</v>
      </c>
      <c r="AT134" s="88">
        <f t="shared" si="21"/>
        <v>0.5</v>
      </c>
      <c r="AU134" s="88">
        <f t="shared" si="22"/>
        <v>1.1999999999999993</v>
      </c>
      <c r="AV134" s="355">
        <f t="shared" si="23"/>
        <v>-1.3999999999999986</v>
      </c>
      <c r="AW134" s="44">
        <f>IF(F134="","",F134-Daily!CP134)</f>
        <v>2.6186666666666625</v>
      </c>
      <c r="AX134" s="44">
        <f>IF(G134="","",G134-Daily!CQ134)</f>
        <v>1.1433333333333344</v>
      </c>
      <c r="AY134" s="44">
        <f>IF(H134="","",H134-Daily!CR134)</f>
        <v>2.4809999999999999</v>
      </c>
      <c r="AZ134" s="487">
        <f>IF(I134="","",I134-Daily!CS134)</f>
        <v>-1.4753333333333281</v>
      </c>
      <c r="BA134" s="85">
        <v>5.1355153239624665</v>
      </c>
      <c r="BB134" s="85">
        <v>2.6974010170459506</v>
      </c>
      <c r="BC134" s="85">
        <v>4.9753361384697845</v>
      </c>
      <c r="BD134" s="108">
        <v>3.3792193564321722</v>
      </c>
      <c r="BE134" s="112"/>
      <c r="BF134" s="622">
        <v>0</v>
      </c>
      <c r="BG134" s="10">
        <v>134.19999999999996</v>
      </c>
      <c r="BH134" s="67">
        <v>0.58111468082134354</v>
      </c>
      <c r="BI134" s="9">
        <v>517.4</v>
      </c>
      <c r="BJ134" s="616">
        <v>1.202083489470134</v>
      </c>
      <c r="BK134" s="1792">
        <f t="shared" si="24"/>
        <v>0</v>
      </c>
      <c r="BL134" s="1709">
        <v>0.28125</v>
      </c>
      <c r="BM134" s="1709">
        <v>0.72916666666666663</v>
      </c>
      <c r="BN134" s="1709">
        <v>0.77083333333333337</v>
      </c>
      <c r="BO134" s="1709">
        <v>0.32291666666666669</v>
      </c>
      <c r="BP134" s="1709">
        <v>0.63055555555555554</v>
      </c>
      <c r="BS134" s="2159" t="s">
        <v>198</v>
      </c>
      <c r="BT134" s="2160"/>
      <c r="BU134" s="88">
        <v>4.5026666666666646</v>
      </c>
      <c r="BV134" s="88">
        <v>6.0933333333333337</v>
      </c>
      <c r="BW134" s="88">
        <v>5.6280000000000019</v>
      </c>
      <c r="BX134" s="88">
        <v>1.5906666666666691</v>
      </c>
      <c r="BY134" s="127"/>
      <c r="BZ134" s="607">
        <v>57.4</v>
      </c>
      <c r="CA134" s="607">
        <v>1017</v>
      </c>
      <c r="CB134" s="1365">
        <v>5.04</v>
      </c>
      <c r="CC134" s="88">
        <v>8.06</v>
      </c>
      <c r="CD134" s="1366"/>
      <c r="CE134" s="88">
        <v>4.0999999999999996</v>
      </c>
      <c r="CF134" s="1367">
        <v>0.43084745762711862</v>
      </c>
      <c r="CG134" s="1368">
        <v>0.17012448132780081</v>
      </c>
      <c r="CH134" s="98">
        <v>40.5</v>
      </c>
      <c r="CI134" s="1367">
        <v>1.3557250904585973</v>
      </c>
      <c r="CJ134" s="503">
        <v>0.18603582912264585</v>
      </c>
      <c r="CK134" s="1089"/>
      <c r="CL134" s="670">
        <v>1</v>
      </c>
      <c r="CM134" s="669">
        <v>0</v>
      </c>
      <c r="CN134" s="670">
        <v>1013.25</v>
      </c>
      <c r="CO134" s="135">
        <f>'2011'!CA75</f>
        <v>4.4799999999999995</v>
      </c>
      <c r="CP134" s="664">
        <v>7.5813333333333368</v>
      </c>
      <c r="CQ134" s="664">
        <v>16.056666666666665</v>
      </c>
      <c r="CR134" s="664">
        <f t="shared" si="18"/>
        <v>11.819000000000001</v>
      </c>
      <c r="CS134" s="512">
        <f t="shared" si="19"/>
        <v>8.4753333333333281</v>
      </c>
      <c r="CT134" s="669">
        <f>$CT$123+('2011'!$BX$75/Daily!$E$154*Daily!E134)</f>
        <v>230.93548387096774</v>
      </c>
      <c r="CU134" s="669">
        <f>$CU$123+('2011'!$CF$75/Daily!$E$154*Daily!E134)</f>
        <v>430.41935483870969</v>
      </c>
      <c r="CV134" s="135">
        <f>'2011'!BT75</f>
        <v>8.3000000000000007</v>
      </c>
      <c r="CW134" s="135">
        <f>'2011'!BU75</f>
        <v>16.7</v>
      </c>
      <c r="CX134" s="25"/>
      <c r="CY134" s="536"/>
      <c r="CZ134" s="536"/>
      <c r="DA134" s="536"/>
      <c r="DB134" s="536"/>
      <c r="DC134" s="536"/>
      <c r="DD134" s="536"/>
    </row>
    <row r="135" spans="4:108" ht="12.75" customHeight="1" x14ac:dyDescent="0.2">
      <c r="D135" s="1865"/>
      <c r="E135" s="1843">
        <f t="shared" si="17"/>
        <v>12</v>
      </c>
      <c r="F135" s="189">
        <v>8.8000000000000007</v>
      </c>
      <c r="G135" s="88">
        <v>17.8</v>
      </c>
      <c r="H135" s="88">
        <v>13.8</v>
      </c>
      <c r="I135" s="88">
        <v>9</v>
      </c>
      <c r="J135" s="1408"/>
      <c r="K135" s="98">
        <v>39</v>
      </c>
      <c r="L135" s="98">
        <v>79</v>
      </c>
      <c r="M135" s="98">
        <v>57</v>
      </c>
      <c r="N135" s="98">
        <v>40</v>
      </c>
      <c r="O135" s="111"/>
      <c r="P135" s="98">
        <v>1019</v>
      </c>
      <c r="Q135" s="98">
        <v>1022</v>
      </c>
      <c r="R135" s="98">
        <v>1020.5</v>
      </c>
      <c r="S135" s="98">
        <v>3</v>
      </c>
      <c r="T135" s="111"/>
      <c r="U135" s="88">
        <v>6</v>
      </c>
      <c r="V135" s="88">
        <v>13.8</v>
      </c>
      <c r="W135" s="88">
        <v>20.6</v>
      </c>
      <c r="X135" s="103" t="s">
        <v>181</v>
      </c>
      <c r="Y135" s="401"/>
      <c r="Z135" s="88">
        <v>0</v>
      </c>
      <c r="AA135" s="1459" t="s">
        <v>459</v>
      </c>
      <c r="AB135" s="156" t="s">
        <v>459</v>
      </c>
      <c r="AC135" s="1461" t="s">
        <v>459</v>
      </c>
      <c r="AD135" s="88" t="s">
        <v>459</v>
      </c>
      <c r="AE135" s="1459" t="s">
        <v>459</v>
      </c>
      <c r="AF135" s="1467"/>
      <c r="AG135" s="88">
        <v>2.6</v>
      </c>
      <c r="AH135" s="88">
        <v>7.8</v>
      </c>
      <c r="AI135" s="88">
        <v>5</v>
      </c>
      <c r="AJ135" s="88">
        <v>5.1999999999999993</v>
      </c>
      <c r="AL135" s="103" t="s">
        <v>620</v>
      </c>
      <c r="AM135" s="106" t="s">
        <v>459</v>
      </c>
      <c r="AN135" s="106" t="s">
        <v>112</v>
      </c>
      <c r="AO135" s="396"/>
      <c r="AP135" s="593">
        <v>7</v>
      </c>
      <c r="AQ135" s="596">
        <v>0</v>
      </c>
      <c r="AR135" s="576"/>
      <c r="AS135" s="44">
        <f t="shared" si="20"/>
        <v>0.5</v>
      </c>
      <c r="AT135" s="88">
        <f t="shared" si="21"/>
        <v>1.1000000000000014</v>
      </c>
      <c r="AU135" s="88">
        <f t="shared" si="22"/>
        <v>0.80000000000000071</v>
      </c>
      <c r="AV135" s="355">
        <f t="shared" si="23"/>
        <v>0.60000000000000142</v>
      </c>
      <c r="AW135" s="44">
        <f>IF(F135="","",F135-Daily!CP135)</f>
        <v>1.083999999999997</v>
      </c>
      <c r="AX135" s="44">
        <f>IF(G135="","",G135-Daily!CQ135)</f>
        <v>1.620000000000001</v>
      </c>
      <c r="AY135" s="44">
        <f>IF(H135="","",H135-Daily!CR135)</f>
        <v>1.8519999999999985</v>
      </c>
      <c r="AZ135" s="487">
        <f>IF(I135="","",I135-Daily!CS135)</f>
        <v>0.53600000000000492</v>
      </c>
      <c r="BA135" s="85">
        <v>2.7714324279327389</v>
      </c>
      <c r="BB135" s="85">
        <v>3.1242290247665174</v>
      </c>
      <c r="BC135" s="85">
        <v>3.7624251922157019</v>
      </c>
      <c r="BD135" s="108">
        <v>2.3653007214511637</v>
      </c>
      <c r="BE135" s="112"/>
      <c r="BF135" s="622">
        <v>0</v>
      </c>
      <c r="BG135" s="10">
        <v>134.19999999999996</v>
      </c>
      <c r="BH135" s="67">
        <v>0.57636464394569109</v>
      </c>
      <c r="BI135" s="9">
        <v>524.4</v>
      </c>
      <c r="BJ135" s="616">
        <v>1.2012414098869428</v>
      </c>
      <c r="BK135" s="1792">
        <f t="shared" si="24"/>
        <v>0</v>
      </c>
      <c r="BL135" s="1709">
        <v>0.23958333333333334</v>
      </c>
      <c r="BM135" s="1709">
        <v>0.65277777777777779</v>
      </c>
      <c r="BN135" s="1709">
        <v>0.63888888888888895</v>
      </c>
      <c r="BO135" s="1709">
        <v>0.28125</v>
      </c>
      <c r="BP135" s="1709">
        <v>0.58819444444444446</v>
      </c>
      <c r="BS135" s="2159" t="s">
        <v>199</v>
      </c>
      <c r="BT135" s="2160"/>
      <c r="BU135" s="88">
        <v>0.76933333333333032</v>
      </c>
      <c r="BV135" s="88">
        <v>0.79666666666666686</v>
      </c>
      <c r="BW135" s="88">
        <v>1.3830000000000009</v>
      </c>
      <c r="BX135" s="88">
        <v>2.733333333333654E-2</v>
      </c>
      <c r="BY135" s="127"/>
      <c r="BZ135" s="607">
        <v>58.2</v>
      </c>
      <c r="CA135" s="607">
        <v>1021.3</v>
      </c>
      <c r="CB135" s="1365">
        <v>5.5200000000000005</v>
      </c>
      <c r="CC135" s="88">
        <v>5.0999999999999996</v>
      </c>
      <c r="CD135" s="1366"/>
      <c r="CE135" s="88">
        <v>0</v>
      </c>
      <c r="CF135" s="1367">
        <v>0</v>
      </c>
      <c r="CG135" s="1368">
        <v>0</v>
      </c>
      <c r="CH135" s="98">
        <v>27.5</v>
      </c>
      <c r="CI135" s="1367">
        <v>0.90431192756073076</v>
      </c>
      <c r="CJ135" s="503">
        <v>0.12632062471290767</v>
      </c>
      <c r="CK135" s="1089"/>
      <c r="CL135" s="670">
        <v>1</v>
      </c>
      <c r="CM135" s="669">
        <v>0</v>
      </c>
      <c r="CN135" s="670">
        <v>1013.25</v>
      </c>
      <c r="CO135" s="135">
        <f>'2011'!CA75</f>
        <v>4.4799999999999995</v>
      </c>
      <c r="CP135" s="664">
        <v>7.7160000000000037</v>
      </c>
      <c r="CQ135" s="664">
        <v>16.18</v>
      </c>
      <c r="CR135" s="664">
        <f t="shared" si="18"/>
        <v>11.948000000000002</v>
      </c>
      <c r="CS135" s="512">
        <f t="shared" si="19"/>
        <v>8.4639999999999951</v>
      </c>
      <c r="CT135" s="669">
        <f>$CT$123+('2011'!$BX$75/Daily!$E$154*Daily!E135)</f>
        <v>232.83870967741936</v>
      </c>
      <c r="CU135" s="669">
        <f>$CU$123+('2011'!$CF$75/Daily!$E$154*Daily!E135)</f>
        <v>436.54838709677421</v>
      </c>
      <c r="CV135" s="135">
        <f>'2011'!BT75</f>
        <v>8.3000000000000007</v>
      </c>
      <c r="CW135" s="135">
        <f>'2011'!BU75</f>
        <v>16.7</v>
      </c>
      <c r="CX135" s="25"/>
      <c r="CY135" s="536"/>
      <c r="CZ135" s="536"/>
      <c r="DA135" s="536"/>
      <c r="DB135" s="536"/>
      <c r="DC135" s="536"/>
      <c r="DD135" s="536"/>
    </row>
    <row r="136" spans="4:108" ht="12.75" customHeight="1" x14ac:dyDescent="0.2">
      <c r="D136" s="1865"/>
      <c r="E136" s="1843">
        <f t="shared" si="17"/>
        <v>13</v>
      </c>
      <c r="F136" s="189">
        <v>8.3000000000000007</v>
      </c>
      <c r="G136" s="88">
        <v>18.7</v>
      </c>
      <c r="H136" s="88">
        <v>14.3</v>
      </c>
      <c r="I136" s="88">
        <v>10.399999999999999</v>
      </c>
      <c r="J136" s="1408"/>
      <c r="K136" s="98">
        <v>40</v>
      </c>
      <c r="L136" s="98">
        <v>77</v>
      </c>
      <c r="M136" s="98">
        <v>55</v>
      </c>
      <c r="N136" s="98">
        <v>37</v>
      </c>
      <c r="O136" s="111"/>
      <c r="P136" s="98">
        <v>1017</v>
      </c>
      <c r="Q136" s="98">
        <v>1022</v>
      </c>
      <c r="R136" s="98">
        <v>1019.5</v>
      </c>
      <c r="S136" s="98">
        <v>5</v>
      </c>
      <c r="T136" s="111"/>
      <c r="U136" s="88">
        <v>5.0999999999999996</v>
      </c>
      <c r="V136" s="88">
        <v>10.9</v>
      </c>
      <c r="W136" s="88">
        <v>15.9</v>
      </c>
      <c r="X136" s="103" t="s">
        <v>154</v>
      </c>
      <c r="Y136" s="401"/>
      <c r="Z136" s="88">
        <v>0</v>
      </c>
      <c r="AA136" s="1459" t="s">
        <v>459</v>
      </c>
      <c r="AB136" s="156" t="s">
        <v>459</v>
      </c>
      <c r="AC136" s="1461" t="s">
        <v>459</v>
      </c>
      <c r="AD136" s="88" t="s">
        <v>459</v>
      </c>
      <c r="AE136" s="1459" t="s">
        <v>459</v>
      </c>
      <c r="AF136" s="1467"/>
      <c r="AG136" s="88">
        <v>3</v>
      </c>
      <c r="AH136" s="88">
        <v>7.9</v>
      </c>
      <c r="AI136" s="88">
        <v>5.0999999999999996</v>
      </c>
      <c r="AJ136" s="88">
        <v>4.9000000000000004</v>
      </c>
      <c r="AL136" s="103" t="s">
        <v>621</v>
      </c>
      <c r="AM136" s="106" t="s">
        <v>459</v>
      </c>
      <c r="AN136" s="106" t="s">
        <v>112</v>
      </c>
      <c r="AO136" s="396"/>
      <c r="AP136" s="593">
        <v>8</v>
      </c>
      <c r="AQ136" s="596">
        <v>0</v>
      </c>
      <c r="AR136" s="576"/>
      <c r="AS136" s="44">
        <f t="shared" si="20"/>
        <v>0</v>
      </c>
      <c r="AT136" s="88">
        <f t="shared" si="21"/>
        <v>2</v>
      </c>
      <c r="AU136" s="88">
        <f t="shared" si="22"/>
        <v>1</v>
      </c>
      <c r="AV136" s="355">
        <f t="shared" si="23"/>
        <v>2</v>
      </c>
      <c r="AW136" s="44">
        <f>IF(F136="","",F136-Daily!CP136)</f>
        <v>0.44933333333333003</v>
      </c>
      <c r="AX136" s="44">
        <f>IF(G136="","",G136-Daily!CQ136)</f>
        <v>2.3966666666666647</v>
      </c>
      <c r="AY136" s="44">
        <f>IF(H136="","",H136-Daily!CR136)</f>
        <v>2.222999999999999</v>
      </c>
      <c r="AZ136" s="487">
        <f>IF(I136="","",I136-Daily!CS136)</f>
        <v>1.9473333333333347</v>
      </c>
      <c r="BA136" s="85">
        <v>2.2660307482341588</v>
      </c>
      <c r="BB136" s="85">
        <v>4.0883930508519386</v>
      </c>
      <c r="BC136" s="85">
        <v>4.4180017578395967</v>
      </c>
      <c r="BD136" s="108">
        <v>4.1741292657662123</v>
      </c>
      <c r="BE136" s="112"/>
      <c r="BF136" s="622">
        <v>0</v>
      </c>
      <c r="BG136" s="10">
        <v>134.19999999999996</v>
      </c>
      <c r="BH136" s="67">
        <v>0.57169163116668942</v>
      </c>
      <c r="BI136" s="9">
        <v>532.4</v>
      </c>
      <c r="BJ136" s="616">
        <v>1.2026816293813305</v>
      </c>
      <c r="BK136" s="1792">
        <f t="shared" si="24"/>
        <v>0</v>
      </c>
      <c r="BL136" s="1709">
        <v>0.24305555555555555</v>
      </c>
      <c r="BM136" s="1709">
        <v>0.58680555555555558</v>
      </c>
      <c r="BN136" s="1709">
        <v>0.59375</v>
      </c>
      <c r="BO136" s="1709">
        <v>0.27430555555555552</v>
      </c>
      <c r="BP136" s="1709">
        <v>0.67569444444444438</v>
      </c>
      <c r="BS136" s="2159" t="s">
        <v>200</v>
      </c>
      <c r="BT136" s="2160"/>
      <c r="BU136" s="88">
        <v>1.8559999999999963</v>
      </c>
      <c r="BV136" s="88">
        <v>2.039999999999992</v>
      </c>
      <c r="BW136" s="88">
        <v>1.9779999999999944</v>
      </c>
      <c r="BX136" s="88">
        <v>0.18399999999999572</v>
      </c>
      <c r="BY136" s="127"/>
      <c r="BZ136" s="607">
        <v>66</v>
      </c>
      <c r="CA136" s="607">
        <v>1018.3</v>
      </c>
      <c r="CB136" s="1365">
        <v>5.18</v>
      </c>
      <c r="CC136" s="88">
        <v>7.9799999999999995</v>
      </c>
      <c r="CD136" s="1366"/>
      <c r="CE136" s="88">
        <v>3</v>
      </c>
      <c r="CF136" s="1367">
        <v>0.31525423728813562</v>
      </c>
      <c r="CG136" s="1368">
        <v>0.12448132780082986</v>
      </c>
      <c r="CH136" s="98">
        <v>19.7</v>
      </c>
      <c r="CI136" s="1367">
        <v>0.63739588910247758</v>
      </c>
      <c r="CJ136" s="503">
        <v>9.0491502067064772E-2</v>
      </c>
      <c r="CK136" s="1089"/>
      <c r="CL136" s="670">
        <v>1</v>
      </c>
      <c r="CM136" s="669">
        <v>0</v>
      </c>
      <c r="CN136" s="670">
        <v>1013.25</v>
      </c>
      <c r="CO136" s="135">
        <f>'2011'!CA75</f>
        <v>4.4799999999999995</v>
      </c>
      <c r="CP136" s="664">
        <v>7.8506666666666707</v>
      </c>
      <c r="CQ136" s="664">
        <v>16.303333333333335</v>
      </c>
      <c r="CR136" s="664">
        <f t="shared" si="18"/>
        <v>12.077000000000002</v>
      </c>
      <c r="CS136" s="512">
        <f t="shared" si="19"/>
        <v>8.4526666666666639</v>
      </c>
      <c r="CT136" s="669">
        <f>$CT$123+('2011'!$BX$75/Daily!$E$154*Daily!E136)</f>
        <v>234.74193548387098</v>
      </c>
      <c r="CU136" s="669">
        <f>$CU$123+('2011'!$CF$75/Daily!$E$154*Daily!E136)</f>
        <v>442.67741935483872</v>
      </c>
      <c r="CV136" s="135">
        <f>'2011'!BT75</f>
        <v>8.3000000000000007</v>
      </c>
      <c r="CW136" s="135">
        <f>'2011'!BU75</f>
        <v>16.7</v>
      </c>
      <c r="CX136" s="25"/>
      <c r="CY136" s="536"/>
      <c r="CZ136" s="536"/>
      <c r="DA136" s="536"/>
      <c r="DB136" s="536"/>
      <c r="DC136" s="536"/>
      <c r="DD136" s="536"/>
    </row>
    <row r="137" spans="4:108" ht="12.75" customHeight="1" x14ac:dyDescent="0.2">
      <c r="D137" s="1865"/>
      <c r="E137" s="1843">
        <f t="shared" si="17"/>
        <v>14</v>
      </c>
      <c r="F137" s="189">
        <v>7.5</v>
      </c>
      <c r="G137" s="88">
        <v>16.600000000000001</v>
      </c>
      <c r="H137" s="88">
        <v>12.5</v>
      </c>
      <c r="I137" s="88">
        <v>9.1000000000000014</v>
      </c>
      <c r="J137" s="1408"/>
      <c r="K137" s="98">
        <v>37</v>
      </c>
      <c r="L137" s="98">
        <v>75</v>
      </c>
      <c r="M137" s="98">
        <v>55</v>
      </c>
      <c r="N137" s="98">
        <v>38</v>
      </c>
      <c r="O137" s="111"/>
      <c r="P137" s="98">
        <v>1018</v>
      </c>
      <c r="Q137" s="98">
        <v>1022</v>
      </c>
      <c r="R137" s="98">
        <v>1020</v>
      </c>
      <c r="S137" s="98">
        <v>4</v>
      </c>
      <c r="T137" s="111"/>
      <c r="U137" s="88">
        <v>5.7</v>
      </c>
      <c r="V137" s="88">
        <v>14</v>
      </c>
      <c r="W137" s="88">
        <v>20.399999999999999</v>
      </c>
      <c r="X137" s="103" t="s">
        <v>182</v>
      </c>
      <c r="Y137" s="401"/>
      <c r="Z137" s="88">
        <v>0</v>
      </c>
      <c r="AA137" s="1459" t="s">
        <v>459</v>
      </c>
      <c r="AB137" s="156" t="s">
        <v>459</v>
      </c>
      <c r="AC137" s="1461" t="s">
        <v>459</v>
      </c>
      <c r="AD137" s="88" t="s">
        <v>459</v>
      </c>
      <c r="AE137" s="1459" t="s">
        <v>459</v>
      </c>
      <c r="AF137" s="1467"/>
      <c r="AG137" s="88">
        <v>1.6</v>
      </c>
      <c r="AH137" s="88">
        <v>5.5</v>
      </c>
      <c r="AI137" s="88">
        <v>3.5</v>
      </c>
      <c r="AJ137" s="88">
        <v>3.9</v>
      </c>
      <c r="AL137" s="103" t="s">
        <v>622</v>
      </c>
      <c r="AM137" s="106">
        <v>1013.25</v>
      </c>
      <c r="AN137" s="106" t="s">
        <v>112</v>
      </c>
      <c r="AO137" s="396"/>
      <c r="AP137" s="593">
        <v>6.5</v>
      </c>
      <c r="AQ137" s="596">
        <v>0</v>
      </c>
      <c r="AR137" s="576"/>
      <c r="AS137" s="44">
        <f t="shared" si="20"/>
        <v>-0.80000000000000071</v>
      </c>
      <c r="AT137" s="88">
        <f t="shared" si="21"/>
        <v>-9.9999999999997868E-2</v>
      </c>
      <c r="AU137" s="88">
        <f t="shared" si="22"/>
        <v>-0.44999999999999929</v>
      </c>
      <c r="AV137" s="355">
        <f t="shared" si="23"/>
        <v>0.70000000000000284</v>
      </c>
      <c r="AW137" s="44">
        <f>IF(F137="","",F137-Daily!CP137)</f>
        <v>-0.48533333333333761</v>
      </c>
      <c r="AX137" s="44">
        <f>IF(G137="","",G137-Daily!CQ137)</f>
        <v>0.17333333333333201</v>
      </c>
      <c r="AY137" s="44">
        <f>IF(H137="","",H137-Daily!CR137)</f>
        <v>0.29399999999999693</v>
      </c>
      <c r="AZ137" s="487">
        <f>IF(I137="","",I137-Daily!CS137)</f>
        <v>0.65866666666666873</v>
      </c>
      <c r="BA137" s="85">
        <v>2.2902392463658563</v>
      </c>
      <c r="BB137" s="85">
        <v>2.0830992710934284</v>
      </c>
      <c r="BC137" s="85">
        <v>2.1718137394345667</v>
      </c>
      <c r="BD137" s="108">
        <v>2.4666358292081525</v>
      </c>
      <c r="BE137" s="112"/>
      <c r="BF137" s="622">
        <v>0</v>
      </c>
      <c r="BG137" s="10">
        <v>134.19999999999996</v>
      </c>
      <c r="BH137" s="67">
        <v>0.56709378407851674</v>
      </c>
      <c r="BI137" s="9">
        <v>538.9</v>
      </c>
      <c r="BJ137" s="616">
        <v>1.2007403148134836</v>
      </c>
      <c r="BK137" s="1792">
        <f t="shared" si="24"/>
        <v>0</v>
      </c>
      <c r="BL137" s="1709">
        <v>0.23611111111111113</v>
      </c>
      <c r="BM137" s="1709">
        <v>0.6875</v>
      </c>
      <c r="BN137" s="1709">
        <v>0.69791666666666663</v>
      </c>
      <c r="BO137" s="1709">
        <v>0.26041666666666669</v>
      </c>
      <c r="BP137" s="1709">
        <v>0.68055555555555547</v>
      </c>
      <c r="BS137" s="2159" t="s">
        <v>201</v>
      </c>
      <c r="BT137" s="2160"/>
      <c r="BU137" s="88">
        <v>-0.43733333333333135</v>
      </c>
      <c r="BV137" s="88">
        <v>2.0233333333333157</v>
      </c>
      <c r="BW137" s="88">
        <v>1.4329999999999963</v>
      </c>
      <c r="BX137" s="88">
        <v>2.4606666666666577</v>
      </c>
      <c r="BY137" s="127"/>
      <c r="BZ137" s="607">
        <v>53.8</v>
      </c>
      <c r="CA137" s="607">
        <v>1019.8</v>
      </c>
      <c r="CB137" s="1365">
        <v>7.0399999999999991</v>
      </c>
      <c r="CC137" s="88">
        <v>4.92</v>
      </c>
      <c r="CD137" s="1366"/>
      <c r="CE137" s="88">
        <v>1.2000000000000002</v>
      </c>
      <c r="CF137" s="1367">
        <v>0.12610169491525428</v>
      </c>
      <c r="CG137" s="1368">
        <v>4.9792531120331954E-2</v>
      </c>
      <c r="CH137" s="98">
        <v>52</v>
      </c>
      <c r="CI137" s="1367">
        <v>1.6582817900086717</v>
      </c>
      <c r="CJ137" s="503">
        <v>0.2388608176389527</v>
      </c>
      <c r="CK137" s="1089"/>
      <c r="CL137" s="670">
        <v>1</v>
      </c>
      <c r="CM137" s="669">
        <v>0</v>
      </c>
      <c r="CN137" s="670">
        <v>1013.25</v>
      </c>
      <c r="CO137" s="135">
        <f>'2011'!CA75</f>
        <v>4.4799999999999995</v>
      </c>
      <c r="CP137" s="664">
        <v>7.9853333333333376</v>
      </c>
      <c r="CQ137" s="664">
        <v>16.426666666666669</v>
      </c>
      <c r="CR137" s="664">
        <f t="shared" si="18"/>
        <v>12.206000000000003</v>
      </c>
      <c r="CS137" s="512">
        <f t="shared" si="19"/>
        <v>8.4413333333333327</v>
      </c>
      <c r="CT137" s="669">
        <f>$CT$123+('2011'!$BX$75/Daily!$E$154*Daily!E137)</f>
        <v>236.64516129032259</v>
      </c>
      <c r="CU137" s="669">
        <f>$CU$123+('2011'!$CF$75/Daily!$E$154*Daily!E137)</f>
        <v>448.80645161290323</v>
      </c>
      <c r="CV137" s="135">
        <f>'2011'!BT75</f>
        <v>8.3000000000000007</v>
      </c>
      <c r="CW137" s="135">
        <f>'2011'!BU75</f>
        <v>16.7</v>
      </c>
      <c r="CX137" s="25"/>
      <c r="CY137" s="536"/>
      <c r="CZ137" s="536"/>
      <c r="DA137" s="536"/>
      <c r="DB137" s="536"/>
      <c r="DC137" s="536"/>
      <c r="DD137" s="536"/>
    </row>
    <row r="138" spans="4:108" ht="12.75" customHeight="1" thickBot="1" x14ac:dyDescent="0.25">
      <c r="D138" s="1865"/>
      <c r="E138" s="1843">
        <f t="shared" si="17"/>
        <v>15</v>
      </c>
      <c r="F138" s="189">
        <v>8.3000000000000007</v>
      </c>
      <c r="G138" s="88">
        <v>15.2</v>
      </c>
      <c r="H138" s="88">
        <v>12.4</v>
      </c>
      <c r="I138" s="88">
        <v>6.8999999999999986</v>
      </c>
      <c r="J138" s="1408"/>
      <c r="K138" s="98">
        <v>43</v>
      </c>
      <c r="L138" s="98">
        <v>76</v>
      </c>
      <c r="M138" s="98">
        <v>60</v>
      </c>
      <c r="N138" s="98">
        <v>33</v>
      </c>
      <c r="O138" s="111"/>
      <c r="P138" s="98">
        <v>1022</v>
      </c>
      <c r="Q138" s="98">
        <v>1026</v>
      </c>
      <c r="R138" s="98">
        <v>1024</v>
      </c>
      <c r="S138" s="98">
        <v>4</v>
      </c>
      <c r="T138" s="111"/>
      <c r="U138" s="88">
        <v>6.1</v>
      </c>
      <c r="V138" s="88">
        <v>14.3</v>
      </c>
      <c r="W138" s="88">
        <v>19</v>
      </c>
      <c r="X138" s="103" t="s">
        <v>181</v>
      </c>
      <c r="Y138" s="401"/>
      <c r="Z138" s="88">
        <v>0</v>
      </c>
      <c r="AA138" s="1459" t="s">
        <v>459</v>
      </c>
      <c r="AB138" s="156" t="s">
        <v>459</v>
      </c>
      <c r="AC138" s="1461" t="s">
        <v>459</v>
      </c>
      <c r="AD138" s="88" t="s">
        <v>459</v>
      </c>
      <c r="AE138" s="1459" t="s">
        <v>459</v>
      </c>
      <c r="AF138" s="1467"/>
      <c r="AG138" s="88">
        <v>2.1</v>
      </c>
      <c r="AH138" s="88">
        <v>7</v>
      </c>
      <c r="AI138" s="88">
        <v>4.5999999999999996</v>
      </c>
      <c r="AJ138" s="88">
        <v>4.9000000000000004</v>
      </c>
      <c r="AL138" s="103" t="s">
        <v>623</v>
      </c>
      <c r="AM138" s="106">
        <v>1013.25</v>
      </c>
      <c r="AN138" s="106" t="s">
        <v>112</v>
      </c>
      <c r="AO138" s="396"/>
      <c r="AP138" s="593">
        <v>4</v>
      </c>
      <c r="AQ138" s="596">
        <v>0</v>
      </c>
      <c r="AR138" s="576"/>
      <c r="AS138" s="44">
        <f t="shared" si="20"/>
        <v>0</v>
      </c>
      <c r="AT138" s="88">
        <f t="shared" si="21"/>
        <v>-1.5</v>
      </c>
      <c r="AU138" s="88">
        <f t="shared" si="22"/>
        <v>-0.75</v>
      </c>
      <c r="AV138" s="355">
        <f t="shared" si="23"/>
        <v>-1.5</v>
      </c>
      <c r="AW138" s="44">
        <f>IF(F138="","",F138-Daily!CP138)</f>
        <v>0.18000000000000149</v>
      </c>
      <c r="AX138" s="44">
        <f>IF(G138="","",G138-Daily!CQ138)</f>
        <v>-1.3500000000000014</v>
      </c>
      <c r="AY138" s="44">
        <f>IF(H138="","",H138-Daily!CR138)</f>
        <v>6.4999999999999503E-2</v>
      </c>
      <c r="AZ138" s="487">
        <f>IF(I138="","",I138-Daily!CS138)</f>
        <v>-1.5300000000000029</v>
      </c>
      <c r="BA138" s="85">
        <v>2.0990167680788172</v>
      </c>
      <c r="BB138" s="85">
        <v>2.8700241709177319</v>
      </c>
      <c r="BC138" s="85">
        <v>2.035660317670728</v>
      </c>
      <c r="BD138" s="108">
        <v>3.4590263752710788</v>
      </c>
      <c r="BE138" s="112"/>
      <c r="BF138" s="622">
        <v>0</v>
      </c>
      <c r="BG138" s="10">
        <v>134.19999999999996</v>
      </c>
      <c r="BH138" s="67">
        <v>0.56256930358350221</v>
      </c>
      <c r="BI138" s="9">
        <v>542.9</v>
      </c>
      <c r="BJ138" s="616">
        <v>1.1933560235410905</v>
      </c>
      <c r="BK138" s="1792">
        <f t="shared" si="24"/>
        <v>0</v>
      </c>
      <c r="BL138" s="1709">
        <v>0.23611111111111113</v>
      </c>
      <c r="BM138" s="1709">
        <v>0.68402777777777779</v>
      </c>
      <c r="BN138" s="1709">
        <v>0.56944444444444442</v>
      </c>
      <c r="BO138" s="1709">
        <v>0.19444444444444445</v>
      </c>
      <c r="BP138" s="1709">
        <v>0.66874999999999996</v>
      </c>
      <c r="BS138" s="2157" t="s">
        <v>202</v>
      </c>
      <c r="BT138" s="2158"/>
      <c r="BU138" s="183">
        <v>0.50111111111111128</v>
      </c>
      <c r="BV138" s="183">
        <v>-0.91111111111112209</v>
      </c>
      <c r="BW138" s="183">
        <v>-0.30500000000000504</v>
      </c>
      <c r="BX138" s="183">
        <v>-1.4122222222222351</v>
      </c>
      <c r="BY138" s="1373"/>
      <c r="BZ138" s="609">
        <v>69</v>
      </c>
      <c r="CA138" s="609">
        <v>1013.6666666666666</v>
      </c>
      <c r="CB138" s="1374">
        <v>6.3666666666666671</v>
      </c>
      <c r="CC138" s="183">
        <v>7.8666666666666671</v>
      </c>
      <c r="CD138" s="1375"/>
      <c r="CE138" s="183">
        <v>15.799999999999999</v>
      </c>
      <c r="CF138" s="1376">
        <v>1.3836158192090393</v>
      </c>
      <c r="CG138" s="1377">
        <v>0.65560165975103724</v>
      </c>
      <c r="CH138" s="1378">
        <v>23.5</v>
      </c>
      <c r="CI138" s="1376">
        <v>0.61601853455910449</v>
      </c>
      <c r="CJ138" s="787">
        <v>0.10794671566375746</v>
      </c>
      <c r="CK138" s="1089"/>
      <c r="CL138" s="670">
        <v>1</v>
      </c>
      <c r="CM138" s="669">
        <v>0</v>
      </c>
      <c r="CN138" s="670">
        <v>1013.25</v>
      </c>
      <c r="CO138" s="135">
        <f>'2011'!CA75</f>
        <v>4.4799999999999995</v>
      </c>
      <c r="CP138" s="664">
        <v>8.1199999999999992</v>
      </c>
      <c r="CQ138" s="664">
        <v>16.55</v>
      </c>
      <c r="CR138" s="664">
        <f t="shared" si="18"/>
        <v>12.335000000000001</v>
      </c>
      <c r="CS138" s="512">
        <f t="shared" si="19"/>
        <v>8.4300000000000015</v>
      </c>
      <c r="CT138" s="669">
        <f>$CT$123+('2011'!$BX$75/Daily!$E$154*Daily!E138)</f>
        <v>238.54838709677421</v>
      </c>
      <c r="CU138" s="669">
        <f>$CU$123+('2011'!$CF$75/Daily!$E$154*Daily!E138)</f>
        <v>454.93548387096774</v>
      </c>
      <c r="CV138" s="135">
        <f>'2011'!BT75</f>
        <v>8.3000000000000007</v>
      </c>
      <c r="CW138" s="135">
        <f>'2011'!BU75</f>
        <v>16.7</v>
      </c>
      <c r="CX138" s="25"/>
      <c r="CY138" s="536"/>
      <c r="CZ138" s="536"/>
      <c r="DA138" s="536"/>
      <c r="DB138" s="536"/>
      <c r="DC138" s="536"/>
      <c r="DD138" s="536"/>
    </row>
    <row r="139" spans="4:108" ht="12.75" customHeight="1" x14ac:dyDescent="0.2">
      <c r="D139" s="1865"/>
      <c r="E139" s="1843">
        <f t="shared" si="17"/>
        <v>16</v>
      </c>
      <c r="F139" s="189">
        <v>11.6</v>
      </c>
      <c r="G139" s="88">
        <v>19.8</v>
      </c>
      <c r="H139" s="88">
        <v>15</v>
      </c>
      <c r="I139" s="88">
        <v>8.2000000000000011</v>
      </c>
      <c r="J139" s="1408"/>
      <c r="K139" s="98">
        <v>45</v>
      </c>
      <c r="L139" s="98">
        <v>81</v>
      </c>
      <c r="M139" s="98">
        <v>64</v>
      </c>
      <c r="N139" s="98">
        <v>36</v>
      </c>
      <c r="O139" s="111"/>
      <c r="P139" s="98">
        <v>1021</v>
      </c>
      <c r="Q139" s="98">
        <v>1024</v>
      </c>
      <c r="R139" s="98">
        <v>1022.5</v>
      </c>
      <c r="S139" s="98">
        <v>3</v>
      </c>
      <c r="T139" s="111"/>
      <c r="U139" s="88">
        <v>7.1</v>
      </c>
      <c r="V139" s="88">
        <v>15.4</v>
      </c>
      <c r="W139" s="88">
        <v>19.7</v>
      </c>
      <c r="X139" s="103" t="s">
        <v>181</v>
      </c>
      <c r="Y139" s="401"/>
      <c r="Z139" s="88">
        <v>0</v>
      </c>
      <c r="AA139" s="1459" t="s">
        <v>459</v>
      </c>
      <c r="AB139" s="156" t="s">
        <v>459</v>
      </c>
      <c r="AC139" s="1461" t="s">
        <v>459</v>
      </c>
      <c r="AD139" s="88" t="s">
        <v>459</v>
      </c>
      <c r="AE139" s="1459" t="s">
        <v>459</v>
      </c>
      <c r="AF139" s="1467"/>
      <c r="AG139" s="88">
        <v>5.9</v>
      </c>
      <c r="AH139" s="88">
        <v>9.9</v>
      </c>
      <c r="AI139" s="88">
        <v>8</v>
      </c>
      <c r="AJ139" s="88">
        <v>4</v>
      </c>
      <c r="AL139" s="103" t="s">
        <v>624</v>
      </c>
      <c r="AM139" s="106">
        <v>1013.25</v>
      </c>
      <c r="AN139" s="106" t="s">
        <v>112</v>
      </c>
      <c r="AO139" s="396"/>
      <c r="AP139" s="593">
        <v>1.5</v>
      </c>
      <c r="AQ139" s="596">
        <v>0</v>
      </c>
      <c r="AR139" s="576"/>
      <c r="AS139" s="44">
        <f t="shared" si="20"/>
        <v>3.2999999999999989</v>
      </c>
      <c r="AT139" s="88">
        <f t="shared" si="21"/>
        <v>3.1000000000000014</v>
      </c>
      <c r="AU139" s="88">
        <f t="shared" si="22"/>
        <v>3.2</v>
      </c>
      <c r="AV139" s="355">
        <f t="shared" si="23"/>
        <v>-0.19999999999999751</v>
      </c>
      <c r="AW139" s="44">
        <f>IF(F139="","",F139-Daily!CP139)</f>
        <v>3.3453333333333291</v>
      </c>
      <c r="AX139" s="44">
        <f>IF(G139="","",G139-Daily!CQ139)</f>
        <v>3.1266666666666616</v>
      </c>
      <c r="AY139" s="44">
        <f>IF(H139="","",H139-Daily!CR139)</f>
        <v>2.5359999999999943</v>
      </c>
      <c r="AZ139" s="487">
        <f>IF(I139="","",I139-Daily!CS139)</f>
        <v>-0.21866666666666745</v>
      </c>
      <c r="BA139" s="85">
        <v>7.3644572196083287</v>
      </c>
      <c r="BB139" s="85">
        <v>5.450732751736596</v>
      </c>
      <c r="BC139" s="85">
        <v>5.1068547027756921</v>
      </c>
      <c r="BD139" s="108">
        <v>2.1352420087933841</v>
      </c>
      <c r="BE139" s="112"/>
      <c r="BF139" s="622">
        <v>0</v>
      </c>
      <c r="BG139" s="10">
        <v>134.19999999999996</v>
      </c>
      <c r="BH139" s="67">
        <v>0.55811644754494216</v>
      </c>
      <c r="BI139" s="9">
        <v>544.4</v>
      </c>
      <c r="BJ139" s="616">
        <v>1.1807458196319875</v>
      </c>
      <c r="BK139" s="1792">
        <f t="shared" si="24"/>
        <v>0</v>
      </c>
      <c r="BL139" s="1709">
        <v>0.14930555555555555</v>
      </c>
      <c r="BM139" s="1709">
        <v>0.65972222222222221</v>
      </c>
      <c r="BN139" s="1709">
        <v>0.67708333333333337</v>
      </c>
      <c r="BO139" s="1709">
        <v>0.27083333333333331</v>
      </c>
      <c r="BP139" s="1709">
        <v>0.43333333333333335</v>
      </c>
      <c r="CK139" s="1089"/>
      <c r="CL139" s="670">
        <v>1</v>
      </c>
      <c r="CM139" s="669">
        <v>0</v>
      </c>
      <c r="CN139" s="670">
        <v>1013.25</v>
      </c>
      <c r="CO139" s="135">
        <f>'2011'!CA75</f>
        <v>4.4799999999999995</v>
      </c>
      <c r="CP139" s="664">
        <v>8.2546666666666706</v>
      </c>
      <c r="CQ139" s="664">
        <v>16.673333333333339</v>
      </c>
      <c r="CR139" s="664">
        <f t="shared" si="18"/>
        <v>12.464000000000006</v>
      </c>
      <c r="CS139" s="512">
        <f t="shared" si="19"/>
        <v>8.4186666666666685</v>
      </c>
      <c r="CT139" s="669">
        <f>$CT$123+('2011'!$BX$75/Daily!$E$154*Daily!E139)</f>
        <v>240.45161290322579</v>
      </c>
      <c r="CU139" s="669">
        <f>$CU$123+('2011'!$CF$75/Daily!$E$154*Daily!E139)</f>
        <v>461.06451612903226</v>
      </c>
      <c r="CV139" s="135">
        <f>'2011'!BT75</f>
        <v>8.3000000000000007</v>
      </c>
      <c r="CW139" s="135">
        <f>'2011'!BU75</f>
        <v>16.7</v>
      </c>
      <c r="CX139" s="25"/>
      <c r="CY139" s="536"/>
      <c r="CZ139" s="536"/>
      <c r="DA139" s="536"/>
      <c r="DB139" s="536"/>
      <c r="DC139" s="536"/>
      <c r="DD139" s="536"/>
    </row>
    <row r="140" spans="4:108" ht="12.75" customHeight="1" x14ac:dyDescent="0.2">
      <c r="D140" s="1865"/>
      <c r="E140" s="1843">
        <f t="shared" si="17"/>
        <v>17</v>
      </c>
      <c r="F140" s="189">
        <v>11.5</v>
      </c>
      <c r="G140" s="88">
        <v>18.100000000000001</v>
      </c>
      <c r="H140" s="88">
        <v>14.6</v>
      </c>
      <c r="I140" s="88">
        <v>6.6000000000000014</v>
      </c>
      <c r="J140" s="1408"/>
      <c r="K140" s="98">
        <v>53</v>
      </c>
      <c r="L140" s="98">
        <v>86</v>
      </c>
      <c r="M140" s="98">
        <v>69</v>
      </c>
      <c r="N140" s="98">
        <v>33</v>
      </c>
      <c r="O140" s="111"/>
      <c r="P140" s="98">
        <v>1017</v>
      </c>
      <c r="Q140" s="98">
        <v>1021</v>
      </c>
      <c r="R140" s="98">
        <v>1019</v>
      </c>
      <c r="S140" s="98">
        <v>4</v>
      </c>
      <c r="T140" s="111"/>
      <c r="U140" s="88">
        <v>6</v>
      </c>
      <c r="V140" s="88">
        <v>12.5</v>
      </c>
      <c r="W140" s="88">
        <v>17.600000000000001</v>
      </c>
      <c r="X140" s="103" t="s">
        <v>181</v>
      </c>
      <c r="Y140" s="401"/>
      <c r="Z140" s="88">
        <v>0</v>
      </c>
      <c r="AA140" s="1459" t="s">
        <v>459</v>
      </c>
      <c r="AB140" s="156" t="s">
        <v>459</v>
      </c>
      <c r="AC140" s="1461" t="s">
        <v>459</v>
      </c>
      <c r="AD140" s="88" t="s">
        <v>459</v>
      </c>
      <c r="AE140" s="1459" t="s">
        <v>459</v>
      </c>
      <c r="AF140" s="1467"/>
      <c r="AG140" s="88">
        <v>6.1</v>
      </c>
      <c r="AH140" s="88">
        <v>11.4</v>
      </c>
      <c r="AI140" s="88">
        <v>8.8000000000000007</v>
      </c>
      <c r="AJ140" s="88">
        <v>5.3000000000000007</v>
      </c>
      <c r="AL140" s="103" t="s">
        <v>506</v>
      </c>
      <c r="AM140" s="106">
        <v>1013.25</v>
      </c>
      <c r="AN140" s="106" t="s">
        <v>112</v>
      </c>
      <c r="AO140" s="396"/>
      <c r="AP140" s="593">
        <v>2</v>
      </c>
      <c r="AQ140" s="596">
        <v>0</v>
      </c>
      <c r="AR140" s="576"/>
      <c r="AS140" s="44">
        <f t="shared" si="20"/>
        <v>3.1999999999999993</v>
      </c>
      <c r="AT140" s="88">
        <f t="shared" si="21"/>
        <v>1.4000000000000021</v>
      </c>
      <c r="AU140" s="88">
        <f t="shared" si="22"/>
        <v>2.3000000000000007</v>
      </c>
      <c r="AV140" s="355">
        <f t="shared" si="23"/>
        <v>-1.7999999999999972</v>
      </c>
      <c r="AW140" s="44">
        <f>IF(F140="","",F140-Daily!CP140)</f>
        <v>3.1106666666666634</v>
      </c>
      <c r="AX140" s="44">
        <f>IF(G140="","",G140-Daily!CQ140)</f>
        <v>1.3033333333333275</v>
      </c>
      <c r="AY140" s="44">
        <f>IF(H140="","",H140-Daily!CR140)</f>
        <v>2.0069999999999943</v>
      </c>
      <c r="AZ140" s="487">
        <f>IF(I140="","",I140-Daily!CS140)</f>
        <v>-1.8073333333333359</v>
      </c>
      <c r="BA140" s="85">
        <v>6.5225335145897239</v>
      </c>
      <c r="BB140" s="85">
        <v>2.8294801082026573</v>
      </c>
      <c r="BC140" s="85">
        <v>4.0177389008759112</v>
      </c>
      <c r="BD140" s="108">
        <v>3.9115537988564122</v>
      </c>
      <c r="BE140" s="112"/>
      <c r="BF140" s="622">
        <v>0</v>
      </c>
      <c r="BG140" s="10">
        <v>134.19999999999996</v>
      </c>
      <c r="BH140" s="67">
        <v>0.55373352855051228</v>
      </c>
      <c r="BI140" s="9">
        <v>546.4</v>
      </c>
      <c r="BJ140" s="616">
        <v>1.1695366981978872</v>
      </c>
      <c r="BK140" s="1792">
        <f t="shared" si="24"/>
        <v>0</v>
      </c>
      <c r="BL140" s="1709">
        <v>0.23611111111111113</v>
      </c>
      <c r="BM140" s="1709">
        <v>0.60416666666666663</v>
      </c>
      <c r="BN140" s="1709">
        <v>0.60069444444444442</v>
      </c>
      <c r="BO140" s="1709" t="s">
        <v>490</v>
      </c>
      <c r="BP140" s="1709">
        <v>0.6645833333333333</v>
      </c>
      <c r="BS140" s="1388" t="s">
        <v>178</v>
      </c>
      <c r="BT140" s="185">
        <v>1</v>
      </c>
      <c r="BV140" s="2116" t="s">
        <v>168</v>
      </c>
      <c r="BW140" s="2117"/>
      <c r="BX140" s="2117"/>
      <c r="BY140" s="2117"/>
      <c r="BZ140" s="2117"/>
      <c r="CA140" s="2117"/>
      <c r="CB140" s="2117"/>
      <c r="CC140" s="2118"/>
      <c r="CE140" s="1682">
        <f>MIN(F124:F154)</f>
        <v>3.2</v>
      </c>
      <c r="CF140" s="1682">
        <f>MIN(G124:G154)</f>
        <v>14.1</v>
      </c>
      <c r="CG140" s="1682">
        <f>MIN(H124:H154)</f>
        <v>9.6999999999999993</v>
      </c>
      <c r="CH140" s="1682">
        <f>MIN(I124:I154)</f>
        <v>4.1999999999999993</v>
      </c>
      <c r="CI140" s="1683">
        <f>MIN(K124:K154)</f>
        <v>27</v>
      </c>
      <c r="CJ140" s="1683">
        <f>MIN(L124:L154)</f>
        <v>66</v>
      </c>
      <c r="CK140" s="1089"/>
      <c r="CL140" s="670">
        <v>1</v>
      </c>
      <c r="CM140" s="669">
        <v>0</v>
      </c>
      <c r="CN140" s="670">
        <v>1013.25</v>
      </c>
      <c r="CO140" s="135">
        <f>'2011'!CA75</f>
        <v>4.4799999999999995</v>
      </c>
      <c r="CP140" s="664">
        <v>8.3893333333333366</v>
      </c>
      <c r="CQ140" s="664">
        <v>16.796666666666674</v>
      </c>
      <c r="CR140" s="664">
        <f t="shared" si="18"/>
        <v>12.593000000000005</v>
      </c>
      <c r="CS140" s="512">
        <f t="shared" si="19"/>
        <v>8.4073333333333373</v>
      </c>
      <c r="CT140" s="669">
        <f>$CT$123+('2011'!$BX$75/Daily!$E$154*Daily!E140)</f>
        <v>242.35483870967744</v>
      </c>
      <c r="CU140" s="669">
        <f>$CU$123+('2011'!$CF$75/Daily!$E$154*Daily!E140)</f>
        <v>467.19354838709677</v>
      </c>
      <c r="CV140" s="135">
        <f>'2011'!BT75</f>
        <v>8.3000000000000007</v>
      </c>
      <c r="CW140" s="135">
        <f>'2011'!BU75</f>
        <v>16.7</v>
      </c>
      <c r="CX140" s="25"/>
      <c r="CY140" s="536"/>
      <c r="CZ140" s="536"/>
      <c r="DA140" s="536"/>
      <c r="DB140" s="536"/>
      <c r="DC140" s="536"/>
      <c r="DD140" s="536"/>
    </row>
    <row r="141" spans="4:108" ht="12.75" customHeight="1" x14ac:dyDescent="0.2">
      <c r="D141" s="1865"/>
      <c r="E141" s="1843">
        <f t="shared" si="17"/>
        <v>18</v>
      </c>
      <c r="F141" s="189">
        <v>11.4</v>
      </c>
      <c r="G141" s="88">
        <v>19</v>
      </c>
      <c r="H141" s="88">
        <v>14.8</v>
      </c>
      <c r="I141" s="88">
        <v>7.6</v>
      </c>
      <c r="J141" s="1408"/>
      <c r="K141" s="98">
        <v>65</v>
      </c>
      <c r="L141" s="98">
        <v>91</v>
      </c>
      <c r="M141" s="98">
        <v>81</v>
      </c>
      <c r="N141" s="98">
        <v>26</v>
      </c>
      <c r="O141" s="111"/>
      <c r="P141" s="98">
        <v>1012</v>
      </c>
      <c r="Q141" s="98">
        <v>1017</v>
      </c>
      <c r="R141" s="98">
        <v>1014.5</v>
      </c>
      <c r="S141" s="98">
        <v>5</v>
      </c>
      <c r="T141" s="111"/>
      <c r="U141" s="88">
        <v>5.7</v>
      </c>
      <c r="V141" s="88">
        <v>13.2</v>
      </c>
      <c r="W141" s="88">
        <v>18.7</v>
      </c>
      <c r="X141" s="103" t="s">
        <v>154</v>
      </c>
      <c r="Y141" s="401"/>
      <c r="Z141" s="88">
        <v>3</v>
      </c>
      <c r="AA141" s="1459">
        <v>2.5</v>
      </c>
      <c r="AB141" s="156">
        <v>1.4</v>
      </c>
      <c r="AC141" s="1461">
        <v>0.12448132780082986</v>
      </c>
      <c r="AD141" s="88">
        <v>3</v>
      </c>
      <c r="AE141" s="1459">
        <v>20</v>
      </c>
      <c r="AF141" s="1467"/>
      <c r="AG141" s="88">
        <v>8.3000000000000007</v>
      </c>
      <c r="AH141" s="88">
        <v>13</v>
      </c>
      <c r="AI141" s="88">
        <v>11.4</v>
      </c>
      <c r="AJ141" s="88">
        <v>4.6999999999999993</v>
      </c>
      <c r="AL141" s="103" t="s">
        <v>625</v>
      </c>
      <c r="AM141" s="106">
        <v>1013.25</v>
      </c>
      <c r="AN141" s="106" t="s">
        <v>626</v>
      </c>
      <c r="AO141" s="396"/>
      <c r="AP141" s="593">
        <v>0.2</v>
      </c>
      <c r="AQ141" s="596">
        <v>1</v>
      </c>
      <c r="AR141" s="576"/>
      <c r="AS141" s="44">
        <f t="shared" si="20"/>
        <v>3.0999999999999996</v>
      </c>
      <c r="AT141" s="88">
        <f t="shared" si="21"/>
        <v>2.3000000000000007</v>
      </c>
      <c r="AU141" s="88">
        <f t="shared" si="22"/>
        <v>2.7</v>
      </c>
      <c r="AV141" s="355">
        <f t="shared" si="23"/>
        <v>-0.79999999999999893</v>
      </c>
      <c r="AW141" s="44">
        <f>IF(F141="","",F141-Daily!CP141)</f>
        <v>2.8759999999999977</v>
      </c>
      <c r="AX141" s="44">
        <f>IF(G141="","",G141-Daily!CQ141)</f>
        <v>2.0799999999999983</v>
      </c>
      <c r="AY141" s="44">
        <f>IF(H141="","",H141-Daily!CR141)</f>
        <v>2.0779999999999994</v>
      </c>
      <c r="AZ141" s="487">
        <f>IF(I141="","",I141-Daily!CS141)</f>
        <v>-0.79599999999999937</v>
      </c>
      <c r="BA141" s="85">
        <v>5.8045339894358312</v>
      </c>
      <c r="BB141" s="85">
        <v>3.6472355666521588</v>
      </c>
      <c r="BC141" s="85">
        <v>4.1432778573528415</v>
      </c>
      <c r="BD141" s="108">
        <v>2.5894309369401984</v>
      </c>
      <c r="BE141" s="112"/>
      <c r="BF141" s="622">
        <v>1.576271186440678</v>
      </c>
      <c r="BG141" s="10">
        <v>137.19999999999996</v>
      </c>
      <c r="BH141" s="67">
        <v>0.56170100369783393</v>
      </c>
      <c r="BI141" s="9">
        <v>546.6</v>
      </c>
      <c r="BJ141" s="616">
        <v>1.1548149662645677</v>
      </c>
      <c r="BK141" s="1792">
        <f t="shared" si="24"/>
        <v>2</v>
      </c>
      <c r="BL141" s="1709">
        <v>0.21875</v>
      </c>
      <c r="BM141" s="1709">
        <v>0.67361111111111116</v>
      </c>
      <c r="BN141" s="1709">
        <v>0.70138888888888884</v>
      </c>
      <c r="BO141" s="1709">
        <v>0.31597222222222221</v>
      </c>
      <c r="BP141" s="1709">
        <v>0.44930555555555557</v>
      </c>
      <c r="BS141" s="1313" t="s">
        <v>180</v>
      </c>
      <c r="BT141" s="108">
        <v>2</v>
      </c>
      <c r="BV141" s="2119"/>
      <c r="BW141" s="2120"/>
      <c r="BX141" s="2120"/>
      <c r="BY141" s="2120"/>
      <c r="BZ141" s="2120"/>
      <c r="CA141" s="2120"/>
      <c r="CB141" s="2120"/>
      <c r="CC141" s="2121"/>
      <c r="CE141" s="1684">
        <f>MAX(F124:F154)</f>
        <v>14.6</v>
      </c>
      <c r="CF141" s="1684">
        <f>MAX(G124:G154)</f>
        <v>24.5</v>
      </c>
      <c r="CG141" s="1684">
        <f>MAX(H124:H154)</f>
        <v>18.399999999999999</v>
      </c>
      <c r="CH141" s="1684">
        <f>MAX(I124:I154)</f>
        <v>15.4</v>
      </c>
      <c r="CI141" s="1685">
        <f>MAX(K124:K154)</f>
        <v>65</v>
      </c>
      <c r="CJ141" s="1685">
        <f>MAX(L124:L154)</f>
        <v>91</v>
      </c>
      <c r="CK141" s="1090"/>
      <c r="CL141" s="670">
        <v>1</v>
      </c>
      <c r="CM141" s="669">
        <v>0</v>
      </c>
      <c r="CN141" s="670">
        <v>1013.25</v>
      </c>
      <c r="CO141" s="135">
        <f>'2011'!CA75</f>
        <v>4.4799999999999995</v>
      </c>
      <c r="CP141" s="664">
        <v>8.5240000000000027</v>
      </c>
      <c r="CQ141" s="664">
        <v>16.920000000000002</v>
      </c>
      <c r="CR141" s="664">
        <f t="shared" si="18"/>
        <v>12.722000000000001</v>
      </c>
      <c r="CS141" s="512">
        <f t="shared" si="19"/>
        <v>8.395999999999999</v>
      </c>
      <c r="CT141" s="669">
        <f>$CT$123+('2011'!$BX$75/Daily!$E$154*Daily!E141)</f>
        <v>244.25806451612902</v>
      </c>
      <c r="CU141" s="669">
        <f>$CU$123+('2011'!$CF$75/Daily!$E$154*Daily!E141)</f>
        <v>473.32258064516128</v>
      </c>
      <c r="CV141" s="135">
        <f>'2011'!BT75</f>
        <v>8.3000000000000007</v>
      </c>
      <c r="CW141" s="135">
        <f>'2011'!BU75</f>
        <v>16.7</v>
      </c>
      <c r="CX141" s="25"/>
      <c r="CY141" s="536"/>
      <c r="CZ141" s="536"/>
      <c r="DA141" s="536"/>
      <c r="DB141" s="536"/>
      <c r="DC141" s="536"/>
      <c r="DD141" s="536"/>
    </row>
    <row r="142" spans="4:108" ht="12.75" customHeight="1" x14ac:dyDescent="0.2">
      <c r="D142" s="1865"/>
      <c r="E142" s="1843">
        <f t="shared" si="17"/>
        <v>19</v>
      </c>
      <c r="F142" s="189">
        <v>6.5</v>
      </c>
      <c r="G142" s="88">
        <v>19.600000000000001</v>
      </c>
      <c r="H142" s="88">
        <v>14</v>
      </c>
      <c r="I142" s="88">
        <v>13.100000000000001</v>
      </c>
      <c r="J142" s="1408"/>
      <c r="K142" s="98">
        <v>38</v>
      </c>
      <c r="L142" s="98">
        <v>91</v>
      </c>
      <c r="M142" s="98">
        <v>63</v>
      </c>
      <c r="N142" s="98">
        <v>53</v>
      </c>
      <c r="O142" s="111"/>
      <c r="P142" s="98">
        <v>1015</v>
      </c>
      <c r="Q142" s="98">
        <v>1019</v>
      </c>
      <c r="R142" s="98">
        <v>1017</v>
      </c>
      <c r="S142" s="98">
        <v>4</v>
      </c>
      <c r="T142" s="111"/>
      <c r="U142" s="88">
        <v>2.4</v>
      </c>
      <c r="V142" s="88">
        <v>8.1</v>
      </c>
      <c r="W142" s="88">
        <v>10.9</v>
      </c>
      <c r="X142" s="103" t="s">
        <v>178</v>
      </c>
      <c r="Y142" s="401"/>
      <c r="Z142" s="88">
        <v>0</v>
      </c>
      <c r="AA142" s="1459" t="s">
        <v>459</v>
      </c>
      <c r="AB142" s="156" t="s">
        <v>459</v>
      </c>
      <c r="AC142" s="1461" t="s">
        <v>459</v>
      </c>
      <c r="AD142" s="88" t="s">
        <v>459</v>
      </c>
      <c r="AE142" s="1459" t="s">
        <v>459</v>
      </c>
      <c r="AF142" s="1467"/>
      <c r="AG142" s="88">
        <v>4.5999999999999996</v>
      </c>
      <c r="AH142" s="88">
        <v>9.3000000000000007</v>
      </c>
      <c r="AI142" s="88">
        <v>6.4</v>
      </c>
      <c r="AJ142" s="88">
        <v>4.7000000000000011</v>
      </c>
      <c r="AL142" s="103" t="s">
        <v>627</v>
      </c>
      <c r="AM142" s="106">
        <v>1013.25</v>
      </c>
      <c r="AN142" s="106" t="s">
        <v>112</v>
      </c>
      <c r="AO142" s="396"/>
      <c r="AP142" s="593">
        <v>9</v>
      </c>
      <c r="AQ142" s="596">
        <v>0</v>
      </c>
      <c r="AR142" s="576"/>
      <c r="AS142" s="44">
        <f t="shared" si="20"/>
        <v>-1.8000000000000007</v>
      </c>
      <c r="AT142" s="88">
        <f t="shared" si="21"/>
        <v>2.9000000000000021</v>
      </c>
      <c r="AU142" s="88">
        <f t="shared" si="22"/>
        <v>0.55000000000000071</v>
      </c>
      <c r="AV142" s="355">
        <f t="shared" si="23"/>
        <v>4.7000000000000028</v>
      </c>
      <c r="AW142" s="44">
        <f>IF(F142="","",F142-Daily!CP142)</f>
        <v>-2.1586666666666687</v>
      </c>
      <c r="AX142" s="44">
        <f>IF(G142="","",G142-Daily!CQ142)</f>
        <v>2.5566666666666578</v>
      </c>
      <c r="AY142" s="44">
        <f>IF(H142="","",H142-Daily!CR142)</f>
        <v>1.1489999999999938</v>
      </c>
      <c r="AZ142" s="487">
        <f>IF(I142="","",I142-Daily!CS142)</f>
        <v>4.7153333333333265</v>
      </c>
      <c r="BA142" s="85">
        <v>4.1836803535067508</v>
      </c>
      <c r="BB142" s="85">
        <v>4.3416441745315915</v>
      </c>
      <c r="BC142" s="85">
        <v>2.8656700242865312</v>
      </c>
      <c r="BD142" s="108">
        <v>23.094426348029543</v>
      </c>
      <c r="BE142" s="112"/>
      <c r="BF142" s="622">
        <v>0</v>
      </c>
      <c r="BG142" s="10">
        <v>137.19999999999996</v>
      </c>
      <c r="BH142" s="67">
        <v>0.55735814441095521</v>
      </c>
      <c r="BI142" s="9">
        <v>555.6</v>
      </c>
      <c r="BJ142" s="616">
        <v>1.1588239251833412</v>
      </c>
      <c r="BK142" s="1792">
        <f t="shared" si="24"/>
        <v>0</v>
      </c>
      <c r="BL142" s="1709">
        <v>0.23611111111111113</v>
      </c>
      <c r="BM142" s="1709">
        <v>0.6875</v>
      </c>
      <c r="BN142" s="1709">
        <v>0.69791666666666663</v>
      </c>
      <c r="BO142" s="1709">
        <v>0.28472222222222221</v>
      </c>
      <c r="BP142" s="1709">
        <v>0.81319444444444444</v>
      </c>
      <c r="BS142" s="1389" t="s">
        <v>183</v>
      </c>
      <c r="BT142" s="108">
        <v>2</v>
      </c>
      <c r="BU142" s="26"/>
      <c r="BV142" s="2149"/>
      <c r="BW142" s="2150"/>
      <c r="BX142" s="2150"/>
      <c r="BY142" s="2150"/>
      <c r="BZ142" s="2150"/>
      <c r="CA142" s="2150"/>
      <c r="CB142" s="2150"/>
      <c r="CC142" s="2151"/>
      <c r="CD142" s="9"/>
      <c r="CE142" s="1683">
        <f>MIN(M124:M154)</f>
        <v>46</v>
      </c>
      <c r="CF142" s="1683">
        <f>MIN(N124:N154)</f>
        <v>20</v>
      </c>
      <c r="CG142" s="1683">
        <f>MIN(P124:P154)</f>
        <v>1005</v>
      </c>
      <c r="CH142" s="1683">
        <f>MIN(Q124:Q154)</f>
        <v>1012</v>
      </c>
      <c r="CI142" s="1683">
        <f>MIN(R124:R154)</f>
        <v>1009</v>
      </c>
      <c r="CJ142" s="1683">
        <f>MIN(S124:S154)</f>
        <v>1</v>
      </c>
      <c r="CK142" s="1086"/>
      <c r="CL142" s="670">
        <v>1</v>
      </c>
      <c r="CM142" s="669">
        <v>0</v>
      </c>
      <c r="CN142" s="670">
        <v>1013.25</v>
      </c>
      <c r="CO142" s="135">
        <f>'2011'!CA75</f>
        <v>4.4799999999999995</v>
      </c>
      <c r="CP142" s="664">
        <v>8.6586666666666687</v>
      </c>
      <c r="CQ142" s="664">
        <v>17.043333333333344</v>
      </c>
      <c r="CR142" s="664">
        <f t="shared" si="18"/>
        <v>12.851000000000006</v>
      </c>
      <c r="CS142" s="512">
        <f t="shared" si="19"/>
        <v>8.3846666666666749</v>
      </c>
      <c r="CT142" s="669">
        <f>$CT$123+('2011'!$BX$75/Daily!$E$154*Daily!E142)</f>
        <v>246.16129032258064</v>
      </c>
      <c r="CU142" s="669">
        <f>$CU$123+('2011'!$CF$75/Daily!$E$154*Daily!E142)</f>
        <v>479.45161290322579</v>
      </c>
      <c r="CV142" s="135">
        <f>'2011'!BT75</f>
        <v>8.3000000000000007</v>
      </c>
      <c r="CW142" s="135">
        <f>'2011'!BU75</f>
        <v>16.7</v>
      </c>
      <c r="CX142" s="25"/>
      <c r="CY142" s="536"/>
      <c r="CZ142" s="536"/>
      <c r="DA142" s="536"/>
      <c r="DB142" s="536"/>
      <c r="DC142" s="536"/>
      <c r="DD142" s="536"/>
    </row>
    <row r="143" spans="4:108" ht="12.75" customHeight="1" x14ac:dyDescent="0.2">
      <c r="D143" s="1865"/>
      <c r="E143" s="1843">
        <f t="shared" si="17"/>
        <v>20</v>
      </c>
      <c r="F143" s="189">
        <v>10.9</v>
      </c>
      <c r="G143" s="88">
        <v>18.3</v>
      </c>
      <c r="H143" s="88">
        <v>15.1</v>
      </c>
      <c r="I143" s="88">
        <v>7.4</v>
      </c>
      <c r="J143" s="1408"/>
      <c r="K143" s="98">
        <v>41</v>
      </c>
      <c r="L143" s="98">
        <v>67</v>
      </c>
      <c r="M143" s="98">
        <v>53</v>
      </c>
      <c r="N143" s="98">
        <v>26</v>
      </c>
      <c r="O143" s="111"/>
      <c r="P143" s="98">
        <v>1016</v>
      </c>
      <c r="Q143" s="98">
        <v>1021</v>
      </c>
      <c r="R143" s="98">
        <v>1018.5</v>
      </c>
      <c r="S143" s="98">
        <v>5</v>
      </c>
      <c r="T143" s="111"/>
      <c r="U143" s="88">
        <v>4.7</v>
      </c>
      <c r="V143" s="88">
        <v>11.8</v>
      </c>
      <c r="W143" s="88">
        <v>17.600000000000001</v>
      </c>
      <c r="X143" s="103" t="s">
        <v>181</v>
      </c>
      <c r="Y143" s="401"/>
      <c r="Z143" s="88">
        <v>0</v>
      </c>
      <c r="AA143" s="1459" t="s">
        <v>459</v>
      </c>
      <c r="AB143" s="156" t="s">
        <v>459</v>
      </c>
      <c r="AC143" s="1461" t="s">
        <v>459</v>
      </c>
      <c r="AD143" s="88" t="s">
        <v>459</v>
      </c>
      <c r="AE143" s="1459" t="s">
        <v>459</v>
      </c>
      <c r="AF143" s="1467"/>
      <c r="AG143" s="88">
        <v>4.0999999999999996</v>
      </c>
      <c r="AH143" s="88">
        <v>7.8</v>
      </c>
      <c r="AI143" s="88">
        <v>5.3</v>
      </c>
      <c r="AJ143" s="88">
        <v>3.7</v>
      </c>
      <c r="AL143" s="103" t="s">
        <v>628</v>
      </c>
      <c r="AM143" s="106">
        <v>1013.25</v>
      </c>
      <c r="AN143" s="106" t="s">
        <v>112</v>
      </c>
      <c r="AO143" s="396"/>
      <c r="AP143" s="593">
        <v>7</v>
      </c>
      <c r="AQ143" s="596">
        <v>0</v>
      </c>
      <c r="AR143" s="576"/>
      <c r="AS143" s="44">
        <f t="shared" si="20"/>
        <v>2.5999999999999996</v>
      </c>
      <c r="AT143" s="88">
        <f t="shared" si="21"/>
        <v>1.6000000000000014</v>
      </c>
      <c r="AU143" s="88">
        <f t="shared" si="22"/>
        <v>2.1000000000000005</v>
      </c>
      <c r="AV143" s="355">
        <f t="shared" si="23"/>
        <v>-0.99999999999999822</v>
      </c>
      <c r="AW143" s="44">
        <f>IF(F143="","",F143-Daily!CP143)</f>
        <v>2.1066666666666656</v>
      </c>
      <c r="AX143" s="44">
        <f>IF(G143="","",G143-Daily!CQ143)</f>
        <v>1.1333333333333222</v>
      </c>
      <c r="AY143" s="44">
        <f>IF(H143="","",H143-Daily!CR143)</f>
        <v>2.1199999999999921</v>
      </c>
      <c r="AZ143" s="487">
        <f>IF(I143="","",I143-Daily!CS143)</f>
        <v>-0.97333333333334338</v>
      </c>
      <c r="BA143" s="85">
        <v>4.0923738133145173</v>
      </c>
      <c r="BB143" s="85">
        <v>2.6894880290993202</v>
      </c>
      <c r="BC143" s="85">
        <v>4.2202496253834614</v>
      </c>
      <c r="BD143" s="108">
        <v>2.764155539518919</v>
      </c>
      <c r="BE143" s="112"/>
      <c r="BF143" s="622">
        <v>0</v>
      </c>
      <c r="BG143" s="10">
        <v>137.19999999999996</v>
      </c>
      <c r="BH143" s="67">
        <v>0.55308192457737304</v>
      </c>
      <c r="BI143" s="9">
        <v>562.6</v>
      </c>
      <c r="BJ143" s="616">
        <v>1.1586129010828408</v>
      </c>
      <c r="BK143" s="1792">
        <f t="shared" si="24"/>
        <v>0</v>
      </c>
      <c r="BL143" s="1709">
        <v>0.24305555555555555</v>
      </c>
      <c r="BM143" s="1709">
        <v>0.54513888888888895</v>
      </c>
      <c r="BN143" s="1709">
        <v>0.58333333333333337</v>
      </c>
      <c r="BO143" s="1709">
        <v>0.28125</v>
      </c>
      <c r="BP143" s="1709">
        <v>0.59513888888888888</v>
      </c>
      <c r="BS143" s="1389" t="s">
        <v>185</v>
      </c>
      <c r="BT143" s="108">
        <v>1</v>
      </c>
      <c r="BU143" s="26"/>
      <c r="BV143" s="2223"/>
      <c r="BW143" s="2224"/>
      <c r="BX143" s="2224"/>
      <c r="BY143" s="2224"/>
      <c r="BZ143" s="2224"/>
      <c r="CA143" s="2224"/>
      <c r="CB143" s="2224"/>
      <c r="CC143" s="2225"/>
      <c r="CD143" s="172"/>
      <c r="CE143" s="1685">
        <f>MAX(M124:M154)</f>
        <v>81</v>
      </c>
      <c r="CF143" s="1685">
        <f>MAX(N124:N154)</f>
        <v>53</v>
      </c>
      <c r="CG143" s="1685">
        <f>MAX(P124:P154)</f>
        <v>1023</v>
      </c>
      <c r="CH143" s="1685">
        <f>MAX(Q124:Q154)</f>
        <v>1029</v>
      </c>
      <c r="CI143" s="1685">
        <f>MAX(R124:R154)</f>
        <v>1024.5</v>
      </c>
      <c r="CJ143" s="1685">
        <f>MAX(S124:S154)</f>
        <v>16</v>
      </c>
      <c r="CK143" s="1086"/>
      <c r="CL143" s="670">
        <v>1</v>
      </c>
      <c r="CM143" s="669">
        <v>0</v>
      </c>
      <c r="CN143" s="670">
        <v>1013.25</v>
      </c>
      <c r="CO143" s="135">
        <f>'2011'!CA75</f>
        <v>4.4799999999999995</v>
      </c>
      <c r="CP143" s="664">
        <v>8.7933333333333348</v>
      </c>
      <c r="CQ143" s="664">
        <v>17.166666666666679</v>
      </c>
      <c r="CR143" s="664">
        <f t="shared" si="18"/>
        <v>12.980000000000008</v>
      </c>
      <c r="CS143" s="512">
        <f t="shared" si="19"/>
        <v>8.3733333333333437</v>
      </c>
      <c r="CT143" s="669">
        <f>$CT$123+('2011'!$BX$75/Daily!$E$154*Daily!E143)</f>
        <v>248.06451612903226</v>
      </c>
      <c r="CU143" s="669">
        <f>$CU$123+('2011'!$CF$75/Daily!$E$154*Daily!E143)</f>
        <v>485.58064516129031</v>
      </c>
      <c r="CV143" s="135">
        <f>'2011'!BT75</f>
        <v>8.3000000000000007</v>
      </c>
      <c r="CW143" s="135">
        <f>'2011'!BU75</f>
        <v>16.7</v>
      </c>
      <c r="CX143" s="25"/>
      <c r="CY143" s="536"/>
      <c r="CZ143" s="536"/>
      <c r="DA143" s="536"/>
      <c r="DB143" s="536"/>
      <c r="DC143" s="536"/>
      <c r="DD143" s="536"/>
    </row>
    <row r="144" spans="4:108" ht="12.75" customHeight="1" x14ac:dyDescent="0.2">
      <c r="D144" s="1865"/>
      <c r="E144" s="1843">
        <f t="shared" si="17"/>
        <v>21</v>
      </c>
      <c r="F144" s="189">
        <v>7.8</v>
      </c>
      <c r="G144" s="88">
        <v>21</v>
      </c>
      <c r="H144" s="88">
        <v>16.100000000000001</v>
      </c>
      <c r="I144" s="88">
        <v>13.2</v>
      </c>
      <c r="J144" s="1408"/>
      <c r="K144" s="98">
        <v>39</v>
      </c>
      <c r="L144" s="98">
        <v>83</v>
      </c>
      <c r="M144" s="98">
        <v>55</v>
      </c>
      <c r="N144" s="98">
        <v>44</v>
      </c>
      <c r="O144" s="111"/>
      <c r="P144" s="98">
        <v>1014</v>
      </c>
      <c r="Q144" s="98">
        <v>1022</v>
      </c>
      <c r="R144" s="98">
        <v>1018</v>
      </c>
      <c r="S144" s="98">
        <v>8</v>
      </c>
      <c r="T144" s="111"/>
      <c r="U144" s="88">
        <v>5.4</v>
      </c>
      <c r="V144" s="88">
        <v>14.5</v>
      </c>
      <c r="W144" s="88">
        <v>22.3</v>
      </c>
      <c r="X144" s="103" t="s">
        <v>154</v>
      </c>
      <c r="Y144" s="401"/>
      <c r="Z144" s="88">
        <v>0</v>
      </c>
      <c r="AA144" s="1459" t="s">
        <v>459</v>
      </c>
      <c r="AB144" s="156" t="s">
        <v>459</v>
      </c>
      <c r="AC144" s="1461" t="s">
        <v>459</v>
      </c>
      <c r="AD144" s="88" t="s">
        <v>459</v>
      </c>
      <c r="AE144" s="1459" t="s">
        <v>459</v>
      </c>
      <c r="AF144" s="1467"/>
      <c r="AG144" s="88">
        <v>4.4000000000000004</v>
      </c>
      <c r="AH144" s="88">
        <v>9.4</v>
      </c>
      <c r="AI144" s="88">
        <v>6.6</v>
      </c>
      <c r="AJ144" s="88">
        <v>5</v>
      </c>
      <c r="AL144" s="103" t="s">
        <v>629</v>
      </c>
      <c r="AM144" s="106">
        <v>1013.25</v>
      </c>
      <c r="AN144" s="106" t="s">
        <v>112</v>
      </c>
      <c r="AO144" s="396"/>
      <c r="AP144" s="593">
        <v>13.5</v>
      </c>
      <c r="AQ144" s="596">
        <v>0</v>
      </c>
      <c r="AR144" s="576"/>
      <c r="AS144" s="44">
        <f t="shared" si="20"/>
        <v>-0.50000000000000089</v>
      </c>
      <c r="AT144" s="88">
        <f t="shared" si="21"/>
        <v>4.3000000000000007</v>
      </c>
      <c r="AU144" s="88">
        <f t="shared" si="22"/>
        <v>1.9</v>
      </c>
      <c r="AV144" s="355">
        <f t="shared" si="23"/>
        <v>4.8000000000000016</v>
      </c>
      <c r="AW144" s="44">
        <f>IF(F144="","",F144-Daily!CP144)</f>
        <v>-1.128000000000001</v>
      </c>
      <c r="AX144" s="44">
        <f>IF(G144="","",G144-Daily!CQ144)</f>
        <v>3.7100000000000009</v>
      </c>
      <c r="AY144" s="44">
        <f>IF(H144="","",H144-Daily!CR144)</f>
        <v>2.9910000000000014</v>
      </c>
      <c r="AZ144" s="487">
        <f>IF(I144="","",I144-Daily!CS144)</f>
        <v>4.838000000000001</v>
      </c>
      <c r="BA144" s="85">
        <v>2.813540009328964</v>
      </c>
      <c r="BB144" s="85">
        <v>7.033405312378191</v>
      </c>
      <c r="BC144" s="85">
        <v>6.4036677342144062</v>
      </c>
      <c r="BD144" s="108">
        <v>25.407793583498357</v>
      </c>
      <c r="BE144" s="112"/>
      <c r="BF144" s="622">
        <v>0</v>
      </c>
      <c r="BG144" s="10">
        <v>137.19999999999996</v>
      </c>
      <c r="BH144" s="67">
        <v>0.54887082204155357</v>
      </c>
      <c r="BI144" s="9">
        <v>576.1</v>
      </c>
      <c r="BJ144" s="616">
        <v>1.1716263202781605</v>
      </c>
      <c r="BK144" s="1792">
        <f t="shared" si="24"/>
        <v>0</v>
      </c>
      <c r="BL144" s="1709">
        <v>0.23611111111111113</v>
      </c>
      <c r="BM144" s="1709">
        <v>0.63194444444444442</v>
      </c>
      <c r="BN144" s="1709">
        <v>0.79166666666666663</v>
      </c>
      <c r="BO144" s="1709">
        <v>0.27777777777777779</v>
      </c>
      <c r="BP144" s="1709">
        <v>0.75902777777777775</v>
      </c>
      <c r="BS144" s="1209" t="s">
        <v>179</v>
      </c>
      <c r="BT144" s="108">
        <v>5</v>
      </c>
      <c r="BV144" s="1216"/>
      <c r="BW144" s="1216"/>
      <c r="BX144" s="1216"/>
      <c r="BY144" s="1216"/>
      <c r="BZ144" s="1216"/>
      <c r="CA144" s="1216"/>
      <c r="CB144" s="1216"/>
      <c r="CC144" s="1216"/>
      <c r="CD144" s="1381"/>
      <c r="CE144" s="1682">
        <f>MIN(U124:U154)</f>
        <v>2.4</v>
      </c>
      <c r="CF144" s="1682">
        <f>MIN(V124:V154)</f>
        <v>8.1</v>
      </c>
      <c r="CG144" s="1682">
        <f>MIN(W124:W154)</f>
        <v>10.9</v>
      </c>
      <c r="CH144" s="1682"/>
      <c r="CI144" s="1682"/>
      <c r="CJ144" s="1682"/>
      <c r="CK144" s="1091"/>
      <c r="CL144" s="670">
        <v>1</v>
      </c>
      <c r="CM144" s="669">
        <v>0</v>
      </c>
      <c r="CN144" s="670">
        <v>1013.25</v>
      </c>
      <c r="CO144" s="135">
        <f>'2011'!CA75</f>
        <v>4.4799999999999995</v>
      </c>
      <c r="CP144" s="664">
        <v>8.9280000000000008</v>
      </c>
      <c r="CQ144" s="664">
        <v>17.29</v>
      </c>
      <c r="CR144" s="664">
        <f t="shared" si="18"/>
        <v>13.109</v>
      </c>
      <c r="CS144" s="512">
        <f t="shared" si="19"/>
        <v>8.3619999999999983</v>
      </c>
      <c r="CT144" s="669">
        <f>$CT$123+('2011'!$BX$75/Daily!$E$154*Daily!E144)</f>
        <v>249.96774193548387</v>
      </c>
      <c r="CU144" s="669">
        <f>$CU$123+('2011'!$CF$75/Daily!$E$154*Daily!E144)</f>
        <v>491.70967741935488</v>
      </c>
      <c r="CV144" s="135">
        <f>'2011'!BT75</f>
        <v>8.3000000000000007</v>
      </c>
      <c r="CW144" s="135">
        <f>'2011'!BU75</f>
        <v>16.7</v>
      </c>
      <c r="CX144" s="25"/>
      <c r="CY144" s="536"/>
      <c r="CZ144" s="536"/>
      <c r="DA144" s="536"/>
      <c r="DB144" s="536"/>
      <c r="DC144" s="536"/>
      <c r="DD144" s="536"/>
    </row>
    <row r="145" spans="4:108" ht="12.75" customHeight="1" x14ac:dyDescent="0.2">
      <c r="D145" s="1865"/>
      <c r="E145" s="1843">
        <f t="shared" si="17"/>
        <v>22</v>
      </c>
      <c r="F145" s="189">
        <v>11.4</v>
      </c>
      <c r="G145" s="88">
        <v>18.3</v>
      </c>
      <c r="H145" s="88">
        <v>14.9</v>
      </c>
      <c r="I145" s="88">
        <v>6.9</v>
      </c>
      <c r="J145" s="1408"/>
      <c r="K145" s="98">
        <v>35</v>
      </c>
      <c r="L145" s="98">
        <v>84</v>
      </c>
      <c r="M145" s="98">
        <v>55</v>
      </c>
      <c r="N145" s="98">
        <v>49</v>
      </c>
      <c r="O145" s="111"/>
      <c r="P145" s="98">
        <v>1011</v>
      </c>
      <c r="Q145" s="98">
        <v>1023</v>
      </c>
      <c r="R145" s="98">
        <v>1017</v>
      </c>
      <c r="S145" s="98">
        <v>12</v>
      </c>
      <c r="T145" s="111"/>
      <c r="U145" s="88">
        <v>9.1</v>
      </c>
      <c r="V145" s="88">
        <v>21</v>
      </c>
      <c r="W145" s="88">
        <v>33.799999999999997</v>
      </c>
      <c r="X145" s="103" t="s">
        <v>154</v>
      </c>
      <c r="Y145" s="401"/>
      <c r="Z145" s="88">
        <v>1.1000000000000001</v>
      </c>
      <c r="AA145" s="1459">
        <v>1.1000000000000001</v>
      </c>
      <c r="AB145" s="156">
        <v>0.5</v>
      </c>
      <c r="AC145" s="1461">
        <v>4.5643153526970959E-2</v>
      </c>
      <c r="AD145" s="88">
        <v>1.1000000000000001</v>
      </c>
      <c r="AE145" s="1459">
        <v>5</v>
      </c>
      <c r="AF145" s="1467"/>
      <c r="AG145" s="88">
        <v>2.2999999999999998</v>
      </c>
      <c r="AH145" s="88">
        <v>10</v>
      </c>
      <c r="AI145" s="88">
        <v>5.4</v>
      </c>
      <c r="AJ145" s="88">
        <v>7.7</v>
      </c>
      <c r="AL145" s="103" t="s">
        <v>630</v>
      </c>
      <c r="AM145" s="106">
        <v>1013.25</v>
      </c>
      <c r="AN145" s="106" t="s">
        <v>631</v>
      </c>
      <c r="AO145" s="396"/>
      <c r="AP145" s="593">
        <v>8</v>
      </c>
      <c r="AQ145" s="596">
        <v>1</v>
      </c>
      <c r="AR145" s="576"/>
      <c r="AS145" s="44">
        <f t="shared" si="20"/>
        <v>3.0999999999999996</v>
      </c>
      <c r="AT145" s="88">
        <f t="shared" si="21"/>
        <v>1.6000000000000014</v>
      </c>
      <c r="AU145" s="88">
        <f t="shared" si="22"/>
        <v>2.3500000000000005</v>
      </c>
      <c r="AV145" s="355">
        <f t="shared" si="23"/>
        <v>-1.4999999999999982</v>
      </c>
      <c r="AW145" s="44">
        <f>IF(F145="","",F145-Daily!CP145)</f>
        <v>2.3373333333333335</v>
      </c>
      <c r="AX145" s="44">
        <f>IF(G145="","",G145-Daily!CQ145)</f>
        <v>0.8866666666666525</v>
      </c>
      <c r="AY145" s="44">
        <f>IF(H145="","",H145-Daily!CR145)</f>
        <v>1.6619999999999937</v>
      </c>
      <c r="AZ145" s="487">
        <f>IF(I145="","",I145-Daily!CS145)</f>
        <v>-1.450666666666681</v>
      </c>
      <c r="BA145" s="85">
        <v>4.5209026998189508</v>
      </c>
      <c r="BB145" s="85">
        <v>2.5060864752953016</v>
      </c>
      <c r="BC145" s="85">
        <v>3.481243986275143</v>
      </c>
      <c r="BD145" s="108">
        <v>3.3441331619219636</v>
      </c>
      <c r="BE145" s="112"/>
      <c r="BF145" s="622">
        <v>0.57796610169491525</v>
      </c>
      <c r="BG145" s="10">
        <v>138.29999999999995</v>
      </c>
      <c r="BH145" s="67">
        <v>0.54909067622950802</v>
      </c>
      <c r="BI145" s="9">
        <v>584.1</v>
      </c>
      <c r="BJ145" s="616">
        <v>1.1732715609408411</v>
      </c>
      <c r="BK145" s="1792">
        <f t="shared" si="24"/>
        <v>2</v>
      </c>
      <c r="BL145" s="1709">
        <v>0.28472222222222221</v>
      </c>
      <c r="BM145" s="1709">
        <v>0.63194444444444442</v>
      </c>
      <c r="BN145" s="1709">
        <v>0.66666666666666663</v>
      </c>
      <c r="BO145" s="1709">
        <v>0.24305555555555555</v>
      </c>
      <c r="BP145" s="1709">
        <v>0.62013888888888891</v>
      </c>
      <c r="BS145" s="1389" t="s">
        <v>154</v>
      </c>
      <c r="BT145" s="108">
        <v>10</v>
      </c>
      <c r="BV145" s="1379"/>
      <c r="BW145" s="1379"/>
      <c r="BX145" s="1379"/>
      <c r="BY145" s="1379"/>
      <c r="BZ145" s="1379"/>
      <c r="CA145" s="1379"/>
      <c r="CB145" s="1379"/>
      <c r="CC145" s="1379"/>
      <c r="CD145" s="1379"/>
      <c r="CE145" s="1684">
        <f>MAX(U124:U154)</f>
        <v>10.4</v>
      </c>
      <c r="CF145" s="1684">
        <f>MAX(V124:V154)</f>
        <v>22.5</v>
      </c>
      <c r="CG145" s="1684">
        <f>MAX(W124:W154)</f>
        <v>33.799999999999997</v>
      </c>
      <c r="CH145" s="1684">
        <f>MAX(Z124:Z154)</f>
        <v>14.5</v>
      </c>
      <c r="CI145" s="1684">
        <f>MAX(AA124:AA154)</f>
        <v>5.2</v>
      </c>
      <c r="CJ145" s="1684">
        <f>MAX(AB124:AB154)</f>
        <v>3.8</v>
      </c>
      <c r="CK145" s="1091"/>
      <c r="CL145" s="670">
        <v>1</v>
      </c>
      <c r="CM145" s="669">
        <v>0</v>
      </c>
      <c r="CN145" s="670">
        <v>1013.25</v>
      </c>
      <c r="CO145" s="135">
        <f>'2011'!CA75</f>
        <v>4.4799999999999995</v>
      </c>
      <c r="CP145" s="664">
        <v>9.0626666666666669</v>
      </c>
      <c r="CQ145" s="664">
        <v>17.413333333333348</v>
      </c>
      <c r="CR145" s="664">
        <f t="shared" si="18"/>
        <v>13.238000000000007</v>
      </c>
      <c r="CS145" s="512">
        <f t="shared" si="19"/>
        <v>8.3506666666666813</v>
      </c>
      <c r="CT145" s="669">
        <f>$CT$123+('2011'!$BX$75/Daily!$E$154*Daily!E145)</f>
        <v>251.87096774193549</v>
      </c>
      <c r="CU145" s="669">
        <f>$CU$123+('2011'!$CF$75/Daily!$E$154*Daily!E145)</f>
        <v>497.83870967741939</v>
      </c>
      <c r="CV145" s="135">
        <f>'2011'!BT75</f>
        <v>8.3000000000000007</v>
      </c>
      <c r="CW145" s="135">
        <f>'2011'!BU75</f>
        <v>16.7</v>
      </c>
      <c r="CX145" s="25"/>
      <c r="CY145" s="536"/>
      <c r="CZ145" s="536"/>
      <c r="DA145" s="536"/>
      <c r="DB145" s="536"/>
      <c r="DC145" s="536"/>
      <c r="DD145" s="536"/>
    </row>
    <row r="146" spans="4:108" ht="12.75" customHeight="1" x14ac:dyDescent="0.2">
      <c r="D146" s="1865"/>
      <c r="E146" s="1843">
        <f t="shared" si="17"/>
        <v>23</v>
      </c>
      <c r="F146" s="189">
        <v>10.3</v>
      </c>
      <c r="G146" s="88">
        <v>18.899999999999999</v>
      </c>
      <c r="H146" s="88">
        <v>13.9</v>
      </c>
      <c r="I146" s="88">
        <v>8.5999999999999979</v>
      </c>
      <c r="J146" s="1408"/>
      <c r="K146" s="98">
        <v>44</v>
      </c>
      <c r="L146" s="98">
        <v>74</v>
      </c>
      <c r="M146" s="98">
        <v>62</v>
      </c>
      <c r="N146" s="98">
        <v>30</v>
      </c>
      <c r="O146" s="111"/>
      <c r="P146" s="98">
        <v>1017</v>
      </c>
      <c r="Q146" s="98">
        <v>1022</v>
      </c>
      <c r="R146" s="98">
        <v>1019.5</v>
      </c>
      <c r="S146" s="98">
        <v>5</v>
      </c>
      <c r="T146" s="111"/>
      <c r="U146" s="88">
        <v>9.3000000000000007</v>
      </c>
      <c r="V146" s="88">
        <v>22.5</v>
      </c>
      <c r="W146" s="88">
        <v>32</v>
      </c>
      <c r="X146" s="103" t="s">
        <v>154</v>
      </c>
      <c r="Y146" s="401"/>
      <c r="Z146" s="88">
        <v>0.1</v>
      </c>
      <c r="AA146" s="1459" t="s">
        <v>459</v>
      </c>
      <c r="AB146" s="156" t="s">
        <v>459</v>
      </c>
      <c r="AC146" s="1461">
        <v>4.1493775933609959E-3</v>
      </c>
      <c r="AD146" s="88" t="s">
        <v>459</v>
      </c>
      <c r="AE146" s="1459" t="s">
        <v>459</v>
      </c>
      <c r="AF146" s="1467"/>
      <c r="AG146" s="88">
        <v>3.4</v>
      </c>
      <c r="AH146" s="88">
        <v>9.3000000000000007</v>
      </c>
      <c r="AI146" s="88">
        <v>6.5</v>
      </c>
      <c r="AJ146" s="88">
        <v>5.9</v>
      </c>
      <c r="AL146" s="103" t="s">
        <v>632</v>
      </c>
      <c r="AM146" s="106">
        <v>1013.25</v>
      </c>
      <c r="AN146" s="106" t="s">
        <v>633</v>
      </c>
      <c r="AO146" s="396"/>
      <c r="AP146" s="593">
        <v>4.5</v>
      </c>
      <c r="AQ146" s="596">
        <v>0.3</v>
      </c>
      <c r="AR146" s="576"/>
      <c r="AS146" s="44">
        <f t="shared" si="20"/>
        <v>2</v>
      </c>
      <c r="AT146" s="88">
        <f t="shared" si="21"/>
        <v>2.1999999999999993</v>
      </c>
      <c r="AU146" s="88">
        <f t="shared" si="22"/>
        <v>2.0999999999999996</v>
      </c>
      <c r="AV146" s="355">
        <f t="shared" si="23"/>
        <v>0.19999999999999929</v>
      </c>
      <c r="AW146" s="44">
        <f>IF(F146="","",F146-Daily!CP146)</f>
        <v>1.1026666666666678</v>
      </c>
      <c r="AX146" s="44">
        <f>IF(G146="","",G146-Daily!CQ146)</f>
        <v>1.3633333333333155</v>
      </c>
      <c r="AY146" s="44">
        <f>IF(H146="","",H146-Daily!CR146)</f>
        <v>0.53299999999999237</v>
      </c>
      <c r="AZ146" s="487">
        <f>IF(I146="","",I146-Daily!CS146)</f>
        <v>0.26066666666664773</v>
      </c>
      <c r="BA146" s="85">
        <v>2.7891682817019343</v>
      </c>
      <c r="BB146" s="85">
        <v>2.8817829115081248</v>
      </c>
      <c r="BC146" s="85">
        <v>2.3334097308826105</v>
      </c>
      <c r="BD146" s="108">
        <v>2.1632616652452272</v>
      </c>
      <c r="BE146" s="112"/>
      <c r="BF146" s="622">
        <v>5.254237288135593E-2</v>
      </c>
      <c r="BG146" s="10">
        <v>138.39999999999995</v>
      </c>
      <c r="BH146" s="67">
        <v>0.54536672174907819</v>
      </c>
      <c r="BI146" s="9">
        <v>588.6</v>
      </c>
      <c r="BJ146" s="616">
        <v>1.1679318952825961</v>
      </c>
      <c r="BK146" s="1792">
        <f t="shared" si="24"/>
        <v>1</v>
      </c>
      <c r="BL146" s="1709">
        <v>0.18055555555555555</v>
      </c>
      <c r="BM146" s="1709">
        <v>0.57638888888888895</v>
      </c>
      <c r="BN146" s="1709">
        <v>0.57638888888888895</v>
      </c>
      <c r="BO146" s="1709">
        <v>0.29166666666666669</v>
      </c>
      <c r="BP146" s="1709">
        <v>0.58888888888888891</v>
      </c>
      <c r="BS146" s="1389" t="s">
        <v>181</v>
      </c>
      <c r="BT146" s="108">
        <v>8</v>
      </c>
      <c r="BV146" s="1216"/>
      <c r="BW146" s="1216"/>
      <c r="BX146" s="1216"/>
      <c r="BY146" s="1216"/>
      <c r="BZ146" s="1216"/>
      <c r="CA146" s="1216"/>
      <c r="CB146" s="1216"/>
      <c r="CC146" s="1216"/>
      <c r="CD146" s="1379"/>
      <c r="CE146" s="1686"/>
      <c r="CF146" s="1682">
        <f>MIN(AD124:AD154)</f>
        <v>0.3666666666666667</v>
      </c>
      <c r="CG146" s="1687"/>
      <c r="CH146" s="1682">
        <f>MIN(AG124:AG154)</f>
        <v>-4.2</v>
      </c>
      <c r="CI146" s="1682">
        <f>MIN(AH124:AH154)</f>
        <v>4.5</v>
      </c>
      <c r="CJ146" s="1682">
        <f>MIN(AI124:AI154)</f>
        <v>-0.2</v>
      </c>
      <c r="CK146" s="1091"/>
      <c r="CL146" s="670">
        <v>1</v>
      </c>
      <c r="CM146" s="669">
        <v>0</v>
      </c>
      <c r="CN146" s="670">
        <v>1013.25</v>
      </c>
      <c r="CO146" s="135">
        <f>'2011'!CA75</f>
        <v>4.4799999999999995</v>
      </c>
      <c r="CP146" s="664">
        <v>9.1973333333333329</v>
      </c>
      <c r="CQ146" s="664">
        <v>17.536666666666683</v>
      </c>
      <c r="CR146" s="664">
        <f t="shared" si="18"/>
        <v>13.367000000000008</v>
      </c>
      <c r="CS146" s="512">
        <f t="shared" si="19"/>
        <v>8.3393333333333501</v>
      </c>
      <c r="CT146" s="669">
        <f>$CT$123+('2011'!$BX$75/Daily!$E$154*Daily!E146)</f>
        <v>253.7741935483871</v>
      </c>
      <c r="CU146" s="669">
        <f>$CU$123+('2011'!$CF$75/Daily!$E$154*Daily!E146)</f>
        <v>503.9677419354839</v>
      </c>
      <c r="CV146" s="135">
        <f>'2011'!BT75</f>
        <v>8.3000000000000007</v>
      </c>
      <c r="CW146" s="135">
        <f>'2011'!BU75</f>
        <v>16.7</v>
      </c>
      <c r="CX146" s="25"/>
      <c r="CY146" s="536"/>
      <c r="CZ146" s="536"/>
      <c r="DA146" s="536"/>
      <c r="DB146" s="536"/>
      <c r="DC146" s="536"/>
      <c r="DD146" s="536"/>
    </row>
    <row r="147" spans="4:108" ht="12.75" customHeight="1" x14ac:dyDescent="0.2">
      <c r="D147" s="1865"/>
      <c r="E147" s="1843">
        <f t="shared" si="17"/>
        <v>24</v>
      </c>
      <c r="F147" s="189">
        <v>8.1999999999999993</v>
      </c>
      <c r="G147" s="88">
        <v>19</v>
      </c>
      <c r="H147" s="88">
        <v>13.8</v>
      </c>
      <c r="I147" s="88">
        <v>10.8</v>
      </c>
      <c r="J147" s="1408"/>
      <c r="K147" s="98">
        <v>34</v>
      </c>
      <c r="L147" s="98">
        <v>76</v>
      </c>
      <c r="M147" s="98">
        <v>51</v>
      </c>
      <c r="N147" s="98">
        <v>42</v>
      </c>
      <c r="O147" s="111"/>
      <c r="P147" s="98">
        <v>1020</v>
      </c>
      <c r="Q147" s="98">
        <v>1029</v>
      </c>
      <c r="R147" s="98">
        <v>1024.5</v>
      </c>
      <c r="S147" s="98">
        <v>9</v>
      </c>
      <c r="T147" s="111"/>
      <c r="U147" s="88">
        <v>6.6</v>
      </c>
      <c r="V147" s="88">
        <v>15</v>
      </c>
      <c r="W147" s="88">
        <v>21.9</v>
      </c>
      <c r="X147" s="103" t="s">
        <v>181</v>
      </c>
      <c r="Y147" s="401"/>
      <c r="Z147" s="88">
        <v>0</v>
      </c>
      <c r="AA147" s="1459" t="s">
        <v>459</v>
      </c>
      <c r="AB147" s="156" t="s">
        <v>459</v>
      </c>
      <c r="AC147" s="1461" t="s">
        <v>459</v>
      </c>
      <c r="AD147" s="88" t="s">
        <v>459</v>
      </c>
      <c r="AE147" s="1459" t="s">
        <v>459</v>
      </c>
      <c r="AF147" s="1467"/>
      <c r="AG147" s="88">
        <v>0.7</v>
      </c>
      <c r="AH147" s="88">
        <v>5.0999999999999996</v>
      </c>
      <c r="AI147" s="88">
        <v>3.1</v>
      </c>
      <c r="AJ147" s="88">
        <v>4.3999999999999995</v>
      </c>
      <c r="AL147" s="103" t="s">
        <v>634</v>
      </c>
      <c r="AM147" s="106">
        <v>1013.25</v>
      </c>
      <c r="AN147" s="106" t="s">
        <v>112</v>
      </c>
      <c r="AO147" s="396"/>
      <c r="AP147" s="593">
        <v>13</v>
      </c>
      <c r="AQ147" s="596">
        <v>0</v>
      </c>
      <c r="AR147" s="576"/>
      <c r="AS147" s="44">
        <f t="shared" si="20"/>
        <v>-0.10000000000000142</v>
      </c>
      <c r="AT147" s="88">
        <f t="shared" si="21"/>
        <v>2.3000000000000007</v>
      </c>
      <c r="AU147" s="88">
        <f t="shared" si="22"/>
        <v>1.0999999999999996</v>
      </c>
      <c r="AV147" s="355">
        <f t="shared" si="23"/>
        <v>2.4000000000000021</v>
      </c>
      <c r="AW147" s="44">
        <f>IF(F147="","",F147-Daily!CP147)</f>
        <v>-1.1319999999999997</v>
      </c>
      <c r="AX147" s="44">
        <f>IF(G147="","",G147-Daily!CQ147)</f>
        <v>1.3399999999999999</v>
      </c>
      <c r="AY147" s="44">
        <f>IF(H147="","",H147-Daily!CR147)</f>
        <v>0.30400000000000205</v>
      </c>
      <c r="AZ147" s="487">
        <f>IF(I147="","",I147-Daily!CS147)</f>
        <v>2.4719999999999995</v>
      </c>
      <c r="BA147" s="85">
        <v>2.8174202580026315</v>
      </c>
      <c r="BB147" s="85">
        <v>2.8612564316441422</v>
      </c>
      <c r="BC147" s="85">
        <v>2.1781563438874612</v>
      </c>
      <c r="BD147" s="108">
        <v>5.42009579788333</v>
      </c>
      <c r="BE147" s="1233"/>
      <c r="BF147" s="622">
        <v>0</v>
      </c>
      <c r="BG147" s="10">
        <v>138.39999999999995</v>
      </c>
      <c r="BH147" s="67">
        <v>0.54130709058793824</v>
      </c>
      <c r="BI147" s="9">
        <v>601.6</v>
      </c>
      <c r="BJ147" s="616">
        <v>1.1793840510971985</v>
      </c>
      <c r="BK147" s="1792">
        <f t="shared" si="24"/>
        <v>0</v>
      </c>
      <c r="BL147" s="1709">
        <v>0.22569444444444445</v>
      </c>
      <c r="BM147" s="1709">
        <v>0.6875</v>
      </c>
      <c r="BN147" s="1709">
        <v>0.77083333333333337</v>
      </c>
      <c r="BO147" s="1709">
        <v>0.23958333333333334</v>
      </c>
      <c r="BP147" s="1709">
        <v>0.50902777777777775</v>
      </c>
      <c r="BS147" s="1390" t="s">
        <v>182</v>
      </c>
      <c r="BT147" s="160">
        <v>2</v>
      </c>
      <c r="BV147" s="1382"/>
      <c r="BW147" s="1382"/>
      <c r="BX147" s="1382"/>
      <c r="BY147" s="1382"/>
      <c r="BZ147" s="1382"/>
      <c r="CA147" s="1382"/>
      <c r="CB147" s="1382"/>
      <c r="CC147" s="1382"/>
      <c r="CD147" s="1216"/>
      <c r="CE147" s="1688">
        <f>MAX(AC124:AC154)</f>
        <v>0.60165975103734437</v>
      </c>
      <c r="CF147" s="1684">
        <f>MAX(AD124:AD154)</f>
        <v>4.833333333333333</v>
      </c>
      <c r="CG147" s="1689">
        <f>MAX(AE124:AE154)</f>
        <v>80</v>
      </c>
      <c r="CH147" s="1684">
        <f>MAX(AG124:AG154)</f>
        <v>9.6</v>
      </c>
      <c r="CI147" s="1684">
        <f>MAX(AH124:AH154)</f>
        <v>15.1</v>
      </c>
      <c r="CJ147" s="1684">
        <f>MAX(AI124:AI154)</f>
        <v>11.4</v>
      </c>
      <c r="CK147" s="1091"/>
      <c r="CL147" s="670">
        <v>1</v>
      </c>
      <c r="CM147" s="669">
        <v>0</v>
      </c>
      <c r="CN147" s="670">
        <v>1013.25</v>
      </c>
      <c r="CO147" s="135">
        <f>'2011'!CA75</f>
        <v>4.4799999999999995</v>
      </c>
      <c r="CP147" s="664">
        <v>9.331999999999999</v>
      </c>
      <c r="CQ147" s="664">
        <v>17.66</v>
      </c>
      <c r="CR147" s="664">
        <f t="shared" si="18"/>
        <v>13.495999999999999</v>
      </c>
      <c r="CS147" s="512">
        <f t="shared" si="19"/>
        <v>8.3280000000000012</v>
      </c>
      <c r="CT147" s="669">
        <f>$CT$123+('2011'!$BX$75/Daily!$E$154*Daily!E147)</f>
        <v>255.67741935483872</v>
      </c>
      <c r="CU147" s="669">
        <f>$CU$123+('2011'!$CF$75/Daily!$E$154*Daily!E147)</f>
        <v>510.09677419354841</v>
      </c>
      <c r="CV147" s="135">
        <f>'2011'!BT75</f>
        <v>8.3000000000000007</v>
      </c>
      <c r="CW147" s="135">
        <f>'2011'!BU75</f>
        <v>16.7</v>
      </c>
      <c r="CX147" s="25"/>
      <c r="CY147" s="536"/>
      <c r="CZ147" s="536"/>
      <c r="DA147" s="536"/>
      <c r="DB147" s="536"/>
      <c r="DC147" s="536"/>
      <c r="DD147" s="536"/>
    </row>
    <row r="148" spans="4:108" ht="12.75" customHeight="1" x14ac:dyDescent="0.2">
      <c r="D148" s="1865"/>
      <c r="E148" s="1843">
        <f t="shared" si="17"/>
        <v>25</v>
      </c>
      <c r="F148" s="189">
        <v>6.1</v>
      </c>
      <c r="G148" s="88">
        <v>20.6</v>
      </c>
      <c r="H148" s="88">
        <v>15.3</v>
      </c>
      <c r="I148" s="88">
        <v>14.500000000000002</v>
      </c>
      <c r="J148" s="1408"/>
      <c r="K148" s="156">
        <v>27</v>
      </c>
      <c r="L148" s="156">
        <v>72</v>
      </c>
      <c r="M148" s="98">
        <v>46</v>
      </c>
      <c r="N148" s="156">
        <v>45</v>
      </c>
      <c r="O148" s="154"/>
      <c r="P148" s="156">
        <v>1012</v>
      </c>
      <c r="Q148" s="156">
        <v>1028</v>
      </c>
      <c r="R148" s="98">
        <v>1020</v>
      </c>
      <c r="S148" s="156">
        <v>16</v>
      </c>
      <c r="T148" s="154"/>
      <c r="U148" s="88">
        <v>4.8</v>
      </c>
      <c r="V148" s="88">
        <v>16.100000000000001</v>
      </c>
      <c r="W148" s="88">
        <v>20.8</v>
      </c>
      <c r="X148" s="103" t="s">
        <v>179</v>
      </c>
      <c r="Y148" s="401"/>
      <c r="Z148" s="88">
        <v>0</v>
      </c>
      <c r="AA148" s="1459" t="s">
        <v>459</v>
      </c>
      <c r="AB148" s="156" t="s">
        <v>459</v>
      </c>
      <c r="AC148" s="1461" t="s">
        <v>459</v>
      </c>
      <c r="AD148" s="88" t="s">
        <v>459</v>
      </c>
      <c r="AE148" s="1459" t="s">
        <v>459</v>
      </c>
      <c r="AF148" s="1467"/>
      <c r="AG148" s="88">
        <v>-0.4</v>
      </c>
      <c r="AH148" s="88">
        <v>6.6</v>
      </c>
      <c r="AI148" s="88">
        <v>3</v>
      </c>
      <c r="AJ148" s="88">
        <v>7</v>
      </c>
      <c r="AL148" s="103" t="s">
        <v>635</v>
      </c>
      <c r="AM148" s="106">
        <v>1013.25</v>
      </c>
      <c r="AN148" s="106" t="s">
        <v>112</v>
      </c>
      <c r="AO148" s="396"/>
      <c r="AP148" s="593">
        <v>13</v>
      </c>
      <c r="AQ148" s="596">
        <v>0</v>
      </c>
      <c r="AR148" s="576"/>
      <c r="AS148" s="44">
        <f t="shared" si="20"/>
        <v>-2.2000000000000011</v>
      </c>
      <c r="AT148" s="88">
        <f t="shared" si="21"/>
        <v>3.9000000000000021</v>
      </c>
      <c r="AU148" s="88">
        <f t="shared" si="22"/>
        <v>0.85000000000000053</v>
      </c>
      <c r="AV148" s="355">
        <f t="shared" si="23"/>
        <v>6.1000000000000032</v>
      </c>
      <c r="AW148" s="44">
        <f>IF(F148="","",F148-Daily!CP148)</f>
        <v>-3.3666666666666654</v>
      </c>
      <c r="AX148" s="44">
        <f>IF(G148="","",G148-Daily!CQ148)</f>
        <v>2.8166666666666487</v>
      </c>
      <c r="AY148" s="44">
        <f>IF(H148="","",H148-Daily!CR148)</f>
        <v>1.6749999999999918</v>
      </c>
      <c r="AZ148" s="487">
        <f>IF(I148="","",I148-Daily!CS148)</f>
        <v>6.183333333333314</v>
      </c>
      <c r="BA148" s="85">
        <v>7.4479640316999909</v>
      </c>
      <c r="BB148" s="85">
        <v>4.8038241416917051</v>
      </c>
      <c r="BC148" s="85">
        <v>3.4994522311796801</v>
      </c>
      <c r="BD148" s="1495">
        <v>81.188721569857805</v>
      </c>
      <c r="BE148" s="112"/>
      <c r="BF148" s="622">
        <v>0</v>
      </c>
      <c r="BG148" s="10">
        <v>138.39999999999995</v>
      </c>
      <c r="BH148" s="67">
        <v>0.53730745147150893</v>
      </c>
      <c r="BI148" s="9">
        <v>614.6</v>
      </c>
      <c r="BJ148" s="616">
        <v>1.1905642691995251</v>
      </c>
      <c r="BK148" s="1792">
        <f t="shared" si="24"/>
        <v>0</v>
      </c>
      <c r="BL148" s="1709">
        <v>0.23263888888888887</v>
      </c>
      <c r="BM148" s="1709">
        <v>0.57638888888888895</v>
      </c>
      <c r="BN148" s="1709">
        <v>0.71180555555555547</v>
      </c>
      <c r="BO148" s="1709">
        <v>0.27777777777777779</v>
      </c>
      <c r="BP148" s="1709">
        <v>0.49861111111111112</v>
      </c>
      <c r="BS148" s="1391" t="s">
        <v>186</v>
      </c>
      <c r="BT148" s="160">
        <f>MAX(BT140:BT147)</f>
        <v>10</v>
      </c>
      <c r="BU148" s="30"/>
      <c r="BV148" s="1380"/>
      <c r="BW148" s="1380"/>
      <c r="BX148" s="1380"/>
      <c r="BY148" s="1380"/>
      <c r="BZ148" s="1380"/>
      <c r="CA148" s="1380"/>
      <c r="CB148" s="1380"/>
      <c r="CC148" s="1380"/>
      <c r="CD148" s="1382"/>
      <c r="CE148" s="1682">
        <f>MIN(AJ124:AJ154)</f>
        <v>2.5999999999999996</v>
      </c>
      <c r="CF148" s="1687"/>
      <c r="CG148" s="1687"/>
      <c r="CH148" s="1682">
        <f>MIN(AS124:AS154)</f>
        <v>-5.1000000000000005</v>
      </c>
      <c r="CI148" s="1682">
        <f>MIN(AT124:AT154)</f>
        <v>-2.5999999999999996</v>
      </c>
      <c r="CJ148" s="1682">
        <f>MIN(AU124:AU154)</f>
        <v>-2.9</v>
      </c>
      <c r="CK148" s="1091"/>
      <c r="CL148" s="670">
        <v>1</v>
      </c>
      <c r="CM148" s="669">
        <v>0</v>
      </c>
      <c r="CN148" s="670">
        <v>1013.25</v>
      </c>
      <c r="CO148" s="135">
        <f>'2011'!CA75</f>
        <v>4.4799999999999995</v>
      </c>
      <c r="CP148" s="664">
        <v>9.466666666666665</v>
      </c>
      <c r="CQ148" s="664">
        <v>17.783333333333353</v>
      </c>
      <c r="CR148" s="664">
        <f t="shared" si="18"/>
        <v>13.625000000000009</v>
      </c>
      <c r="CS148" s="512">
        <f t="shared" si="19"/>
        <v>8.3166666666666877</v>
      </c>
      <c r="CT148" s="669">
        <f>$CT$123+('2011'!$BX$75/Daily!$E$154*Daily!E148)</f>
        <v>257.58064516129031</v>
      </c>
      <c r="CU148" s="669">
        <f>$CU$123+('2011'!$CF$75/Daily!$E$154*Daily!E148)</f>
        <v>516.22580645161293</v>
      </c>
      <c r="CV148" s="135">
        <f>'2011'!BT75</f>
        <v>8.3000000000000007</v>
      </c>
      <c r="CW148" s="135">
        <f>'2011'!BU75</f>
        <v>16.7</v>
      </c>
      <c r="CX148" s="25"/>
      <c r="CY148" s="536"/>
      <c r="CZ148" s="536"/>
      <c r="DA148" s="536"/>
      <c r="DB148" s="536"/>
      <c r="DC148" s="536"/>
      <c r="DD148" s="536"/>
    </row>
    <row r="149" spans="4:108" ht="12.75" customHeight="1" x14ac:dyDescent="0.2">
      <c r="D149" s="1865"/>
      <c r="E149" s="1843">
        <f t="shared" si="17"/>
        <v>26</v>
      </c>
      <c r="F149" s="189">
        <v>10.9</v>
      </c>
      <c r="G149" s="44">
        <v>15.1</v>
      </c>
      <c r="H149" s="44">
        <v>13.2</v>
      </c>
      <c r="I149" s="44">
        <v>4.1999999999999993</v>
      </c>
      <c r="J149" s="1408"/>
      <c r="K149" s="78">
        <v>46</v>
      </c>
      <c r="L149" s="78">
        <v>87</v>
      </c>
      <c r="M149" s="85">
        <v>68</v>
      </c>
      <c r="N149" s="78">
        <v>41</v>
      </c>
      <c r="O149" s="127"/>
      <c r="P149" s="78">
        <v>1005</v>
      </c>
      <c r="Q149" s="78">
        <v>1013</v>
      </c>
      <c r="R149" s="85">
        <v>1009</v>
      </c>
      <c r="S149" s="78">
        <v>8</v>
      </c>
      <c r="T149" s="127"/>
      <c r="U149" s="44">
        <v>7.7</v>
      </c>
      <c r="V149" s="44">
        <v>20.100000000000001</v>
      </c>
      <c r="W149" s="44">
        <v>26.8</v>
      </c>
      <c r="X149" s="103" t="s">
        <v>154</v>
      </c>
      <c r="Y149" s="401"/>
      <c r="Z149" s="88">
        <v>14.5</v>
      </c>
      <c r="AA149" s="1459">
        <v>5.2</v>
      </c>
      <c r="AB149" s="156">
        <v>3.8</v>
      </c>
      <c r="AC149" s="1461">
        <v>0.60165975103734437</v>
      </c>
      <c r="AD149" s="88">
        <v>4.833333333333333</v>
      </c>
      <c r="AE149" s="1459">
        <v>80</v>
      </c>
      <c r="AF149" s="1467"/>
      <c r="AG149" s="88">
        <v>3.1</v>
      </c>
      <c r="AH149" s="88">
        <v>11.5</v>
      </c>
      <c r="AI149" s="88">
        <v>7.2</v>
      </c>
      <c r="AJ149" s="88">
        <v>8.4</v>
      </c>
      <c r="AL149" s="103" t="s">
        <v>549</v>
      </c>
      <c r="AM149" s="106">
        <v>1013.25</v>
      </c>
      <c r="AN149" s="106" t="s">
        <v>636</v>
      </c>
      <c r="AO149" s="396"/>
      <c r="AP149" s="511">
        <v>2</v>
      </c>
      <c r="AQ149" s="597">
        <v>3</v>
      </c>
      <c r="AR149" s="576"/>
      <c r="AS149" s="44">
        <f t="shared" si="20"/>
        <v>2.5999999999999996</v>
      </c>
      <c r="AT149" s="44">
        <f t="shared" si="21"/>
        <v>-1.5999999999999996</v>
      </c>
      <c r="AU149" s="44">
        <f t="shared" si="22"/>
        <v>0.5</v>
      </c>
      <c r="AV149" s="487">
        <f t="shared" si="23"/>
        <v>-4.1999999999999993</v>
      </c>
      <c r="AW149" s="44">
        <f>IF(F149="","",F149-Daily!CP149)</f>
        <v>1.2986666666666693</v>
      </c>
      <c r="AX149" s="44">
        <f>IF(G149="","",G149-Daily!CQ149)</f>
        <v>-2.806666666666688</v>
      </c>
      <c r="AY149" s="44">
        <f>IF(H149="","",H149-Daily!CR149)</f>
        <v>-0.55400000000000915</v>
      </c>
      <c r="AZ149" s="487">
        <f>IF(I149="","",I149-Daily!CS149)</f>
        <v>-4.1053333333333573</v>
      </c>
      <c r="BA149" s="85">
        <v>2.9872141076763152</v>
      </c>
      <c r="BB149" s="85">
        <v>4.7847844943381315</v>
      </c>
      <c r="BC149" s="85">
        <v>2.3486601446231101</v>
      </c>
      <c r="BD149" s="108">
        <v>14.736369341523222</v>
      </c>
      <c r="BE149" s="112"/>
      <c r="BF149" s="622">
        <v>7.6186440677966099</v>
      </c>
      <c r="BG149" s="10">
        <v>152.89999999999995</v>
      </c>
      <c r="BH149" s="67">
        <v>0.58924664346096445</v>
      </c>
      <c r="BI149" s="9">
        <v>616.6</v>
      </c>
      <c r="BJ149" s="616">
        <v>1.1804236398443773</v>
      </c>
      <c r="BK149" s="1792">
        <f t="shared" si="24"/>
        <v>2</v>
      </c>
      <c r="BL149" s="1709">
        <v>0.26041666666666669</v>
      </c>
      <c r="BM149" s="1709">
        <v>0.58333333333333337</v>
      </c>
      <c r="BN149" s="1709" t="s">
        <v>489</v>
      </c>
      <c r="BO149" s="1709" t="s">
        <v>645</v>
      </c>
      <c r="BP149" s="1709">
        <v>0.60972222222222217</v>
      </c>
      <c r="BT149" s="25"/>
      <c r="BU149" s="30"/>
      <c r="BV149" s="172"/>
      <c r="BW149" s="172"/>
      <c r="BX149" s="172"/>
      <c r="BY149" s="172"/>
      <c r="BZ149" s="172"/>
      <c r="CA149" s="172"/>
      <c r="CB149" s="172"/>
      <c r="CC149" s="172"/>
      <c r="CD149" s="1380"/>
      <c r="CE149" s="1684">
        <f>MAX(AJ124:AJ154)</f>
        <v>9.8000000000000007</v>
      </c>
      <c r="CF149" s="1689">
        <f>MAX(AP124:AP154)</f>
        <v>13.5</v>
      </c>
      <c r="CG149" s="1689">
        <f>MAX(AQ124:AQ154)</f>
        <v>3</v>
      </c>
      <c r="CH149" s="1684">
        <f>MAX(AS124:AS154)</f>
        <v>6.2999999999999989</v>
      </c>
      <c r="CI149" s="1684">
        <f>MAX(AT124:AT154)</f>
        <v>7.8000000000000007</v>
      </c>
      <c r="CJ149" s="1684">
        <f>MAX(AU124:AU154)</f>
        <v>6.3</v>
      </c>
      <c r="CK149" s="1091"/>
      <c r="CL149" s="670">
        <v>1</v>
      </c>
      <c r="CM149" s="669">
        <v>0</v>
      </c>
      <c r="CN149" s="670">
        <v>1013.25</v>
      </c>
      <c r="CO149" s="135">
        <f>'2011'!CA75</f>
        <v>4.4799999999999995</v>
      </c>
      <c r="CP149" s="664">
        <v>9.6013333333333311</v>
      </c>
      <c r="CQ149" s="664">
        <v>17.906666666666688</v>
      </c>
      <c r="CR149" s="664">
        <f t="shared" si="18"/>
        <v>13.754000000000008</v>
      </c>
      <c r="CS149" s="512">
        <f t="shared" si="19"/>
        <v>8.3053333333333565</v>
      </c>
      <c r="CT149" s="669">
        <f>$CT$123+('2011'!$BX$75/Daily!$E$154*Daily!E149)</f>
        <v>259.48387096774195</v>
      </c>
      <c r="CU149" s="669">
        <f>$CU$123+('2011'!$CF$75/Daily!$E$154*Daily!E149)</f>
        <v>522.35483870967744</v>
      </c>
      <c r="CV149" s="135">
        <f>'2011'!BT75</f>
        <v>8.3000000000000007</v>
      </c>
      <c r="CW149" s="135">
        <f>'2011'!BU75</f>
        <v>16.7</v>
      </c>
      <c r="CX149" s="25"/>
      <c r="CY149" s="536"/>
      <c r="CZ149" s="536"/>
      <c r="DA149" s="536"/>
      <c r="DB149" s="536"/>
      <c r="DC149" s="536"/>
      <c r="DD149" s="536"/>
    </row>
    <row r="150" spans="4:108" ht="12.75" customHeight="1" x14ac:dyDescent="0.2">
      <c r="D150" s="1865"/>
      <c r="E150" s="1843">
        <f t="shared" si="17"/>
        <v>27</v>
      </c>
      <c r="F150" s="189">
        <v>10.1</v>
      </c>
      <c r="G150" s="44">
        <v>15.7</v>
      </c>
      <c r="H150" s="44">
        <v>12.8</v>
      </c>
      <c r="I150" s="44">
        <v>5.6</v>
      </c>
      <c r="J150" s="1408"/>
      <c r="K150" s="78">
        <v>46</v>
      </c>
      <c r="L150" s="78">
        <v>80</v>
      </c>
      <c r="M150" s="85">
        <v>63</v>
      </c>
      <c r="N150" s="78">
        <v>34</v>
      </c>
      <c r="O150" s="127"/>
      <c r="P150" s="78">
        <v>1013</v>
      </c>
      <c r="Q150" s="78">
        <v>1018</v>
      </c>
      <c r="R150" s="85">
        <v>1015.5</v>
      </c>
      <c r="S150" s="78">
        <v>5</v>
      </c>
      <c r="T150" s="127"/>
      <c r="U150" s="44">
        <v>5.4</v>
      </c>
      <c r="V150" s="44">
        <v>11.8</v>
      </c>
      <c r="W150" s="44">
        <v>17.5</v>
      </c>
      <c r="X150" s="103" t="s">
        <v>181</v>
      </c>
      <c r="Y150" s="401"/>
      <c r="Z150" s="88">
        <v>0</v>
      </c>
      <c r="AA150" s="1459" t="s">
        <v>459</v>
      </c>
      <c r="AB150" s="156" t="s">
        <v>459</v>
      </c>
      <c r="AC150" s="1461" t="s">
        <v>459</v>
      </c>
      <c r="AD150" s="88" t="s">
        <v>459</v>
      </c>
      <c r="AE150" s="1459" t="s">
        <v>459</v>
      </c>
      <c r="AF150" s="1467"/>
      <c r="AG150" s="88">
        <v>3.2</v>
      </c>
      <c r="AH150" s="88">
        <v>8.8000000000000007</v>
      </c>
      <c r="AI150" s="88">
        <v>5.7</v>
      </c>
      <c r="AJ150" s="88">
        <v>5.6000000000000005</v>
      </c>
      <c r="AL150" s="103" t="s">
        <v>637</v>
      </c>
      <c r="AM150" s="106">
        <v>1013.25</v>
      </c>
      <c r="AN150" s="106" t="s">
        <v>112</v>
      </c>
      <c r="AO150" s="396"/>
      <c r="AP150" s="511">
        <v>3</v>
      </c>
      <c r="AQ150" s="597">
        <v>0</v>
      </c>
      <c r="AR150" s="576"/>
      <c r="AS150" s="44">
        <f t="shared" si="20"/>
        <v>1.7999999999999989</v>
      </c>
      <c r="AT150" s="44">
        <f t="shared" si="21"/>
        <v>-1</v>
      </c>
      <c r="AU150" s="44">
        <f t="shared" si="22"/>
        <v>0.39999999999999947</v>
      </c>
      <c r="AV150" s="487">
        <f t="shared" si="23"/>
        <v>-2.7999999999999989</v>
      </c>
      <c r="AW150" s="44">
        <f>IF(F150="","",F150-Daily!CP150)</f>
        <v>0.36400000000000254</v>
      </c>
      <c r="AX150" s="44">
        <f>IF(G150="","",G150-Daily!CQ150)</f>
        <v>-2.3300000000000018</v>
      </c>
      <c r="AY150" s="44">
        <f>IF(H150="","",H150-Daily!CR150)</f>
        <v>-1.0829999999999984</v>
      </c>
      <c r="AZ150" s="487">
        <f>IF(I150="","",I150-Daily!CS150)</f>
        <v>-2.6940000000000044</v>
      </c>
      <c r="BA150" s="85">
        <v>2.2104884861876375</v>
      </c>
      <c r="BB150" s="85">
        <v>3.989194573771734</v>
      </c>
      <c r="BC150" s="85">
        <v>2.7992177504124744</v>
      </c>
      <c r="BD150" s="108">
        <v>6.1056626478245111</v>
      </c>
      <c r="BE150" s="112"/>
      <c r="BF150" s="622">
        <v>0</v>
      </c>
      <c r="BG150" s="10">
        <v>152.89999999999995</v>
      </c>
      <c r="BH150" s="67">
        <v>0.58495618906577795</v>
      </c>
      <c r="BI150" s="9">
        <v>619.6</v>
      </c>
      <c r="BJ150" s="616">
        <v>1.1724104254410059</v>
      </c>
      <c r="BK150" s="1792">
        <f t="shared" si="24"/>
        <v>0</v>
      </c>
      <c r="BL150" s="1709">
        <v>0.23958333333333334</v>
      </c>
      <c r="BM150" s="1709">
        <v>0.8125</v>
      </c>
      <c r="BN150" s="1709">
        <v>0.83333333333333337</v>
      </c>
      <c r="BO150" s="1709">
        <v>0.33680555555555558</v>
      </c>
      <c r="BP150" s="1709">
        <v>0.57222222222222219</v>
      </c>
      <c r="BR150" s="1381"/>
      <c r="BS150" s="1381"/>
      <c r="BT150" s="1381"/>
      <c r="BU150" s="1381"/>
      <c r="BV150" s="1381"/>
      <c r="BW150" s="1381"/>
      <c r="BX150" s="1381"/>
      <c r="BY150" s="1381"/>
      <c r="BZ150" s="1381"/>
      <c r="CA150" s="1381"/>
      <c r="CB150" s="1381"/>
      <c r="CC150" s="1381"/>
      <c r="CD150" s="25"/>
      <c r="CE150" s="1682">
        <f>MIN(AV124:AV154)</f>
        <v>-4.1999999999999993</v>
      </c>
      <c r="CF150" s="1682">
        <f>MIN(AW124:AW154)</f>
        <v>-3.4386666666666681</v>
      </c>
      <c r="CG150" s="1682">
        <f>MIN(AX124:AX154)</f>
        <v>-2.806666666666688</v>
      </c>
      <c r="CH150" s="1682">
        <f>MIN(AY124:AY154)</f>
        <v>-1.5700000000000003</v>
      </c>
      <c r="CI150" s="1682">
        <f>MIN(AZ124:AZ154)</f>
        <v>-4.1053333333333573</v>
      </c>
      <c r="CJ150" s="1692"/>
      <c r="CK150" s="1091"/>
      <c r="CL150" s="670">
        <v>1</v>
      </c>
      <c r="CM150" s="669">
        <v>0</v>
      </c>
      <c r="CN150" s="670">
        <v>1013.25</v>
      </c>
      <c r="CO150" s="135">
        <f>'2011'!CA75</f>
        <v>4.4799999999999995</v>
      </c>
      <c r="CP150" s="664">
        <v>9.7359999999999971</v>
      </c>
      <c r="CQ150" s="664">
        <v>18.03</v>
      </c>
      <c r="CR150" s="664">
        <f t="shared" si="18"/>
        <v>13.882999999999999</v>
      </c>
      <c r="CS150" s="512">
        <f t="shared" si="19"/>
        <v>8.294000000000004</v>
      </c>
      <c r="CT150" s="669">
        <f>$CT$123+('2011'!$BX$75/Daily!$E$154*Daily!E150)</f>
        <v>261.38709677419354</v>
      </c>
      <c r="CU150" s="669">
        <f>$CU$123+('2011'!$CF$75/Daily!$E$154*Daily!E150)</f>
        <v>528.48387096774195</v>
      </c>
      <c r="CV150" s="135">
        <f>'2011'!BT75</f>
        <v>8.3000000000000007</v>
      </c>
      <c r="CW150" s="135">
        <f>'2011'!BU75</f>
        <v>16.7</v>
      </c>
      <c r="CX150" s="25"/>
      <c r="CY150" s="536"/>
      <c r="CZ150" s="536"/>
      <c r="DA150" s="536"/>
      <c r="DB150" s="536"/>
      <c r="DC150" s="536"/>
      <c r="DD150" s="536"/>
    </row>
    <row r="151" spans="4:108" ht="12.75" customHeight="1" x14ac:dyDescent="0.2">
      <c r="D151" s="1865"/>
      <c r="E151" s="1843">
        <f t="shared" si="17"/>
        <v>28</v>
      </c>
      <c r="F151" s="189">
        <v>9.1999999999999993</v>
      </c>
      <c r="G151" s="44">
        <v>15.6</v>
      </c>
      <c r="H151" s="44">
        <v>12.9</v>
      </c>
      <c r="I151" s="44">
        <v>6.4</v>
      </c>
      <c r="J151" s="1408"/>
      <c r="K151" s="78">
        <v>57</v>
      </c>
      <c r="L151" s="78">
        <v>77</v>
      </c>
      <c r="M151" s="85">
        <v>69</v>
      </c>
      <c r="N151" s="78">
        <v>20</v>
      </c>
      <c r="O151" s="127"/>
      <c r="P151" s="78">
        <v>1012</v>
      </c>
      <c r="Q151" s="78">
        <v>1018</v>
      </c>
      <c r="R151" s="85">
        <v>1015</v>
      </c>
      <c r="S151" s="78">
        <v>6</v>
      </c>
      <c r="T151" s="127"/>
      <c r="U151" s="44">
        <v>7.2</v>
      </c>
      <c r="V151" s="44">
        <v>16.600000000000001</v>
      </c>
      <c r="W151" s="44">
        <v>22.5</v>
      </c>
      <c r="X151" s="103" t="s">
        <v>154</v>
      </c>
      <c r="Y151" s="401"/>
      <c r="Z151" s="88">
        <v>0.1</v>
      </c>
      <c r="AA151" s="1459" t="s">
        <v>459</v>
      </c>
      <c r="AB151" s="156" t="s">
        <v>459</v>
      </c>
      <c r="AC151" s="1461">
        <v>4.1493775933609959E-3</v>
      </c>
      <c r="AD151" s="88" t="s">
        <v>459</v>
      </c>
      <c r="AE151" s="1459" t="s">
        <v>459</v>
      </c>
      <c r="AF151" s="1467"/>
      <c r="AG151" s="88">
        <v>4.0999999999999996</v>
      </c>
      <c r="AH151" s="88">
        <v>10.6</v>
      </c>
      <c r="AI151" s="88">
        <v>7.3</v>
      </c>
      <c r="AJ151" s="88">
        <v>6.5</v>
      </c>
      <c r="AL151" s="103" t="s">
        <v>638</v>
      </c>
      <c r="AM151" s="106">
        <v>1013.25</v>
      </c>
      <c r="AN151" s="106" t="s">
        <v>639</v>
      </c>
      <c r="AO151" s="396"/>
      <c r="AP151" s="511">
        <v>1.5</v>
      </c>
      <c r="AQ151" s="597">
        <v>0.4</v>
      </c>
      <c r="AR151" s="576"/>
      <c r="AS151" s="44">
        <f t="shared" si="20"/>
        <v>0.89999999999999858</v>
      </c>
      <c r="AT151" s="44">
        <f t="shared" si="21"/>
        <v>-1.0999999999999996</v>
      </c>
      <c r="AU151" s="44">
        <f t="shared" si="22"/>
        <v>-0.10000000000000053</v>
      </c>
      <c r="AV151" s="487">
        <f t="shared" si="23"/>
        <v>-1.9999999999999982</v>
      </c>
      <c r="AW151" s="44">
        <f>IF(F151="","",F151-Daily!CP151)</f>
        <v>-0.67066666666666386</v>
      </c>
      <c r="AX151" s="44">
        <f>IF(G151="","",G151-Daily!CQ151)</f>
        <v>-2.5533333333333577</v>
      </c>
      <c r="AY151" s="44">
        <f>IF(H151="","",H151-Daily!CR151)</f>
        <v>-1.1120000000000108</v>
      </c>
      <c r="AZ151" s="487">
        <f>IF(I151="","",I151-Daily!CS151)</f>
        <v>-1.8826666666666938</v>
      </c>
      <c r="BA151" s="85">
        <v>2.4226322625093868</v>
      </c>
      <c r="BB151" s="85">
        <v>4.3361392342376286</v>
      </c>
      <c r="BC151" s="85">
        <v>2.8281015030468604</v>
      </c>
      <c r="BD151" s="108">
        <v>4.0497330871189625</v>
      </c>
      <c r="BE151" s="112"/>
      <c r="BF151" s="622">
        <v>5.254237288135593E-2</v>
      </c>
      <c r="BG151" s="10">
        <v>152.99999999999994</v>
      </c>
      <c r="BH151" s="67">
        <v>0.58110757167360916</v>
      </c>
      <c r="BI151" s="9">
        <v>621.1</v>
      </c>
      <c r="BJ151" s="616">
        <v>1.1617751764918844</v>
      </c>
      <c r="BK151" s="1792">
        <f t="shared" si="24"/>
        <v>1</v>
      </c>
      <c r="BL151" s="1709">
        <v>0.21180555555555555</v>
      </c>
      <c r="BM151" s="1709">
        <v>0.70486111111111116</v>
      </c>
      <c r="BN151" s="1709">
        <v>0.81597222222222221</v>
      </c>
      <c r="BO151" s="1709">
        <v>0.3923611111111111</v>
      </c>
      <c r="BP151" s="1709">
        <v>0.79652777777777783</v>
      </c>
      <c r="BR151" s="1382"/>
      <c r="BS151" s="1382"/>
      <c r="BT151" s="1382"/>
      <c r="BU151" s="1382"/>
      <c r="BV151" s="1382"/>
      <c r="BW151" s="1382"/>
      <c r="BX151" s="1382"/>
      <c r="BY151" s="1382"/>
      <c r="BZ151" s="1382"/>
      <c r="CA151" s="1382"/>
      <c r="CB151" s="1382"/>
      <c r="CC151" s="1382"/>
      <c r="CD151" s="25"/>
      <c r="CE151" s="1682">
        <f>MAX(AV124:AV154)</f>
        <v>7.0000000000000018</v>
      </c>
      <c r="CF151" s="1682">
        <f>MAX(AW124:AW154)</f>
        <v>7.4226666666666636</v>
      </c>
      <c r="CG151" s="1682">
        <f>MAX(AX124:AX154)</f>
        <v>9.06</v>
      </c>
      <c r="CH151" s="1682">
        <f>MAX(AY124:AY154)</f>
        <v>7.0969999999999978</v>
      </c>
      <c r="CI151" s="1682">
        <f>MAX(AZ124:AZ154)</f>
        <v>6.8680000000000039</v>
      </c>
      <c r="CJ151" s="1691"/>
      <c r="CK151" s="1086"/>
      <c r="CL151" s="670">
        <v>1</v>
      </c>
      <c r="CM151" s="669">
        <v>0</v>
      </c>
      <c r="CN151" s="670">
        <v>1013.25</v>
      </c>
      <c r="CO151" s="135">
        <f>'2011'!CA75</f>
        <v>4.4799999999999995</v>
      </c>
      <c r="CP151" s="664">
        <v>9.8706666666666631</v>
      </c>
      <c r="CQ151" s="664">
        <v>18.153333333333357</v>
      </c>
      <c r="CR151" s="664">
        <f t="shared" si="18"/>
        <v>14.012000000000011</v>
      </c>
      <c r="CS151" s="512">
        <f t="shared" si="19"/>
        <v>8.2826666666666942</v>
      </c>
      <c r="CT151" s="669">
        <f>$CT$123+('2011'!$BX$75/Daily!$E$154*Daily!E151)</f>
        <v>263.29032258064518</v>
      </c>
      <c r="CU151" s="669">
        <f>$CU$123+('2011'!$CF$75/Daily!$E$154*Daily!E151)</f>
        <v>534.61290322580646</v>
      </c>
      <c r="CV151" s="135">
        <f>'2011'!BT75</f>
        <v>8.3000000000000007</v>
      </c>
      <c r="CW151" s="135">
        <f>'2011'!BU75</f>
        <v>16.7</v>
      </c>
      <c r="CX151" s="25"/>
      <c r="CY151" s="536"/>
      <c r="CZ151" s="536"/>
      <c r="DA151" s="536"/>
      <c r="DB151" s="536"/>
      <c r="DC151" s="536"/>
      <c r="DD151" s="536"/>
    </row>
    <row r="152" spans="4:108" ht="12.75" customHeight="1" x14ac:dyDescent="0.2">
      <c r="D152" s="1865"/>
      <c r="E152" s="1843">
        <f t="shared" si="17"/>
        <v>29</v>
      </c>
      <c r="F152" s="189">
        <v>13.3</v>
      </c>
      <c r="G152" s="44">
        <v>19.100000000000001</v>
      </c>
      <c r="H152" s="44">
        <v>16.100000000000001</v>
      </c>
      <c r="I152" s="44">
        <v>5.8000000000000007</v>
      </c>
      <c r="J152" s="1408"/>
      <c r="K152" s="78">
        <v>60</v>
      </c>
      <c r="L152" s="78">
        <v>80</v>
      </c>
      <c r="M152" s="85">
        <v>71</v>
      </c>
      <c r="N152" s="78">
        <v>20</v>
      </c>
      <c r="O152" s="127"/>
      <c r="P152" s="78">
        <v>1011</v>
      </c>
      <c r="Q152" s="78">
        <v>1014</v>
      </c>
      <c r="R152" s="85">
        <v>1012.5</v>
      </c>
      <c r="S152" s="78">
        <v>3</v>
      </c>
      <c r="T152" s="127"/>
      <c r="U152" s="44">
        <v>8.6</v>
      </c>
      <c r="V152" s="44">
        <v>17.8</v>
      </c>
      <c r="W152" s="44">
        <v>27.7</v>
      </c>
      <c r="X152" s="103" t="s">
        <v>154</v>
      </c>
      <c r="Y152" s="401"/>
      <c r="Z152" s="88">
        <v>0</v>
      </c>
      <c r="AA152" s="1459" t="s">
        <v>459</v>
      </c>
      <c r="AB152" s="156" t="s">
        <v>459</v>
      </c>
      <c r="AC152" s="1461" t="s">
        <v>459</v>
      </c>
      <c r="AD152" s="88" t="s">
        <v>459</v>
      </c>
      <c r="AE152" s="1459" t="s">
        <v>459</v>
      </c>
      <c r="AF152" s="1467"/>
      <c r="AG152" s="88">
        <v>9.6</v>
      </c>
      <c r="AH152" s="88">
        <v>12.2</v>
      </c>
      <c r="AI152" s="88">
        <v>10.8</v>
      </c>
      <c r="AJ152" s="88">
        <v>2.5999999999999996</v>
      </c>
      <c r="AL152" s="103" t="s">
        <v>640</v>
      </c>
      <c r="AM152" s="106">
        <v>1013.25</v>
      </c>
      <c r="AN152" s="106" t="s">
        <v>112</v>
      </c>
      <c r="AO152" s="396"/>
      <c r="AP152" s="511">
        <v>5</v>
      </c>
      <c r="AQ152" s="597">
        <v>0</v>
      </c>
      <c r="AR152" s="576"/>
      <c r="AS152" s="44">
        <f t="shared" si="20"/>
        <v>5</v>
      </c>
      <c r="AT152" s="44">
        <f t="shared" si="21"/>
        <v>2.4000000000000021</v>
      </c>
      <c r="AU152" s="44">
        <f t="shared" si="22"/>
        <v>3.7000000000000011</v>
      </c>
      <c r="AV152" s="487">
        <f t="shared" si="23"/>
        <v>-2.5999999999999979</v>
      </c>
      <c r="AW152" s="44">
        <f>IF(F152="","",F152-Daily!CP152)</f>
        <v>3.2946666666666715</v>
      </c>
      <c r="AX152" s="44">
        <f>IF(G152="","",G152-Daily!CQ152)</f>
        <v>0.82333333333330927</v>
      </c>
      <c r="AY152" s="44">
        <f>IF(H152="","",H152-Daily!CR152)</f>
        <v>1.9589999999999907</v>
      </c>
      <c r="AZ152" s="487">
        <f>IF(I152="","",I152-Daily!CS152)</f>
        <v>-2.4713333333333622</v>
      </c>
      <c r="BA152" s="85">
        <v>7.1710085055889188</v>
      </c>
      <c r="BB152" s="85">
        <v>2.462442268800765</v>
      </c>
      <c r="BC152" s="85">
        <v>3.9360034335698733</v>
      </c>
      <c r="BD152" s="108">
        <v>5.4181996136850765</v>
      </c>
      <c r="BE152" s="112"/>
      <c r="BF152" s="622">
        <v>0</v>
      </c>
      <c r="BG152" s="10">
        <v>152.99999999999994</v>
      </c>
      <c r="BH152" s="67">
        <v>0.5769371122734458</v>
      </c>
      <c r="BI152" s="9">
        <v>626.1</v>
      </c>
      <c r="BJ152" s="616">
        <v>1.157853606156416</v>
      </c>
      <c r="BK152" s="1792">
        <f t="shared" si="24"/>
        <v>0</v>
      </c>
      <c r="BL152" s="1709">
        <v>0.1423611111111111</v>
      </c>
      <c r="BM152" s="1709">
        <v>0.50347222222222221</v>
      </c>
      <c r="BN152" s="1709">
        <v>0.51388888888888895</v>
      </c>
      <c r="BO152" s="1709">
        <v>0.125</v>
      </c>
      <c r="BP152" s="1709">
        <v>0.60486111111111118</v>
      </c>
      <c r="BR152" s="1630"/>
      <c r="BS152" s="1630"/>
      <c r="BT152" s="1630"/>
      <c r="BU152" s="1630"/>
      <c r="BV152" s="1630"/>
      <c r="BW152" s="1630"/>
      <c r="BX152" s="1630"/>
      <c r="BY152" s="1630"/>
      <c r="BZ152" s="1630"/>
      <c r="CA152" s="1630"/>
      <c r="CB152" s="1630"/>
      <c r="CC152" s="1630"/>
      <c r="CD152" s="9"/>
      <c r="CE152" s="9"/>
      <c r="CF152" s="9"/>
      <c r="CG152" s="9"/>
      <c r="CH152" s="9"/>
      <c r="CI152" s="9"/>
      <c r="CJ152" s="9"/>
      <c r="CK152" s="1086"/>
      <c r="CL152" s="670">
        <v>1</v>
      </c>
      <c r="CM152" s="669">
        <v>0</v>
      </c>
      <c r="CN152" s="670">
        <v>1013.25</v>
      </c>
      <c r="CO152" s="135">
        <f>'2011'!CA75</f>
        <v>4.4799999999999995</v>
      </c>
      <c r="CP152" s="664">
        <v>10.005333333333329</v>
      </c>
      <c r="CQ152" s="664">
        <v>18.276666666666692</v>
      </c>
      <c r="CR152" s="664">
        <f t="shared" si="18"/>
        <v>14.141000000000011</v>
      </c>
      <c r="CS152" s="512">
        <f t="shared" si="19"/>
        <v>8.271333333333363</v>
      </c>
      <c r="CT152" s="669">
        <f>$CT$123+('2011'!$BX$75/Daily!$E$154*Daily!E152)</f>
        <v>265.19354838709677</v>
      </c>
      <c r="CU152" s="669">
        <f>$CU$123+('2011'!$CF$75/Daily!$E$154*Daily!E152)</f>
        <v>540.74193548387098</v>
      </c>
      <c r="CV152" s="135">
        <f>'2011'!BT75</f>
        <v>8.3000000000000007</v>
      </c>
      <c r="CW152" s="135">
        <f>'2011'!BU75</f>
        <v>16.7</v>
      </c>
      <c r="CX152" s="25"/>
      <c r="CY152" s="536"/>
      <c r="CZ152" s="536"/>
      <c r="DA152" s="536"/>
      <c r="DB152" s="536"/>
      <c r="DC152" s="536"/>
      <c r="DD152" s="536"/>
    </row>
    <row r="153" spans="4:108" ht="12.75" customHeight="1" x14ac:dyDescent="0.2">
      <c r="D153" s="1865"/>
      <c r="E153" s="1843">
        <f t="shared" si="17"/>
        <v>30</v>
      </c>
      <c r="F153" s="189">
        <v>11.2</v>
      </c>
      <c r="G153" s="44">
        <v>20.5</v>
      </c>
      <c r="H153" s="44">
        <v>14.8</v>
      </c>
      <c r="I153" s="44">
        <v>9.3000000000000007</v>
      </c>
      <c r="J153" s="1408"/>
      <c r="K153" s="78">
        <v>57</v>
      </c>
      <c r="L153" s="78">
        <v>89</v>
      </c>
      <c r="M153" s="85">
        <v>80</v>
      </c>
      <c r="N153" s="78">
        <v>32</v>
      </c>
      <c r="O153" s="127"/>
      <c r="P153" s="78">
        <v>1008</v>
      </c>
      <c r="Q153" s="78">
        <v>1013</v>
      </c>
      <c r="R153" s="85">
        <v>1010.5</v>
      </c>
      <c r="S153" s="78">
        <v>5</v>
      </c>
      <c r="T153" s="127"/>
      <c r="U153" s="44">
        <v>5.2</v>
      </c>
      <c r="V153" s="44">
        <v>15.6</v>
      </c>
      <c r="W153" s="44">
        <v>19.899999999999999</v>
      </c>
      <c r="X153" s="103" t="s">
        <v>154</v>
      </c>
      <c r="Y153" s="401"/>
      <c r="Z153" s="88">
        <v>1.1000000000000001</v>
      </c>
      <c r="AA153" s="1459">
        <v>0.5</v>
      </c>
      <c r="AB153" s="156">
        <v>0.3</v>
      </c>
      <c r="AC153" s="1461">
        <v>4.5643153526970959E-2</v>
      </c>
      <c r="AD153" s="88">
        <v>0.3666666666666667</v>
      </c>
      <c r="AE153" s="1459">
        <v>1.5</v>
      </c>
      <c r="AF153" s="1467"/>
      <c r="AG153" s="88">
        <v>8.8000000000000007</v>
      </c>
      <c r="AH153" s="88">
        <v>13.5</v>
      </c>
      <c r="AI153" s="88">
        <v>11.1</v>
      </c>
      <c r="AJ153" s="88">
        <v>4.6999999999999993</v>
      </c>
      <c r="AL153" s="103" t="s">
        <v>641</v>
      </c>
      <c r="AM153" s="106">
        <v>1013.25</v>
      </c>
      <c r="AN153" s="106" t="s">
        <v>642</v>
      </c>
      <c r="AO153" s="396"/>
      <c r="AP153" s="511">
        <v>3</v>
      </c>
      <c r="AQ153" s="597">
        <v>3</v>
      </c>
      <c r="AR153" s="576"/>
      <c r="AS153" s="44">
        <f t="shared" si="20"/>
        <v>2.8999999999999986</v>
      </c>
      <c r="AT153" s="44">
        <f t="shared" si="21"/>
        <v>3.8000000000000007</v>
      </c>
      <c r="AU153" s="44">
        <f t="shared" si="22"/>
        <v>3.3499999999999996</v>
      </c>
      <c r="AV153" s="487">
        <f t="shared" si="23"/>
        <v>0.90000000000000213</v>
      </c>
      <c r="AW153" s="44">
        <f>IF(F153="","",F153-Daily!CP153)</f>
        <v>1.0599999999999987</v>
      </c>
      <c r="AX153" s="44">
        <f>IF(G153="","",G153-Daily!CQ153)</f>
        <v>2.1000000000000014</v>
      </c>
      <c r="AY153" s="44">
        <f>IF(H153="","",H153-Daily!CR153)</f>
        <v>0.53000000000000114</v>
      </c>
      <c r="AZ153" s="487">
        <f>IF(I153="","",I153-Daily!CS153)</f>
        <v>1.0400000000000027</v>
      </c>
      <c r="BA153" s="85">
        <v>2.7489022719627498</v>
      </c>
      <c r="BB153" s="85">
        <v>3.6729502201171531</v>
      </c>
      <c r="BC153" s="85">
        <v>2.3312456576448515</v>
      </c>
      <c r="BD153" s="108">
        <v>2.8349926651491719</v>
      </c>
      <c r="BE153" s="112"/>
      <c r="BF153" s="622">
        <v>0.57796610169491525</v>
      </c>
      <c r="BG153" s="10">
        <v>154.09999999999994</v>
      </c>
      <c r="BH153" s="67">
        <v>0.57694444444444415</v>
      </c>
      <c r="BI153" s="9">
        <v>629.1</v>
      </c>
      <c r="BJ153" s="616">
        <v>1.1503627676517432</v>
      </c>
      <c r="BK153" s="1792">
        <f t="shared" si="24"/>
        <v>2</v>
      </c>
      <c r="BL153" s="1709">
        <v>0.15972222222222224</v>
      </c>
      <c r="BM153" s="1709">
        <v>0.5625</v>
      </c>
      <c r="BN153" s="1709">
        <v>0.60069444444444442</v>
      </c>
      <c r="BO153" s="1709">
        <v>0.92708333333333337</v>
      </c>
      <c r="BP153" s="1709">
        <v>0.52708333333333335</v>
      </c>
      <c r="BR153" s="1627"/>
      <c r="BS153" s="1627"/>
      <c r="BT153" s="1627"/>
      <c r="BU153" s="1627"/>
      <c r="BV153" s="1627"/>
      <c r="BW153" s="1627"/>
      <c r="BX153" s="1627"/>
      <c r="BY153" s="1627"/>
      <c r="BZ153" s="1627"/>
      <c r="CA153" s="1627"/>
      <c r="CB153" s="1627"/>
      <c r="CC153" s="1627"/>
      <c r="CD153" s="9"/>
      <c r="CE153" s="9"/>
      <c r="CF153" s="9"/>
      <c r="CG153" s="10"/>
      <c r="CH153" s="10"/>
      <c r="CI153" s="9"/>
      <c r="CJ153" s="9"/>
      <c r="CK153" s="1086"/>
      <c r="CL153" s="670">
        <v>1</v>
      </c>
      <c r="CM153" s="669">
        <v>0</v>
      </c>
      <c r="CN153" s="670">
        <v>1013.25</v>
      </c>
      <c r="CO153" s="135">
        <f>'2011'!CA75</f>
        <v>4.4799999999999995</v>
      </c>
      <c r="CP153" s="664">
        <v>10.14</v>
      </c>
      <c r="CQ153" s="664">
        <v>18.399999999999999</v>
      </c>
      <c r="CR153" s="664">
        <f t="shared" si="18"/>
        <v>14.27</v>
      </c>
      <c r="CS153" s="512">
        <f t="shared" si="19"/>
        <v>8.259999999999998</v>
      </c>
      <c r="CT153" s="669">
        <f>$CT$123+('2011'!$BX$75/Daily!$E$154*Daily!E153)</f>
        <v>267.09677419354841</v>
      </c>
      <c r="CU153" s="669">
        <f>$CU$123+('2011'!$CF$75/Daily!$E$154*Daily!E153)</f>
        <v>546.87096774193549</v>
      </c>
      <c r="CV153" s="135">
        <f>'2011'!BT75</f>
        <v>8.3000000000000007</v>
      </c>
      <c r="CW153" s="135">
        <f>'2011'!BU75</f>
        <v>16.7</v>
      </c>
      <c r="CX153" s="25"/>
      <c r="CY153" s="536"/>
      <c r="CZ153" s="536"/>
      <c r="DA153" s="536"/>
      <c r="DB153" s="536"/>
      <c r="DC153" s="536"/>
      <c r="DD153" s="536"/>
    </row>
    <row r="154" spans="4:108" ht="12.75" customHeight="1" thickBot="1" x14ac:dyDescent="0.25">
      <c r="D154" s="1866"/>
      <c r="E154" s="1006">
        <v>31</v>
      </c>
      <c r="F154" s="145">
        <v>7.8</v>
      </c>
      <c r="G154" s="140">
        <v>17.7</v>
      </c>
      <c r="H154" s="140">
        <v>12.7</v>
      </c>
      <c r="I154" s="140">
        <v>9.8999999999999986</v>
      </c>
      <c r="J154" s="1410"/>
      <c r="K154" s="144">
        <v>35</v>
      </c>
      <c r="L154" s="144">
        <v>87</v>
      </c>
      <c r="M154" s="144">
        <v>63</v>
      </c>
      <c r="N154" s="144">
        <v>52</v>
      </c>
      <c r="O154" s="499"/>
      <c r="P154" s="144">
        <v>1012</v>
      </c>
      <c r="Q154" s="144">
        <v>1027</v>
      </c>
      <c r="R154" s="144">
        <v>1019.5</v>
      </c>
      <c r="S154" s="144">
        <v>15</v>
      </c>
      <c r="T154" s="499"/>
      <c r="U154" s="663">
        <v>4.0999999999999996</v>
      </c>
      <c r="V154" s="663">
        <v>11.8</v>
      </c>
      <c r="W154" s="44">
        <v>16.8</v>
      </c>
      <c r="X154" s="520" t="s">
        <v>182</v>
      </c>
      <c r="Y154" s="579"/>
      <c r="Z154" s="51">
        <v>0.1</v>
      </c>
      <c r="AA154" s="1460" t="s">
        <v>459</v>
      </c>
      <c r="AB154" s="602" t="s">
        <v>459</v>
      </c>
      <c r="AC154" s="1462">
        <v>4.1493775933609959E-3</v>
      </c>
      <c r="AD154" s="51" t="s">
        <v>459</v>
      </c>
      <c r="AE154" s="1460" t="s">
        <v>459</v>
      </c>
      <c r="AF154" s="1468"/>
      <c r="AG154" s="51">
        <v>1.7</v>
      </c>
      <c r="AH154" s="51">
        <v>8.8000000000000007</v>
      </c>
      <c r="AI154" s="51">
        <v>5.0999999999999996</v>
      </c>
      <c r="AJ154" s="51">
        <v>7.1000000000000005</v>
      </c>
      <c r="AK154" s="579"/>
      <c r="AL154" s="187" t="s">
        <v>643</v>
      </c>
      <c r="AM154" s="1114">
        <v>1013.25</v>
      </c>
      <c r="AN154" s="1114" t="s">
        <v>644</v>
      </c>
      <c r="AO154" s="1422"/>
      <c r="AP154" s="1311">
        <v>9</v>
      </c>
      <c r="AQ154" s="598">
        <v>0.3</v>
      </c>
      <c r="AR154" s="577"/>
      <c r="AS154" s="137">
        <f t="shared" si="20"/>
        <v>-0.50000000000000089</v>
      </c>
      <c r="AT154" s="137">
        <f t="shared" si="21"/>
        <v>1</v>
      </c>
      <c r="AU154" s="137">
        <f t="shared" si="22"/>
        <v>0.24999999999999956</v>
      </c>
      <c r="AV154" s="485">
        <f t="shared" si="23"/>
        <v>1.5000000000000009</v>
      </c>
      <c r="AW154" s="137">
        <f>IF(F154="","",F154-Daily!CP154)</f>
        <v>-2.3400000000000007</v>
      </c>
      <c r="AX154" s="137">
        <f>IF(G154="","",G154-Daily!CQ154)</f>
        <v>-0.69999999999999929</v>
      </c>
      <c r="AY154" s="137">
        <f>IF(H154="","",H154-Daily!CR154)</f>
        <v>-1.5700000000000003</v>
      </c>
      <c r="AZ154" s="485">
        <f>IF(I154="","",I154-Daily!CS154)</f>
        <v>1.6400000000000006</v>
      </c>
      <c r="BA154" s="150">
        <v>4.5262273872521197</v>
      </c>
      <c r="BB154" s="150">
        <v>2.3811810508644009</v>
      </c>
      <c r="BC154" s="150">
        <v>3.3564334544900944</v>
      </c>
      <c r="BD154" s="160">
        <v>3.6285880268816562</v>
      </c>
      <c r="BE154" s="1235"/>
      <c r="BF154" s="641">
        <v>5.254237288135593E-2</v>
      </c>
      <c r="BG154" s="517">
        <v>154.19999999999993</v>
      </c>
      <c r="BH154" s="531">
        <v>0.57323420074349418</v>
      </c>
      <c r="BI154" s="124">
        <v>638.1</v>
      </c>
      <c r="BJ154" s="617">
        <v>1.1538878842676312</v>
      </c>
      <c r="BK154" s="1792">
        <f t="shared" si="24"/>
        <v>1</v>
      </c>
      <c r="BL154" s="1711">
        <v>0.22569444444444445</v>
      </c>
      <c r="BM154" s="1711">
        <v>0.73263888888888884</v>
      </c>
      <c r="BN154" s="1711">
        <v>0.77430555555555547</v>
      </c>
      <c r="BO154" s="1711">
        <v>0.23611111111111113</v>
      </c>
      <c r="BP154" s="1711">
        <v>0.51736111111111105</v>
      </c>
      <c r="BQ154" s="1795"/>
      <c r="BR154" s="1114"/>
      <c r="BS154" s="124"/>
      <c r="BT154" s="124"/>
      <c r="BU154" s="124"/>
      <c r="BV154" s="124"/>
      <c r="BW154" s="124"/>
      <c r="BX154" s="518"/>
      <c r="BY154" s="518"/>
      <c r="BZ154" s="518"/>
      <c r="CA154" s="518"/>
      <c r="CB154" s="518"/>
      <c r="CC154" s="518"/>
      <c r="CD154" s="518"/>
      <c r="CE154" s="518"/>
      <c r="CF154" s="518"/>
      <c r="CG154" s="518"/>
      <c r="CH154" s="518"/>
      <c r="CI154" s="518"/>
      <c r="CJ154" s="518"/>
      <c r="CK154" s="559"/>
      <c r="CL154" s="1268">
        <v>1</v>
      </c>
      <c r="CM154" s="1269">
        <v>0</v>
      </c>
      <c r="CN154" s="1269">
        <v>1013.25</v>
      </c>
      <c r="CO154" s="663">
        <f>'2011'!CA75</f>
        <v>4.4799999999999995</v>
      </c>
      <c r="CP154" s="522">
        <v>10.14</v>
      </c>
      <c r="CQ154" s="522">
        <v>18.399999999999999</v>
      </c>
      <c r="CR154" s="522">
        <f t="shared" si="18"/>
        <v>14.27</v>
      </c>
      <c r="CS154" s="522">
        <f t="shared" si="19"/>
        <v>8.259999999999998</v>
      </c>
      <c r="CT154" s="562">
        <f>CT123+'2011'!BX75</f>
        <v>269</v>
      </c>
      <c r="CU154" s="562">
        <f>CU123+'2011'!CF75</f>
        <v>553</v>
      </c>
      <c r="CV154" s="663">
        <f>'2011'!BT75</f>
        <v>8.3000000000000007</v>
      </c>
      <c r="CW154" s="663">
        <f>'2011'!BU75</f>
        <v>16.7</v>
      </c>
      <c r="CX154" s="25"/>
      <c r="CY154" s="536"/>
      <c r="CZ154" s="536"/>
      <c r="DA154" s="536"/>
      <c r="DB154" s="536"/>
      <c r="DC154" s="536"/>
      <c r="DD154" s="536"/>
    </row>
    <row r="155" spans="4:108" ht="12.75" customHeight="1" x14ac:dyDescent="0.2">
      <c r="D155" s="1867" t="s">
        <v>6</v>
      </c>
      <c r="E155" s="1843">
        <v>1</v>
      </c>
      <c r="F155" s="95">
        <v>8</v>
      </c>
      <c r="G155" s="32">
        <v>21</v>
      </c>
      <c r="H155" s="32">
        <v>14.8</v>
      </c>
      <c r="I155" s="32">
        <v>13</v>
      </c>
      <c r="J155" s="352"/>
      <c r="K155" s="33">
        <v>36</v>
      </c>
      <c r="L155" s="33">
        <v>75</v>
      </c>
      <c r="M155" s="33">
        <v>58</v>
      </c>
      <c r="N155" s="33">
        <v>39</v>
      </c>
      <c r="O155" s="1401"/>
      <c r="P155" s="33">
        <v>1027</v>
      </c>
      <c r="Q155" s="33">
        <v>1032</v>
      </c>
      <c r="R155" s="33">
        <v>1029.5</v>
      </c>
      <c r="S155" s="33">
        <v>5</v>
      </c>
      <c r="T155" s="111"/>
      <c r="U155" s="19">
        <v>3.2</v>
      </c>
      <c r="V155" s="1429">
        <v>11.4</v>
      </c>
      <c r="W155" s="1429">
        <v>14.7</v>
      </c>
      <c r="X155" s="1433" t="s">
        <v>181</v>
      </c>
      <c r="Y155" s="1434"/>
      <c r="Z155" s="1463">
        <v>0</v>
      </c>
      <c r="AA155" s="1464" t="s">
        <v>459</v>
      </c>
      <c r="AB155" s="1465" t="s">
        <v>459</v>
      </c>
      <c r="AC155" s="1466" t="s">
        <v>459</v>
      </c>
      <c r="AD155" s="1463" t="s">
        <v>459</v>
      </c>
      <c r="AE155" s="1464" t="s">
        <v>459</v>
      </c>
      <c r="AF155" s="1469"/>
      <c r="AG155" s="1463">
        <v>2.2999999999999998</v>
      </c>
      <c r="AH155" s="1463">
        <v>8.5</v>
      </c>
      <c r="AI155" s="1463">
        <v>6.1</v>
      </c>
      <c r="AJ155" s="1463">
        <v>6.2</v>
      </c>
      <c r="AK155" s="1440"/>
      <c r="AL155" s="1433" t="s">
        <v>646</v>
      </c>
      <c r="AM155" s="1441"/>
      <c r="AN155" s="1441"/>
      <c r="AO155" s="1442"/>
      <c r="AP155" s="1443">
        <v>11</v>
      </c>
      <c r="AQ155" s="1444">
        <v>0</v>
      </c>
      <c r="AR155" s="1445"/>
      <c r="AS155" s="1429">
        <f t="shared" si="20"/>
        <v>-3.0999999999999996</v>
      </c>
      <c r="AT155" s="1429">
        <f t="shared" si="21"/>
        <v>0.80000000000000071</v>
      </c>
      <c r="AU155" s="1429">
        <f t="shared" si="22"/>
        <v>-1.1499999999999995</v>
      </c>
      <c r="AV155" s="1358">
        <f t="shared" si="23"/>
        <v>3.9000000000000004</v>
      </c>
      <c r="AW155" s="1429">
        <f>IF(F155="","",F155-Daily!CP155)</f>
        <v>-2.2036666666666651</v>
      </c>
      <c r="AX155" s="1429">
        <f>IF(G155="","",G155-Daily!CQ155)</f>
        <v>2.4671428571428571</v>
      </c>
      <c r="AY155" s="1429">
        <f>IF(H155="","",H155-Daily!CR155)</f>
        <v>0.43173809523809581</v>
      </c>
      <c r="AZ155" s="1358">
        <f>IF(I155="","",I155-Daily!CS155)</f>
        <v>4.6708095238095222</v>
      </c>
      <c r="BA155" s="85">
        <v>4.2651056216742669</v>
      </c>
      <c r="BB155" s="85">
        <v>4.1972284560011488</v>
      </c>
      <c r="BC155" s="85">
        <v>2.2623248236384139</v>
      </c>
      <c r="BD155" s="43">
        <v>22.317416835038777</v>
      </c>
      <c r="BE155" s="112"/>
      <c r="BF155" s="640">
        <v>0</v>
      </c>
      <c r="BG155" s="26">
        <v>154.19999999999993</v>
      </c>
      <c r="BH155" s="132">
        <v>0.5690736868003442</v>
      </c>
      <c r="BI155" s="30">
        <v>649.1</v>
      </c>
      <c r="BJ155" s="1446">
        <v>1.1604195220785412</v>
      </c>
      <c r="BK155" s="1792">
        <f t="shared" si="24"/>
        <v>0</v>
      </c>
      <c r="BL155" s="1707">
        <v>0.22222222222222221</v>
      </c>
      <c r="BM155" s="1709">
        <v>0.64583333333333337</v>
      </c>
      <c r="BN155" s="1709">
        <v>0.60416666666666663</v>
      </c>
      <c r="BO155" s="1709">
        <v>0.24652777777777779</v>
      </c>
      <c r="BP155" s="1709">
        <v>0.55833333333333335</v>
      </c>
      <c r="BS155" s="2164" t="s">
        <v>188</v>
      </c>
      <c r="BT155" s="2165"/>
      <c r="BU155" s="2113" t="s">
        <v>189</v>
      </c>
      <c r="BV155" s="2113"/>
      <c r="BW155" s="2113"/>
      <c r="BX155" s="2113"/>
      <c r="BY155" s="1359"/>
      <c r="BZ155" s="2122" t="s">
        <v>223</v>
      </c>
      <c r="CA155" s="2133" t="s">
        <v>222</v>
      </c>
      <c r="CB155" s="2152" t="s">
        <v>224</v>
      </c>
      <c r="CC155" s="2168" t="s">
        <v>322</v>
      </c>
      <c r="CD155" s="1360"/>
      <c r="CE155" s="2170" t="s">
        <v>134</v>
      </c>
      <c r="CF155" s="2170"/>
      <c r="CG155" s="2171"/>
      <c r="CH155" s="2162" t="s">
        <v>119</v>
      </c>
      <c r="CI155" s="2162"/>
      <c r="CJ155" s="2163"/>
      <c r="CK155" s="1086"/>
      <c r="CL155" s="670">
        <v>1</v>
      </c>
      <c r="CM155" s="561">
        <v>0</v>
      </c>
      <c r="CN155" s="670">
        <v>1013.25</v>
      </c>
      <c r="CO155" s="135">
        <f>'2011'!CA76</f>
        <v>4.2880000000000003</v>
      </c>
      <c r="CP155" s="664">
        <v>10.203666666666665</v>
      </c>
      <c r="CQ155" s="664">
        <v>18.532857142857143</v>
      </c>
      <c r="CR155" s="664">
        <f t="shared" si="18"/>
        <v>14.368261904761905</v>
      </c>
      <c r="CS155" s="512">
        <f t="shared" si="19"/>
        <v>8.3291904761904778</v>
      </c>
      <c r="CT155" s="669">
        <f>$CT$154+('2011'!$BX$76/Daily!$E$184*Daily!E155)</f>
        <v>270.96666666666664</v>
      </c>
      <c r="CU155" s="669">
        <f>$CU$154+('2011'!$CF$76/Daily!$E$184*Daily!E155)</f>
        <v>559.36666666666667</v>
      </c>
      <c r="CV155" s="135">
        <f>'2011'!BT76</f>
        <v>11.1</v>
      </c>
      <c r="CW155" s="135">
        <f>'2011'!BU76</f>
        <v>20.2</v>
      </c>
      <c r="CX155" s="25"/>
      <c r="CY155" s="536"/>
      <c r="CZ155" s="536"/>
      <c r="DA155" s="536"/>
      <c r="DB155" s="536"/>
      <c r="DC155" s="536"/>
      <c r="DD155" s="536"/>
    </row>
    <row r="156" spans="4:108" ht="12.75" customHeight="1" x14ac:dyDescent="0.2">
      <c r="D156" s="1868"/>
      <c r="E156" s="1843">
        <f t="shared" ref="E156:E184" si="25">SUM(E155+1)</f>
        <v>2</v>
      </c>
      <c r="F156" s="95">
        <v>10.1</v>
      </c>
      <c r="G156" s="32">
        <v>22.7</v>
      </c>
      <c r="H156" s="32">
        <v>17.5</v>
      </c>
      <c r="I156" s="32">
        <v>12.6</v>
      </c>
      <c r="J156" s="352"/>
      <c r="K156" s="33">
        <v>48</v>
      </c>
      <c r="L156" s="33">
        <v>89</v>
      </c>
      <c r="M156" s="33">
        <v>65</v>
      </c>
      <c r="N156" s="33">
        <v>41</v>
      </c>
      <c r="O156" s="111"/>
      <c r="P156" s="33">
        <v>1031</v>
      </c>
      <c r="Q156" s="33">
        <v>1034.0000010000001</v>
      </c>
      <c r="R156" s="33">
        <v>1032.5000005000002</v>
      </c>
      <c r="S156" s="33">
        <v>3.0000010000001112</v>
      </c>
      <c r="T156" s="111"/>
      <c r="U156" s="19">
        <v>3.6</v>
      </c>
      <c r="V156" s="44">
        <v>10.7</v>
      </c>
      <c r="W156" s="44">
        <v>17.5</v>
      </c>
      <c r="X156" s="103" t="s">
        <v>180</v>
      </c>
      <c r="Y156" s="401"/>
      <c r="Z156" s="88">
        <v>0</v>
      </c>
      <c r="AA156" s="1459" t="s">
        <v>459</v>
      </c>
      <c r="AB156" s="156" t="s">
        <v>459</v>
      </c>
      <c r="AC156" s="1461" t="s">
        <v>459</v>
      </c>
      <c r="AD156" s="88" t="s">
        <v>459</v>
      </c>
      <c r="AE156" s="1459" t="s">
        <v>459</v>
      </c>
      <c r="AF156" s="1467"/>
      <c r="AG156" s="88">
        <v>7.4</v>
      </c>
      <c r="AH156" s="88">
        <v>12.8</v>
      </c>
      <c r="AI156" s="88">
        <v>10.4</v>
      </c>
      <c r="AJ156" s="88">
        <v>5.4</v>
      </c>
      <c r="AL156" s="103" t="s">
        <v>647</v>
      </c>
      <c r="AM156" s="106"/>
      <c r="AN156" s="106"/>
      <c r="AO156" s="396"/>
      <c r="AP156" s="593">
        <v>9</v>
      </c>
      <c r="AQ156" s="596">
        <v>0</v>
      </c>
      <c r="AR156" s="576"/>
      <c r="AS156" s="88">
        <f t="shared" si="20"/>
        <v>-1</v>
      </c>
      <c r="AT156" s="44">
        <f t="shared" si="21"/>
        <v>2.5</v>
      </c>
      <c r="AU156" s="44">
        <f t="shared" si="22"/>
        <v>0.75</v>
      </c>
      <c r="AV156" s="487">
        <f t="shared" si="23"/>
        <v>3.5</v>
      </c>
      <c r="AW156" s="88">
        <f>IF(F156="","",F156-Daily!CP156)</f>
        <v>-0.16733333333333178</v>
      </c>
      <c r="AX156" s="88">
        <f>IF(G156="","",G156-Daily!CQ156)</f>
        <v>4.034285714285712</v>
      </c>
      <c r="AY156" s="88">
        <f>IF(H156="","",H156-Daily!CR156)</f>
        <v>3.0334761904761898</v>
      </c>
      <c r="AZ156" s="355">
        <f>IF(I156="","",I156-Daily!CS156)</f>
        <v>4.2016190476190438</v>
      </c>
      <c r="BA156" s="85">
        <v>2.0917369386203708</v>
      </c>
      <c r="BB156" s="85">
        <v>8.1846780472384424</v>
      </c>
      <c r="BC156" s="85">
        <v>6.5466675524644327</v>
      </c>
      <c r="BD156" s="43">
        <v>15.775152901690532</v>
      </c>
      <c r="BE156" s="1233"/>
      <c r="BF156" s="640">
        <v>0</v>
      </c>
      <c r="BG156" s="26">
        <v>154.19999999999993</v>
      </c>
      <c r="BH156" s="132">
        <v>0.56497313141182193</v>
      </c>
      <c r="BI156" s="30">
        <v>658.1</v>
      </c>
      <c r="BJ156" s="616">
        <v>1.1632689135045957</v>
      </c>
      <c r="BK156" s="1792">
        <f t="shared" si="24"/>
        <v>0</v>
      </c>
      <c r="BL156" s="1709">
        <v>0.22222222222222221</v>
      </c>
      <c r="BM156" s="1709">
        <v>0.70833333333333337</v>
      </c>
      <c r="BN156" s="1709">
        <v>0.75347222222222221</v>
      </c>
      <c r="BO156" s="1709">
        <v>0.26041666666666669</v>
      </c>
      <c r="BP156" s="1709">
        <v>0.62430555555555556</v>
      </c>
      <c r="BS156" s="2166"/>
      <c r="BT156" s="2167"/>
      <c r="BU156" s="353" t="s">
        <v>1</v>
      </c>
      <c r="BV156" s="339" t="s">
        <v>0</v>
      </c>
      <c r="BW156" s="354" t="s">
        <v>12</v>
      </c>
      <c r="BX156" s="1361" t="s">
        <v>13</v>
      </c>
      <c r="BY156" s="586"/>
      <c r="BZ156" s="2123"/>
      <c r="CA156" s="2134"/>
      <c r="CB156" s="2153"/>
      <c r="CC156" s="2169"/>
      <c r="CD156" s="1362"/>
      <c r="CE156" s="502" t="s">
        <v>15</v>
      </c>
      <c r="CF156" s="502" t="s">
        <v>135</v>
      </c>
      <c r="CG156" s="1363" t="s">
        <v>190</v>
      </c>
      <c r="CH156" s="1364" t="s">
        <v>65</v>
      </c>
      <c r="CI156" s="1364" t="s">
        <v>135</v>
      </c>
      <c r="CJ156" s="846" t="s">
        <v>191</v>
      </c>
      <c r="CK156" s="1087"/>
      <c r="CL156" s="670">
        <v>1</v>
      </c>
      <c r="CM156" s="561">
        <v>0</v>
      </c>
      <c r="CN156" s="670">
        <v>1013.25</v>
      </c>
      <c r="CO156" s="135">
        <f>'2011'!CA76</f>
        <v>4.2880000000000003</v>
      </c>
      <c r="CP156" s="664">
        <v>10.267333333333331</v>
      </c>
      <c r="CQ156" s="664">
        <v>18.665714285714287</v>
      </c>
      <c r="CR156" s="664">
        <f t="shared" si="18"/>
        <v>14.46652380952381</v>
      </c>
      <c r="CS156" s="512">
        <f t="shared" si="19"/>
        <v>8.3983809523809558</v>
      </c>
      <c r="CT156" s="669">
        <f>$CT$154+('2011'!$BX$76/Daily!$E$184*Daily!E156)</f>
        <v>272.93333333333334</v>
      </c>
      <c r="CU156" s="669">
        <f>$CU$154+('2011'!$CF$76/Daily!$E$184*Daily!E156)</f>
        <v>565.73333333333335</v>
      </c>
      <c r="CV156" s="135">
        <f>'2011'!BT76</f>
        <v>11.1</v>
      </c>
      <c r="CW156" s="135">
        <f>'2011'!BU76</f>
        <v>20.2</v>
      </c>
      <c r="CX156" s="25"/>
      <c r="CY156" s="536"/>
      <c r="CZ156" s="536"/>
      <c r="DA156" s="536"/>
      <c r="DB156" s="536"/>
      <c r="DC156" s="536"/>
      <c r="DD156" s="536"/>
    </row>
    <row r="157" spans="4:108" ht="12.75" customHeight="1" x14ac:dyDescent="0.2">
      <c r="D157" s="1868"/>
      <c r="E157" s="1843">
        <f t="shared" si="25"/>
        <v>3</v>
      </c>
      <c r="F157" s="95">
        <v>12.5</v>
      </c>
      <c r="G157" s="32">
        <v>24.1</v>
      </c>
      <c r="H157" s="32">
        <v>18.7</v>
      </c>
      <c r="I157" s="32">
        <v>11.600000000000001</v>
      </c>
      <c r="J157" s="352"/>
      <c r="K157" s="33">
        <v>39</v>
      </c>
      <c r="L157" s="33">
        <v>84</v>
      </c>
      <c r="M157" s="33">
        <v>60</v>
      </c>
      <c r="N157" s="33">
        <v>45</v>
      </c>
      <c r="O157" s="111"/>
      <c r="P157" s="33">
        <v>1027</v>
      </c>
      <c r="Q157" s="33">
        <v>1034</v>
      </c>
      <c r="R157" s="33">
        <v>1030.5</v>
      </c>
      <c r="S157" s="33">
        <v>7</v>
      </c>
      <c r="T157" s="111"/>
      <c r="U157" s="19">
        <v>6.6</v>
      </c>
      <c r="V157" s="44">
        <v>16.100000000000001</v>
      </c>
      <c r="W157" s="44">
        <v>23.7</v>
      </c>
      <c r="X157" s="103" t="s">
        <v>180</v>
      </c>
      <c r="Y157" s="401"/>
      <c r="Z157" s="88">
        <v>0</v>
      </c>
      <c r="AA157" s="1459" t="s">
        <v>459</v>
      </c>
      <c r="AB157" s="156" t="s">
        <v>459</v>
      </c>
      <c r="AC157" s="1461" t="s">
        <v>459</v>
      </c>
      <c r="AD157" s="88" t="s">
        <v>459</v>
      </c>
      <c r="AE157" s="1459" t="s">
        <v>459</v>
      </c>
      <c r="AF157" s="1467"/>
      <c r="AG157" s="88">
        <v>8.1999999999999993</v>
      </c>
      <c r="AH157" s="88">
        <v>13.3</v>
      </c>
      <c r="AI157" s="88">
        <v>10.4</v>
      </c>
      <c r="AJ157" s="88">
        <v>5.1000000000000014</v>
      </c>
      <c r="AL157" s="103" t="s">
        <v>591</v>
      </c>
      <c r="AM157" s="106"/>
      <c r="AN157" s="106"/>
      <c r="AO157" s="396"/>
      <c r="AP157" s="593">
        <v>14.7</v>
      </c>
      <c r="AQ157" s="596">
        <v>0</v>
      </c>
      <c r="AR157" s="576"/>
      <c r="AS157" s="44">
        <f t="shared" si="20"/>
        <v>1.4000000000000004</v>
      </c>
      <c r="AT157" s="44">
        <f t="shared" si="21"/>
        <v>3.9000000000000021</v>
      </c>
      <c r="AU157" s="44">
        <f t="shared" si="22"/>
        <v>2.6500000000000012</v>
      </c>
      <c r="AV157" s="487">
        <f t="shared" si="23"/>
        <v>2.5000000000000018</v>
      </c>
      <c r="AW157" s="44">
        <f>IF(F157="","",F157-Daily!CP157)</f>
        <v>2.1690000000000023</v>
      </c>
      <c r="AX157" s="44">
        <f>IF(G157="","",G157-Daily!CQ157)</f>
        <v>5.3014285714285698</v>
      </c>
      <c r="AY157" s="44">
        <f>IF(H157="","",H157-Daily!CR157)</f>
        <v>4.1352142857142837</v>
      </c>
      <c r="AZ157" s="487">
        <f>IF(I157="","",I157-Daily!CS157)</f>
        <v>3.1324285714285676</v>
      </c>
      <c r="BA157" s="85">
        <v>4.2021772958223282</v>
      </c>
      <c r="BB157" s="85">
        <v>15.865159703395092</v>
      </c>
      <c r="BC157" s="85">
        <v>12.311527818154312</v>
      </c>
      <c r="BD157" s="43">
        <v>7.8440644365154135</v>
      </c>
      <c r="BE157" s="112"/>
      <c r="BF157" s="640">
        <v>0</v>
      </c>
      <c r="BG157" s="26">
        <v>154.19999999999993</v>
      </c>
      <c r="BH157" s="132">
        <v>0.56093124772644576</v>
      </c>
      <c r="BI157" s="30">
        <v>672.80000000000007</v>
      </c>
      <c r="BJ157" s="616">
        <v>1.1760181786400981</v>
      </c>
      <c r="BK157" s="1792">
        <f t="shared" si="24"/>
        <v>0</v>
      </c>
      <c r="BL157" s="1709">
        <v>0.22916666666666666</v>
      </c>
      <c r="BM157" s="1709">
        <v>0.65972222222222221</v>
      </c>
      <c r="BN157" s="1709">
        <v>0.72916666666666663</v>
      </c>
      <c r="BO157" s="1709">
        <v>0.25347222222222221</v>
      </c>
      <c r="BP157" s="1709">
        <v>0.70347222222222217</v>
      </c>
      <c r="BS157" s="2159" t="s">
        <v>192</v>
      </c>
      <c r="BT157" s="2160"/>
      <c r="BU157" s="88">
        <v>-7.5999999999996959E-2</v>
      </c>
      <c r="BV157" s="88">
        <v>0.18708333333332661</v>
      </c>
      <c r="BW157" s="88">
        <v>3.8874999999995552E-2</v>
      </c>
      <c r="BX157" s="88">
        <v>0.26308333333332534</v>
      </c>
      <c r="BY157" s="127"/>
      <c r="BZ157" s="607">
        <v>67.533333333333331</v>
      </c>
      <c r="CA157" s="607">
        <v>1016.2000000333334</v>
      </c>
      <c r="CB157" s="1365">
        <v>4.9266666666666667</v>
      </c>
      <c r="CC157" s="88">
        <v>8.7666666666666675</v>
      </c>
      <c r="CD157" s="1366"/>
      <c r="CE157" s="44">
        <v>40.699999999999996</v>
      </c>
      <c r="CF157" s="1367">
        <v>1.3796610169491523</v>
      </c>
      <c r="CG157" s="1368">
        <v>0.46461187214611877</v>
      </c>
      <c r="CH157" s="1369">
        <v>96.2</v>
      </c>
      <c r="CI157" s="1367">
        <v>1.0119253039094394</v>
      </c>
      <c r="CJ157" s="503">
        <v>0.52712328767123284</v>
      </c>
      <c r="CK157" s="1088"/>
      <c r="CL157" s="670">
        <v>1</v>
      </c>
      <c r="CM157" s="669">
        <v>0</v>
      </c>
      <c r="CN157" s="670">
        <v>1013.25</v>
      </c>
      <c r="CO157" s="135">
        <f>'2011'!CA76</f>
        <v>4.2880000000000003</v>
      </c>
      <c r="CP157" s="664">
        <v>10.330999999999998</v>
      </c>
      <c r="CQ157" s="664">
        <v>18.798571428571432</v>
      </c>
      <c r="CR157" s="664">
        <f t="shared" si="18"/>
        <v>14.564785714285716</v>
      </c>
      <c r="CS157" s="512">
        <f t="shared" si="19"/>
        <v>8.4675714285714339</v>
      </c>
      <c r="CT157" s="669">
        <f>$CT$154+('2011'!$BX$76/Daily!$E$184*Daily!E157)</f>
        <v>274.89999999999998</v>
      </c>
      <c r="CU157" s="669">
        <f>$CU$154+('2011'!$CF$76/Daily!$E$184*Daily!E157)</f>
        <v>572.1</v>
      </c>
      <c r="CV157" s="135">
        <f>'2011'!BT76</f>
        <v>11.1</v>
      </c>
      <c r="CW157" s="135">
        <f>'2011'!BU76</f>
        <v>20.2</v>
      </c>
      <c r="CX157" s="25"/>
      <c r="CY157" s="536"/>
      <c r="CZ157" s="536"/>
      <c r="DA157" s="536"/>
      <c r="DB157" s="536"/>
      <c r="DC157" s="536"/>
      <c r="DD157" s="536"/>
    </row>
    <row r="158" spans="4:108" ht="12.75" customHeight="1" x14ac:dyDescent="0.2">
      <c r="D158" s="1868"/>
      <c r="E158" s="1843">
        <f t="shared" si="25"/>
        <v>4</v>
      </c>
      <c r="F158" s="95">
        <v>12.3</v>
      </c>
      <c r="G158" s="32">
        <v>25.4</v>
      </c>
      <c r="H158" s="32">
        <v>18.3</v>
      </c>
      <c r="I158" s="32">
        <v>13.099999999999998</v>
      </c>
      <c r="J158" s="352"/>
      <c r="K158" s="33">
        <v>41</v>
      </c>
      <c r="L158" s="33">
        <v>85</v>
      </c>
      <c r="M158" s="33">
        <v>64</v>
      </c>
      <c r="N158" s="33">
        <v>44</v>
      </c>
      <c r="O158" s="111"/>
      <c r="P158" s="33">
        <v>1018</v>
      </c>
      <c r="Q158" s="33">
        <v>1027</v>
      </c>
      <c r="R158" s="33">
        <v>1022.5</v>
      </c>
      <c r="S158" s="33">
        <v>9</v>
      </c>
      <c r="T158" s="111"/>
      <c r="U158" s="19">
        <v>6.5</v>
      </c>
      <c r="V158" s="44">
        <v>16.8</v>
      </c>
      <c r="W158" s="44">
        <v>27.5</v>
      </c>
      <c r="X158" s="103" t="s">
        <v>180</v>
      </c>
      <c r="Y158" s="401"/>
      <c r="Z158" s="88">
        <v>0</v>
      </c>
      <c r="AA158" s="1459" t="s">
        <v>459</v>
      </c>
      <c r="AB158" s="156" t="s">
        <v>459</v>
      </c>
      <c r="AC158" s="1461" t="s">
        <v>459</v>
      </c>
      <c r="AD158" s="88" t="s">
        <v>459</v>
      </c>
      <c r="AE158" s="1459" t="s">
        <v>459</v>
      </c>
      <c r="AF158" s="1467"/>
      <c r="AG158" s="88">
        <v>8.3000000000000007</v>
      </c>
      <c r="AH158" s="88">
        <v>15.2</v>
      </c>
      <c r="AI158" s="88">
        <v>10.8</v>
      </c>
      <c r="AJ158" s="88">
        <v>6.8999999999999986</v>
      </c>
      <c r="AL158" s="103" t="s">
        <v>648</v>
      </c>
      <c r="AM158" s="106"/>
      <c r="AN158" s="106"/>
      <c r="AO158" s="396"/>
      <c r="AP158" s="593">
        <v>10</v>
      </c>
      <c r="AQ158" s="596">
        <v>0</v>
      </c>
      <c r="AR158" s="576"/>
      <c r="AS158" s="44">
        <f t="shared" si="20"/>
        <v>1.2000000000000011</v>
      </c>
      <c r="AT158" s="44">
        <f t="shared" si="21"/>
        <v>5.1999999999999993</v>
      </c>
      <c r="AU158" s="44">
        <f t="shared" si="22"/>
        <v>3.2</v>
      </c>
      <c r="AV158" s="487">
        <f t="shared" si="23"/>
        <v>3.9999999999999982</v>
      </c>
      <c r="AW158" s="44">
        <f>IF(F158="","",F158-Daily!CP158)</f>
        <v>1.9053333333333367</v>
      </c>
      <c r="AX158" s="44">
        <f>IF(G158="","",G158-Daily!CQ158)</f>
        <v>6.4685714285714226</v>
      </c>
      <c r="AY158" s="44">
        <f>IF(H158="","",H158-Daily!CR158)</f>
        <v>3.6369523809523798</v>
      </c>
      <c r="AZ158" s="487">
        <f>IF(I158="","",I158-Daily!CS158)</f>
        <v>4.563238095238086</v>
      </c>
      <c r="BA158" s="85">
        <v>3.7651177974219432</v>
      </c>
      <c r="BB158" s="85">
        <v>32.281232748131238</v>
      </c>
      <c r="BC158" s="85">
        <v>9.1226708084439743</v>
      </c>
      <c r="BD158" s="43">
        <v>20.565517913215899</v>
      </c>
      <c r="BE158" s="112"/>
      <c r="BF158" s="640">
        <v>0</v>
      </c>
      <c r="BG158" s="26">
        <v>154.19999999999993</v>
      </c>
      <c r="BH158" s="132">
        <v>0.55694678545629639</v>
      </c>
      <c r="BI158" s="30">
        <v>682.80000000000007</v>
      </c>
      <c r="BJ158" s="616">
        <v>1.1803618762245016</v>
      </c>
      <c r="BK158" s="1792">
        <f t="shared" si="24"/>
        <v>0</v>
      </c>
      <c r="BL158" s="1709">
        <v>0.22569444444444445</v>
      </c>
      <c r="BM158" s="1709">
        <v>0.61805555555555558</v>
      </c>
      <c r="BN158" s="1709">
        <v>0.73263888888888884</v>
      </c>
      <c r="BO158" s="1709">
        <v>0.2986111111111111</v>
      </c>
      <c r="BP158" s="1709">
        <v>0.7680555555555556</v>
      </c>
      <c r="BS158" s="2159" t="s">
        <v>238</v>
      </c>
      <c r="BT158" s="2160"/>
      <c r="BU158" s="88">
        <v>0.40233333333334187</v>
      </c>
      <c r="BV158" s="88">
        <v>-0.12708333333333499</v>
      </c>
      <c r="BW158" s="88">
        <v>0.310958333333339</v>
      </c>
      <c r="BX158" s="88">
        <v>-0.52941666666667686</v>
      </c>
      <c r="BY158" s="127"/>
      <c r="BZ158" s="607">
        <v>69.333333333333329</v>
      </c>
      <c r="CA158" s="607">
        <v>1013.9333333333333</v>
      </c>
      <c r="CB158" s="1365">
        <v>5.293333333333333</v>
      </c>
      <c r="CC158" s="88">
        <v>10.513333333333334</v>
      </c>
      <c r="CD158" s="1366"/>
      <c r="CE158" s="44">
        <v>46.9</v>
      </c>
      <c r="CF158" s="1367">
        <v>1.5898305084745763</v>
      </c>
      <c r="CG158" s="1368">
        <v>0.53538812785388135</v>
      </c>
      <c r="CH158" s="85">
        <v>86.3</v>
      </c>
      <c r="CI158" s="1367">
        <v>0.89957965628813774</v>
      </c>
      <c r="CJ158" s="503">
        <v>0.4728767123287671</v>
      </c>
      <c r="CK158" s="1089"/>
      <c r="CL158" s="670">
        <v>1</v>
      </c>
      <c r="CM158" s="669">
        <v>0</v>
      </c>
      <c r="CN158" s="670">
        <v>1013.25</v>
      </c>
      <c r="CO158" s="135">
        <f>'2011'!CA76</f>
        <v>4.2880000000000003</v>
      </c>
      <c r="CP158" s="664">
        <v>10.394666666666664</v>
      </c>
      <c r="CQ158" s="664">
        <v>18.931428571428576</v>
      </c>
      <c r="CR158" s="664">
        <f t="shared" si="18"/>
        <v>14.663047619047621</v>
      </c>
      <c r="CS158" s="512">
        <f t="shared" si="19"/>
        <v>8.5367619047619119</v>
      </c>
      <c r="CT158" s="669">
        <f>$CT$154+('2011'!$BX$76/Daily!$E$184*Daily!E158)</f>
        <v>276.86666666666667</v>
      </c>
      <c r="CU158" s="669">
        <f>$CU$154+('2011'!$CF$76/Daily!$E$184*Daily!E158)</f>
        <v>578.4666666666667</v>
      </c>
      <c r="CV158" s="135">
        <f>'2011'!BT76</f>
        <v>11.1</v>
      </c>
      <c r="CW158" s="135">
        <f>'2011'!BU76</f>
        <v>20.2</v>
      </c>
      <c r="CX158" s="25"/>
      <c r="CY158" s="536"/>
      <c r="CZ158" s="536"/>
      <c r="DA158" s="536"/>
      <c r="DB158" s="536"/>
      <c r="DC158" s="536"/>
      <c r="DD158" s="536"/>
    </row>
    <row r="159" spans="4:108" ht="12.75" customHeight="1" x14ac:dyDescent="0.2">
      <c r="D159" s="1868"/>
      <c r="E159" s="1843">
        <f t="shared" si="25"/>
        <v>5</v>
      </c>
      <c r="F159" s="95">
        <v>11</v>
      </c>
      <c r="G159" s="32">
        <v>18.600000000000001</v>
      </c>
      <c r="H159" s="32">
        <v>14.4</v>
      </c>
      <c r="I159" s="32">
        <v>7.6000000000000014</v>
      </c>
      <c r="J159" s="352"/>
      <c r="K159" s="33">
        <v>58</v>
      </c>
      <c r="L159" s="33">
        <v>91</v>
      </c>
      <c r="M159" s="33">
        <v>75</v>
      </c>
      <c r="N159" s="33">
        <v>33</v>
      </c>
      <c r="O159" s="111"/>
      <c r="P159" s="33">
        <v>1008</v>
      </c>
      <c r="Q159" s="33">
        <v>1017</v>
      </c>
      <c r="R159" s="33">
        <v>1012.5</v>
      </c>
      <c r="S159" s="33">
        <v>9</v>
      </c>
      <c r="T159" s="111"/>
      <c r="U159" s="19">
        <v>5.6</v>
      </c>
      <c r="V159" s="44">
        <v>13.5</v>
      </c>
      <c r="W159" s="44">
        <v>19.2</v>
      </c>
      <c r="X159" s="103" t="s">
        <v>180</v>
      </c>
      <c r="Y159" s="401"/>
      <c r="Z159" s="88">
        <v>7.1</v>
      </c>
      <c r="AA159" s="1459">
        <v>2.5</v>
      </c>
      <c r="AB159" s="156">
        <v>0.8</v>
      </c>
      <c r="AC159" s="1461">
        <v>8.1050228310502292E-2</v>
      </c>
      <c r="AD159" s="88">
        <v>0.88749999999999996</v>
      </c>
      <c r="AE159" s="1459">
        <v>6</v>
      </c>
      <c r="AF159" s="1467"/>
      <c r="AG159" s="88">
        <v>8.6999999999999993</v>
      </c>
      <c r="AH159" s="88">
        <v>11.8</v>
      </c>
      <c r="AI159" s="88">
        <v>9.9</v>
      </c>
      <c r="AJ159" s="88">
        <v>3.1000000000000014</v>
      </c>
      <c r="AL159" s="103" t="s">
        <v>649</v>
      </c>
      <c r="AM159" s="106"/>
      <c r="AN159" s="106"/>
      <c r="AO159" s="396"/>
      <c r="AP159" s="593">
        <v>0.5</v>
      </c>
      <c r="AQ159" s="596">
        <v>8</v>
      </c>
      <c r="AR159" s="576"/>
      <c r="AS159" s="44">
        <f t="shared" si="20"/>
        <v>-9.9999999999999645E-2</v>
      </c>
      <c r="AT159" s="44">
        <f t="shared" si="21"/>
        <v>-1.5999999999999979</v>
      </c>
      <c r="AU159" s="44">
        <f t="shared" si="22"/>
        <v>-0.84999999999999876</v>
      </c>
      <c r="AV159" s="487">
        <f t="shared" si="23"/>
        <v>-1.4999999999999982</v>
      </c>
      <c r="AW159" s="44">
        <f>IF(F159="","",F159-Daily!CP159)</f>
        <v>0.54166666666666963</v>
      </c>
      <c r="AX159" s="44">
        <f>IF(G159="","",G159-Daily!CQ159)</f>
        <v>-0.46428571428571885</v>
      </c>
      <c r="AY159" s="44">
        <f>IF(H159="","",H159-Daily!CR159)</f>
        <v>-0.36130952380952586</v>
      </c>
      <c r="AZ159" s="487">
        <f>IF(I159="","",I159-Daily!CS159)</f>
        <v>-1.0059523809523885</v>
      </c>
      <c r="BA159" s="85">
        <v>2.3290796500993225</v>
      </c>
      <c r="BB159" s="85">
        <v>2.238587634756839</v>
      </c>
      <c r="BC159" s="85">
        <v>2.2151859246029209</v>
      </c>
      <c r="BD159" s="43">
        <v>2.7984457401290732</v>
      </c>
      <c r="BE159" s="1233"/>
      <c r="BF159" s="640">
        <v>3.6101694915254239</v>
      </c>
      <c r="BG159" s="26">
        <v>161.29999999999993</v>
      </c>
      <c r="BH159" s="132">
        <v>0.5784817692767481</v>
      </c>
      <c r="BI159" s="30">
        <v>683.30000000000007</v>
      </c>
      <c r="BJ159" s="616">
        <v>1.1683670561413508</v>
      </c>
      <c r="BK159" s="1792">
        <f t="shared" si="24"/>
        <v>2</v>
      </c>
      <c r="BL159" s="1709">
        <v>0.25347222222222221</v>
      </c>
      <c r="BM159" s="1709">
        <v>0.60069444444444442</v>
      </c>
      <c r="BN159" s="1709">
        <v>0.60763888888888895</v>
      </c>
      <c r="BO159" s="1709" t="s">
        <v>669</v>
      </c>
      <c r="BP159" s="1709">
        <v>0.3611111111111111</v>
      </c>
      <c r="BS159" s="291"/>
      <c r="BT159" s="184"/>
      <c r="BU159" s="352"/>
      <c r="BV159" s="352"/>
      <c r="BW159" s="352"/>
      <c r="BX159" s="352"/>
      <c r="BY159" s="127"/>
      <c r="BZ159" s="608"/>
      <c r="CA159" s="608"/>
      <c r="CB159" s="1370"/>
      <c r="CC159" s="352"/>
      <c r="CD159" s="1366"/>
      <c r="CE159" s="480"/>
      <c r="CF159" s="1371"/>
      <c r="CG159" s="1372"/>
      <c r="CH159" s="112"/>
      <c r="CI159" s="1371"/>
      <c r="CJ159" s="504"/>
      <c r="CK159" s="1089"/>
      <c r="CL159" s="670">
        <v>1</v>
      </c>
      <c r="CM159" s="669">
        <v>0</v>
      </c>
      <c r="CN159" s="670">
        <v>1013.25</v>
      </c>
      <c r="CO159" s="135">
        <f>'2011'!CA76</f>
        <v>4.2880000000000003</v>
      </c>
      <c r="CP159" s="664">
        <v>10.45833333333333</v>
      </c>
      <c r="CQ159" s="664">
        <v>19.06428571428572</v>
      </c>
      <c r="CR159" s="664">
        <f t="shared" si="18"/>
        <v>14.761309523809526</v>
      </c>
      <c r="CS159" s="512">
        <f t="shared" si="19"/>
        <v>8.6059523809523899</v>
      </c>
      <c r="CT159" s="669">
        <f>$CT$154+('2011'!$BX$76/Daily!$E$184*Daily!E159)</f>
        <v>278.83333333333331</v>
      </c>
      <c r="CU159" s="669">
        <f>$CU$154+('2011'!$CF$76/Daily!$E$184*Daily!E159)</f>
        <v>584.83333333333337</v>
      </c>
      <c r="CV159" s="135">
        <f>'2011'!BT76</f>
        <v>11.1</v>
      </c>
      <c r="CW159" s="135">
        <f>'2011'!BU76</f>
        <v>20.2</v>
      </c>
      <c r="CX159" s="25"/>
      <c r="CY159" s="536"/>
      <c r="CZ159" s="536"/>
      <c r="DA159" s="536"/>
      <c r="DB159" s="536"/>
      <c r="DC159" s="536"/>
      <c r="DD159" s="536"/>
    </row>
    <row r="160" spans="4:108" ht="12.75" customHeight="1" x14ac:dyDescent="0.2">
      <c r="D160" s="1868"/>
      <c r="E160" s="1843">
        <f t="shared" si="25"/>
        <v>6</v>
      </c>
      <c r="F160" s="95">
        <v>9.4</v>
      </c>
      <c r="G160" s="32">
        <v>15.4</v>
      </c>
      <c r="H160" s="32">
        <v>12</v>
      </c>
      <c r="I160" s="32">
        <v>6</v>
      </c>
      <c r="J160" s="352"/>
      <c r="K160" s="33">
        <v>66</v>
      </c>
      <c r="L160" s="33">
        <v>95</v>
      </c>
      <c r="M160" s="33">
        <v>83</v>
      </c>
      <c r="N160" s="33">
        <v>29</v>
      </c>
      <c r="O160" s="111"/>
      <c r="P160" s="33">
        <v>1005</v>
      </c>
      <c r="Q160" s="33">
        <v>1008</v>
      </c>
      <c r="R160" s="33">
        <v>1006.5</v>
      </c>
      <c r="S160" s="33">
        <v>3</v>
      </c>
      <c r="T160" s="111"/>
      <c r="U160" s="19">
        <v>2.4</v>
      </c>
      <c r="V160" s="88">
        <v>9</v>
      </c>
      <c r="W160" s="88">
        <v>13.2</v>
      </c>
      <c r="X160" s="103" t="s">
        <v>178</v>
      </c>
      <c r="Y160" s="401"/>
      <c r="Z160" s="88">
        <v>6</v>
      </c>
      <c r="AA160" s="1459">
        <v>2.2000000000000002</v>
      </c>
      <c r="AB160" s="156">
        <v>0.8</v>
      </c>
      <c r="AC160" s="1461">
        <v>6.8493150684931517E-2</v>
      </c>
      <c r="AD160" s="88">
        <v>0.6</v>
      </c>
      <c r="AE160" s="1459">
        <v>8</v>
      </c>
      <c r="AF160" s="1467"/>
      <c r="AG160" s="88">
        <v>6.3</v>
      </c>
      <c r="AH160" s="88">
        <v>10.1</v>
      </c>
      <c r="AI160" s="88">
        <v>9</v>
      </c>
      <c r="AJ160" s="88">
        <v>3.8</v>
      </c>
      <c r="AL160" s="103" t="s">
        <v>625</v>
      </c>
      <c r="AM160" s="106"/>
      <c r="AN160" s="106"/>
      <c r="AO160" s="396"/>
      <c r="AP160" s="593">
        <v>1.5</v>
      </c>
      <c r="AQ160" s="596">
        <v>10</v>
      </c>
      <c r="AR160" s="576"/>
      <c r="AS160" s="44">
        <f t="shared" si="20"/>
        <v>-1.6999999999999993</v>
      </c>
      <c r="AT160" s="44">
        <f t="shared" si="21"/>
        <v>-4.7999999999999989</v>
      </c>
      <c r="AU160" s="44">
        <f t="shared" si="22"/>
        <v>-3.2499999999999991</v>
      </c>
      <c r="AV160" s="487">
        <f t="shared" si="23"/>
        <v>-3.0999999999999996</v>
      </c>
      <c r="AW160" s="44">
        <f>IF(F160="","",F160-Daily!CP160)</f>
        <v>-1.1219999999999963</v>
      </c>
      <c r="AX160" s="44">
        <f>IF(G160="","",G160-Daily!CQ160)</f>
        <v>-3.7971428571428643</v>
      </c>
      <c r="AY160" s="44">
        <f>IF(H160="","",H160-Daily!CR160)</f>
        <v>-2.8595714285714315</v>
      </c>
      <c r="AZ160" s="487">
        <f>IF(I160="","",I160-Daily!CS160)</f>
        <v>-2.6751428571428679</v>
      </c>
      <c r="BA160" s="85">
        <v>2.80773610980502</v>
      </c>
      <c r="BB160" s="85">
        <v>7.3207123032428525</v>
      </c>
      <c r="BC160" s="85">
        <v>5.9869366772823787</v>
      </c>
      <c r="BD160" s="43">
        <v>6.0429886092146994</v>
      </c>
      <c r="BE160" s="112"/>
      <c r="BF160" s="640">
        <v>3.050847457627119</v>
      </c>
      <c r="BG160" s="26">
        <v>167.29999999999993</v>
      </c>
      <c r="BH160" s="132">
        <v>0.59579772079772053</v>
      </c>
      <c r="BI160" s="30">
        <v>684.80000000000007</v>
      </c>
      <c r="BJ160" s="616">
        <v>1.1583220568335588</v>
      </c>
      <c r="BK160" s="1792">
        <f t="shared" si="24"/>
        <v>2</v>
      </c>
      <c r="BL160" s="1709">
        <v>0.27083333333333331</v>
      </c>
      <c r="BM160" s="1709">
        <v>0.65277777777777779</v>
      </c>
      <c r="BN160" s="1709">
        <v>0.67013888888888884</v>
      </c>
      <c r="BO160" s="1709">
        <v>0.30902777777777779</v>
      </c>
      <c r="BP160" s="1709">
        <v>4.4444444444444446E-2</v>
      </c>
      <c r="BS160" s="2159" t="s">
        <v>194</v>
      </c>
      <c r="BT160" s="2160"/>
      <c r="BU160" s="88">
        <v>-0.24016666666666353</v>
      </c>
      <c r="BV160" s="88">
        <v>0.5492857142857055</v>
      </c>
      <c r="BW160" s="88">
        <v>0.16955952380952333</v>
      </c>
      <c r="BX160" s="88">
        <v>0.78945238095237436</v>
      </c>
      <c r="BY160" s="127"/>
      <c r="BZ160" s="607">
        <v>66.5</v>
      </c>
      <c r="CA160" s="607">
        <v>1017.00000005</v>
      </c>
      <c r="CB160" s="1365">
        <v>4.83</v>
      </c>
      <c r="CC160" s="88">
        <v>8.4000000000000021</v>
      </c>
      <c r="CD160" s="1366"/>
      <c r="CE160" s="44">
        <v>29.5</v>
      </c>
      <c r="CF160" s="1367">
        <v>1.5000000000000002</v>
      </c>
      <c r="CG160" s="1368">
        <v>0.33675799086757996</v>
      </c>
      <c r="CH160" s="85">
        <v>69.7</v>
      </c>
      <c r="CI160" s="1367">
        <v>1.1032369409110576</v>
      </c>
      <c r="CJ160" s="503">
        <v>0.38191780821917809</v>
      </c>
      <c r="CK160" s="1089"/>
      <c r="CL160" s="670">
        <v>1</v>
      </c>
      <c r="CM160" s="669">
        <v>0</v>
      </c>
      <c r="CN160" s="670">
        <v>1013.25</v>
      </c>
      <c r="CO160" s="135">
        <f>'2011'!CA76</f>
        <v>4.2880000000000003</v>
      </c>
      <c r="CP160" s="664">
        <v>10.521999999999997</v>
      </c>
      <c r="CQ160" s="664">
        <v>19.197142857142865</v>
      </c>
      <c r="CR160" s="664">
        <f t="shared" si="18"/>
        <v>14.859571428571432</v>
      </c>
      <c r="CS160" s="512">
        <f t="shared" si="19"/>
        <v>8.6751428571428679</v>
      </c>
      <c r="CT160" s="669">
        <f>$CT$154+('2011'!$BX$76/Daily!$E$184*Daily!E160)</f>
        <v>280.8</v>
      </c>
      <c r="CU160" s="669">
        <f>$CU$154+('2011'!$CF$76/Daily!$E$184*Daily!E160)</f>
        <v>591.20000000000005</v>
      </c>
      <c r="CV160" s="135">
        <f>'2011'!BT76</f>
        <v>11.1</v>
      </c>
      <c r="CW160" s="135">
        <f>'2011'!BU76</f>
        <v>20.2</v>
      </c>
      <c r="CX160" s="25"/>
      <c r="CY160" s="536"/>
      <c r="CZ160" s="536"/>
      <c r="DA160" s="536"/>
      <c r="DB160" s="536"/>
      <c r="DC160" s="536"/>
      <c r="DD160" s="536"/>
    </row>
    <row r="161" spans="4:108" ht="12.75" customHeight="1" x14ac:dyDescent="0.2">
      <c r="D161" s="1868"/>
      <c r="E161" s="1843">
        <f t="shared" si="25"/>
        <v>7</v>
      </c>
      <c r="F161" s="95">
        <v>10.7</v>
      </c>
      <c r="G161" s="32">
        <v>19.100000000000001</v>
      </c>
      <c r="H161" s="32">
        <v>15</v>
      </c>
      <c r="I161" s="32">
        <v>8.4000000000000021</v>
      </c>
      <c r="J161" s="352"/>
      <c r="K161" s="33">
        <v>42</v>
      </c>
      <c r="L161" s="33">
        <v>84</v>
      </c>
      <c r="M161" s="33">
        <v>61</v>
      </c>
      <c r="N161" s="33">
        <v>42</v>
      </c>
      <c r="O161" s="111"/>
      <c r="P161" s="33">
        <v>1002</v>
      </c>
      <c r="Q161" s="33">
        <v>1005</v>
      </c>
      <c r="R161" s="33">
        <v>1003.5</v>
      </c>
      <c r="S161" s="33">
        <v>3</v>
      </c>
      <c r="T161" s="111"/>
      <c r="U161" s="19">
        <v>5.9</v>
      </c>
      <c r="V161" s="88">
        <v>16.100000000000001</v>
      </c>
      <c r="W161" s="88">
        <v>23.5</v>
      </c>
      <c r="X161" s="103" t="s">
        <v>154</v>
      </c>
      <c r="Y161" s="401"/>
      <c r="Z161" s="88">
        <v>0</v>
      </c>
      <c r="AA161" s="1459" t="s">
        <v>459</v>
      </c>
      <c r="AB161" s="156" t="s">
        <v>459</v>
      </c>
      <c r="AC161" s="1461" t="s">
        <v>459</v>
      </c>
      <c r="AD161" s="88" t="s">
        <v>459</v>
      </c>
      <c r="AE161" s="1459" t="s">
        <v>459</v>
      </c>
      <c r="AF161" s="1467"/>
      <c r="AG161" s="88">
        <v>3.8</v>
      </c>
      <c r="AH161" s="88">
        <v>10.3</v>
      </c>
      <c r="AI161" s="88">
        <v>7.1</v>
      </c>
      <c r="AJ161" s="88">
        <v>6.5000000000000009</v>
      </c>
      <c r="AL161" s="103" t="s">
        <v>650</v>
      </c>
      <c r="AM161" s="106"/>
      <c r="AN161" s="106"/>
      <c r="AO161" s="396"/>
      <c r="AP161" s="593">
        <v>8</v>
      </c>
      <c r="AQ161" s="596">
        <v>0</v>
      </c>
      <c r="AR161" s="576"/>
      <c r="AS161" s="88">
        <f t="shared" si="20"/>
        <v>-0.40000000000000036</v>
      </c>
      <c r="AT161" s="88">
        <f t="shared" si="21"/>
        <v>-1.0999999999999979</v>
      </c>
      <c r="AU161" s="88">
        <f t="shared" si="22"/>
        <v>-0.74999999999999911</v>
      </c>
      <c r="AV161" s="355">
        <f t="shared" si="23"/>
        <v>-0.69999999999999751</v>
      </c>
      <c r="AW161" s="88">
        <f>IF(F161="","",F161-Daily!CP161)</f>
        <v>0.11433333333333628</v>
      </c>
      <c r="AX161" s="88">
        <f>IF(G161="","",G161-Daily!CQ161)</f>
        <v>-0.22999999999999687</v>
      </c>
      <c r="AY161" s="88">
        <f>IF(H161="","",H161-Daily!CR161)</f>
        <v>4.2166666666670238E-2</v>
      </c>
      <c r="AZ161" s="355">
        <f>IF(I161="","",I161-Daily!CS161)</f>
        <v>-0.34433333333333316</v>
      </c>
      <c r="BA161" s="85">
        <v>2.0618003398600933</v>
      </c>
      <c r="BB161" s="85">
        <v>2.1117473567207887</v>
      </c>
      <c r="BC161" s="85">
        <v>2.0229905775266777</v>
      </c>
      <c r="BD161" s="43">
        <v>2.221193320505932</v>
      </c>
      <c r="BE161" s="112"/>
      <c r="BF161" s="640">
        <v>0</v>
      </c>
      <c r="BG161" s="26">
        <v>167.29999999999993</v>
      </c>
      <c r="BH161" s="132">
        <v>0.59165389602734864</v>
      </c>
      <c r="BI161" s="30">
        <v>692.80000000000007</v>
      </c>
      <c r="BJ161" s="616">
        <v>1.1593685502314945</v>
      </c>
      <c r="BK161" s="1792">
        <f t="shared" si="24"/>
        <v>0</v>
      </c>
      <c r="BL161" s="1709">
        <v>0.21527777777777779</v>
      </c>
      <c r="BM161" s="1709">
        <v>0.53472222222222221</v>
      </c>
      <c r="BN161" s="1709">
        <v>0.69097222222222221</v>
      </c>
      <c r="BO161" s="1709">
        <v>0.24305555555555555</v>
      </c>
      <c r="BP161" s="1709">
        <v>0.64166666666666672</v>
      </c>
      <c r="BS161" s="2159" t="s">
        <v>195</v>
      </c>
      <c r="BT161" s="2160"/>
      <c r="BU161" s="88">
        <v>-0.30683333333332641</v>
      </c>
      <c r="BV161" s="88">
        <v>-1.7361607142857167</v>
      </c>
      <c r="BW161" s="88">
        <v>-0.9614970238095264</v>
      </c>
      <c r="BX161" s="88">
        <v>-1.4293273809523948</v>
      </c>
      <c r="BY161" s="127"/>
      <c r="BZ161" s="607">
        <v>72.5</v>
      </c>
      <c r="CA161" s="607">
        <v>1010.85</v>
      </c>
      <c r="CB161" s="1365">
        <v>5.3400000000000007</v>
      </c>
      <c r="CC161" s="88">
        <v>9.6</v>
      </c>
      <c r="CD161" s="1366"/>
      <c r="CE161" s="44">
        <v>37.6</v>
      </c>
      <c r="CF161" s="1367">
        <v>1.9118644067796613</v>
      </c>
      <c r="CG161" s="1368">
        <v>0.42922374429223753</v>
      </c>
      <c r="CH161" s="85">
        <v>41.8</v>
      </c>
      <c r="CI161" s="1367">
        <v>0.65440160234939682</v>
      </c>
      <c r="CJ161" s="503">
        <v>0.22904109589041094</v>
      </c>
      <c r="CK161" s="1089"/>
      <c r="CL161" s="670">
        <v>1</v>
      </c>
      <c r="CM161" s="669">
        <v>0</v>
      </c>
      <c r="CN161" s="670">
        <v>1013.25</v>
      </c>
      <c r="CO161" s="135">
        <f>'2011'!CA76</f>
        <v>4.2880000000000003</v>
      </c>
      <c r="CP161" s="664">
        <v>10.585666666666663</v>
      </c>
      <c r="CQ161" s="664">
        <v>19.329999999999998</v>
      </c>
      <c r="CR161" s="664">
        <f t="shared" si="18"/>
        <v>14.95783333333333</v>
      </c>
      <c r="CS161" s="512">
        <f t="shared" si="19"/>
        <v>8.7443333333333353</v>
      </c>
      <c r="CT161" s="669">
        <f>$CT$154+('2011'!$BX$76/Daily!$E$184*Daily!E161)</f>
        <v>282.76666666666665</v>
      </c>
      <c r="CU161" s="669">
        <f>$CU$154+('2011'!$CF$76/Daily!$E$184*Daily!E161)</f>
        <v>597.56666666666661</v>
      </c>
      <c r="CV161" s="135">
        <f>'2011'!BT76</f>
        <v>11.1</v>
      </c>
      <c r="CW161" s="135">
        <f>'2011'!BU76</f>
        <v>20.2</v>
      </c>
      <c r="CX161" s="25"/>
      <c r="CY161" s="536"/>
      <c r="CZ161" s="536"/>
      <c r="DA161" s="536"/>
      <c r="DB161" s="536"/>
      <c r="DC161" s="536"/>
      <c r="DD161" s="536"/>
    </row>
    <row r="162" spans="4:108" ht="12.75" customHeight="1" x14ac:dyDescent="0.2">
      <c r="D162" s="1868"/>
      <c r="E162" s="1843">
        <f t="shared" si="25"/>
        <v>8</v>
      </c>
      <c r="F162" s="95">
        <v>9.6999999999999993</v>
      </c>
      <c r="G162" s="32">
        <v>18.3</v>
      </c>
      <c r="H162" s="32">
        <v>13.8</v>
      </c>
      <c r="I162" s="32">
        <v>8.6000000000000014</v>
      </c>
      <c r="J162" s="352"/>
      <c r="K162" s="33">
        <v>46</v>
      </c>
      <c r="L162" s="33">
        <v>79</v>
      </c>
      <c r="M162" s="33">
        <v>66</v>
      </c>
      <c r="N162" s="33">
        <v>33</v>
      </c>
      <c r="O162" s="111"/>
      <c r="P162" s="33">
        <v>1004</v>
      </c>
      <c r="Q162" s="33">
        <v>1009</v>
      </c>
      <c r="R162" s="33">
        <v>1006.5</v>
      </c>
      <c r="S162" s="33">
        <v>5</v>
      </c>
      <c r="T162" s="111"/>
      <c r="U162" s="19">
        <v>6.2</v>
      </c>
      <c r="V162" s="88">
        <v>15</v>
      </c>
      <c r="W162" s="88">
        <v>23.5</v>
      </c>
      <c r="X162" s="103" t="s">
        <v>154</v>
      </c>
      <c r="Y162" s="401"/>
      <c r="Z162" s="88">
        <v>1.4</v>
      </c>
      <c r="AA162" s="1459">
        <v>0.8</v>
      </c>
      <c r="AB162" s="156">
        <v>0.5</v>
      </c>
      <c r="AC162" s="1461">
        <v>1.5981735159817354E-2</v>
      </c>
      <c r="AD162" s="88">
        <v>1.4</v>
      </c>
      <c r="AE162" s="1459">
        <v>20</v>
      </c>
      <c r="AF162" s="1467"/>
      <c r="AG162" s="88">
        <v>5.4</v>
      </c>
      <c r="AH162" s="88">
        <v>10</v>
      </c>
      <c r="AI162" s="88">
        <v>7.4</v>
      </c>
      <c r="AJ162" s="88">
        <v>4.5999999999999996</v>
      </c>
      <c r="AL162" s="103" t="s">
        <v>651</v>
      </c>
      <c r="AM162" s="106"/>
      <c r="AN162" s="106"/>
      <c r="AO162" s="396"/>
      <c r="AP162" s="593">
        <v>5</v>
      </c>
      <c r="AQ162" s="596">
        <v>1</v>
      </c>
      <c r="AR162" s="576"/>
      <c r="AS162" s="44">
        <f t="shared" si="20"/>
        <v>-1.4000000000000004</v>
      </c>
      <c r="AT162" s="88">
        <f t="shared" si="21"/>
        <v>-1.8999999999999986</v>
      </c>
      <c r="AU162" s="88">
        <f t="shared" si="22"/>
        <v>-1.6499999999999995</v>
      </c>
      <c r="AV162" s="355">
        <f t="shared" si="23"/>
        <v>-0.49999999999999822</v>
      </c>
      <c r="AW162" s="44">
        <f>IF(F162="","",F162-Daily!CP162)</f>
        <v>-0.94933333333333003</v>
      </c>
      <c r="AX162" s="44">
        <f>IF(G162="","",G162-Daily!CQ162)</f>
        <v>-1.1628571428571526</v>
      </c>
      <c r="AY162" s="44">
        <f>IF(H162="","",H162-Daily!CR162)</f>
        <v>-1.2560952380952415</v>
      </c>
      <c r="AZ162" s="487">
        <f>IF(I162="","",I162-Daily!CS162)</f>
        <v>-0.21352380952382255</v>
      </c>
      <c r="BA162" s="85">
        <v>2.6488599579209899</v>
      </c>
      <c r="BB162" s="85">
        <v>2.7129630854325728</v>
      </c>
      <c r="BC162" s="85">
        <v>2.9791196534636755</v>
      </c>
      <c r="BD162" s="43">
        <v>2.131858405119456</v>
      </c>
      <c r="BE162" s="112"/>
      <c r="BF162" s="640">
        <v>0.71186440677966101</v>
      </c>
      <c r="BG162" s="26">
        <v>168.69999999999993</v>
      </c>
      <c r="BH162" s="132">
        <v>0.59248419573870259</v>
      </c>
      <c r="BI162" s="30">
        <v>697.80000000000007</v>
      </c>
      <c r="BJ162" s="616">
        <v>1.1554255436582406</v>
      </c>
      <c r="BK162" s="1792">
        <f t="shared" si="24"/>
        <v>2</v>
      </c>
      <c r="BL162" s="1709">
        <v>0.18402777777777779</v>
      </c>
      <c r="BM162" s="1709">
        <v>0.55208333333333337</v>
      </c>
      <c r="BN162" s="1709">
        <v>0.55208333333333337</v>
      </c>
      <c r="BO162" s="1709">
        <v>0.22916666666666666</v>
      </c>
      <c r="BP162" s="1709">
        <v>0.52500000000000002</v>
      </c>
      <c r="BS162" s="2159" t="s">
        <v>214</v>
      </c>
      <c r="BT162" s="2160"/>
      <c r="BU162" s="88">
        <v>1.0365000000000126</v>
      </c>
      <c r="BV162" s="88">
        <v>1.2768750000000004</v>
      </c>
      <c r="BW162" s="88">
        <v>1.3166875000000076</v>
      </c>
      <c r="BX162" s="88">
        <v>0.24037499999999135</v>
      </c>
      <c r="BY162" s="127"/>
      <c r="BZ162" s="607">
        <v>66.3</v>
      </c>
      <c r="CA162" s="607">
        <v>1017.35</v>
      </c>
      <c r="CB162" s="1365">
        <v>5.1599999999999993</v>
      </c>
      <c r="CC162" s="88">
        <v>10.92</v>
      </c>
      <c r="CD162" s="1366"/>
      <c r="CE162" s="44">
        <v>20.5</v>
      </c>
      <c r="CF162" s="1367">
        <v>1.0423728813559323</v>
      </c>
      <c r="CG162" s="1368">
        <v>0.2340182648401827</v>
      </c>
      <c r="CH162" s="85">
        <v>71</v>
      </c>
      <c r="CI162" s="1367">
        <v>1.11029227773826</v>
      </c>
      <c r="CJ162" s="503">
        <v>0.38904109589041097</v>
      </c>
      <c r="CK162" s="1089"/>
      <c r="CL162" s="670">
        <v>1</v>
      </c>
      <c r="CM162" s="669">
        <v>0</v>
      </c>
      <c r="CN162" s="670">
        <v>1013.25</v>
      </c>
      <c r="CO162" s="135">
        <f>'2011'!CA76</f>
        <v>4.2880000000000003</v>
      </c>
      <c r="CP162" s="664">
        <v>10.649333333333329</v>
      </c>
      <c r="CQ162" s="664">
        <v>19.462857142857153</v>
      </c>
      <c r="CR162" s="664">
        <f t="shared" si="18"/>
        <v>15.056095238095242</v>
      </c>
      <c r="CS162" s="512">
        <f t="shared" si="19"/>
        <v>8.813523809523824</v>
      </c>
      <c r="CT162" s="669">
        <f>$CT$154+('2011'!$BX$76/Daily!$E$184*Daily!E162)</f>
        <v>284.73333333333335</v>
      </c>
      <c r="CU162" s="669">
        <f>$CU$154+('2011'!$CF$76/Daily!$E$184*Daily!E162)</f>
        <v>603.93333333333328</v>
      </c>
      <c r="CV162" s="135">
        <f>'2011'!BT76</f>
        <v>11.1</v>
      </c>
      <c r="CW162" s="135">
        <f>'2011'!BU76</f>
        <v>20.2</v>
      </c>
      <c r="CX162" s="25"/>
      <c r="CY162" s="536"/>
      <c r="CZ162" s="536"/>
      <c r="DA162" s="536"/>
      <c r="DB162" s="536"/>
      <c r="DC162" s="536"/>
      <c r="DD162" s="536"/>
    </row>
    <row r="163" spans="4:108" ht="12.75" customHeight="1" x14ac:dyDescent="0.2">
      <c r="D163" s="1868"/>
      <c r="E163" s="1843">
        <f t="shared" si="25"/>
        <v>9</v>
      </c>
      <c r="F163" s="95">
        <v>9.6999999999999993</v>
      </c>
      <c r="G163" s="32">
        <v>17.100000000000001</v>
      </c>
      <c r="H163" s="32">
        <v>13.7</v>
      </c>
      <c r="I163" s="32">
        <v>7.4000000000000021</v>
      </c>
      <c r="J163" s="352"/>
      <c r="K163" s="33">
        <v>47</v>
      </c>
      <c r="L163" s="33">
        <v>77</v>
      </c>
      <c r="M163" s="33">
        <v>62</v>
      </c>
      <c r="N163" s="33">
        <v>30</v>
      </c>
      <c r="O163" s="111"/>
      <c r="P163" s="33">
        <v>1009</v>
      </c>
      <c r="Q163" s="33">
        <v>1015</v>
      </c>
      <c r="R163" s="33">
        <v>1012</v>
      </c>
      <c r="S163" s="33">
        <v>6</v>
      </c>
      <c r="T163" s="111"/>
      <c r="U163" s="19">
        <v>5.4</v>
      </c>
      <c r="V163" s="88">
        <v>13.8</v>
      </c>
      <c r="W163" s="88">
        <v>19</v>
      </c>
      <c r="X163" s="103" t="s">
        <v>154</v>
      </c>
      <c r="Y163" s="401"/>
      <c r="Z163" s="88">
        <v>0.8</v>
      </c>
      <c r="AA163" s="1459" t="s">
        <v>112</v>
      </c>
      <c r="AB163" s="156">
        <v>0.8</v>
      </c>
      <c r="AC163" s="1461">
        <v>9.1324200913242039E-3</v>
      </c>
      <c r="AD163" s="88">
        <v>1.6</v>
      </c>
      <c r="AE163" s="1459">
        <v>10</v>
      </c>
      <c r="AF163" s="1467"/>
      <c r="AG163" s="88">
        <v>4.7</v>
      </c>
      <c r="AH163" s="88">
        <v>9.3000000000000007</v>
      </c>
      <c r="AI163" s="88">
        <v>6.4</v>
      </c>
      <c r="AJ163" s="88">
        <v>4.6000000000000005</v>
      </c>
      <c r="AL163" s="103" t="s">
        <v>652</v>
      </c>
      <c r="AM163" s="106"/>
      <c r="AN163" s="106"/>
      <c r="AO163" s="396"/>
      <c r="AP163" s="593">
        <v>7</v>
      </c>
      <c r="AQ163" s="596">
        <v>0.5</v>
      </c>
      <c r="AR163" s="576"/>
      <c r="AS163" s="44">
        <f t="shared" si="20"/>
        <v>-1.4000000000000004</v>
      </c>
      <c r="AT163" s="88">
        <f t="shared" si="21"/>
        <v>-3.0999999999999979</v>
      </c>
      <c r="AU163" s="88">
        <f t="shared" si="22"/>
        <v>-2.2499999999999991</v>
      </c>
      <c r="AV163" s="355">
        <f t="shared" si="23"/>
        <v>-1.6999999999999975</v>
      </c>
      <c r="AW163" s="44">
        <f>IF(F163="","",F163-Daily!CP163)</f>
        <v>-1.0129999999999963</v>
      </c>
      <c r="AX163" s="44">
        <f>IF(G163="","",G163-Daily!CQ163)</f>
        <v>-2.4957142857142962</v>
      </c>
      <c r="AY163" s="44">
        <f>IF(H163="","",H163-Daily!CR163)</f>
        <v>-1.4543571428571482</v>
      </c>
      <c r="AZ163" s="487">
        <f>IF(I163="","",I163-Daily!CS163)</f>
        <v>-1.4827142857142999</v>
      </c>
      <c r="BA163" s="85">
        <v>2.7056537275814332</v>
      </c>
      <c r="BB163" s="85">
        <v>4.2425534519021184</v>
      </c>
      <c r="BC163" s="85">
        <v>3.2091100882615562</v>
      </c>
      <c r="BD163" s="43">
        <v>3.389828525324448</v>
      </c>
      <c r="BE163" s="112"/>
      <c r="BF163" s="640">
        <v>0.40677966101694918</v>
      </c>
      <c r="BG163" s="26">
        <v>169.49999999999994</v>
      </c>
      <c r="BH163" s="132">
        <v>0.59121032438088572</v>
      </c>
      <c r="BI163" s="30">
        <v>704.80000000000007</v>
      </c>
      <c r="BJ163" s="616">
        <v>1.1548418810421106</v>
      </c>
      <c r="BK163" s="1792">
        <f t="shared" si="24"/>
        <v>1</v>
      </c>
      <c r="BL163" s="1709">
        <v>0.125</v>
      </c>
      <c r="BM163" s="1709">
        <v>0.79166666666666663</v>
      </c>
      <c r="BN163" s="1709">
        <v>0.79513888888888884</v>
      </c>
      <c r="BO163" s="1709">
        <v>0.20138888888888887</v>
      </c>
      <c r="BP163" s="1709">
        <v>0.55000000000000004</v>
      </c>
      <c r="BS163" s="291"/>
      <c r="BT163" s="184"/>
      <c r="BU163" s="352"/>
      <c r="BV163" s="352"/>
      <c r="BW163" s="352"/>
      <c r="BX163" s="352"/>
      <c r="BY163" s="127"/>
      <c r="BZ163" s="608"/>
      <c r="CA163" s="608"/>
      <c r="CB163" s="1370"/>
      <c r="CC163" s="352"/>
      <c r="CD163" s="1366"/>
      <c r="CE163" s="480"/>
      <c r="CF163" s="1371"/>
      <c r="CG163" s="1372"/>
      <c r="CH163" s="112"/>
      <c r="CI163" s="1371"/>
      <c r="CJ163" s="504"/>
      <c r="CK163" s="1089"/>
      <c r="CL163" s="670">
        <v>1</v>
      </c>
      <c r="CM163" s="669">
        <v>0</v>
      </c>
      <c r="CN163" s="670">
        <v>1013.25</v>
      </c>
      <c r="CO163" s="135">
        <f>'2011'!CA76</f>
        <v>4.2880000000000003</v>
      </c>
      <c r="CP163" s="664">
        <v>10.712999999999996</v>
      </c>
      <c r="CQ163" s="664">
        <v>19.595714285714298</v>
      </c>
      <c r="CR163" s="664">
        <f t="shared" si="18"/>
        <v>15.154357142857148</v>
      </c>
      <c r="CS163" s="512">
        <f t="shared" si="19"/>
        <v>8.882714285714302</v>
      </c>
      <c r="CT163" s="669">
        <f>$CT$154+('2011'!$BX$76/Daily!$E$184*Daily!E163)</f>
        <v>286.7</v>
      </c>
      <c r="CU163" s="669">
        <f>$CU$154+('2011'!$CF$76/Daily!$E$184*Daily!E163)</f>
        <v>610.29999999999995</v>
      </c>
      <c r="CV163" s="135">
        <f>'2011'!BT76</f>
        <v>11.1</v>
      </c>
      <c r="CW163" s="135">
        <f>'2011'!BU76</f>
        <v>20.2</v>
      </c>
      <c r="CX163" s="25"/>
      <c r="CY163" s="536"/>
      <c r="CZ163" s="536"/>
      <c r="DA163" s="536"/>
      <c r="DB163" s="536"/>
      <c r="DC163" s="536"/>
      <c r="DD163" s="536"/>
    </row>
    <row r="164" spans="4:108" ht="12.75" customHeight="1" x14ac:dyDescent="0.2">
      <c r="D164" s="1868"/>
      <c r="E164" s="1843">
        <f t="shared" si="25"/>
        <v>10</v>
      </c>
      <c r="F164" s="95">
        <v>9.1</v>
      </c>
      <c r="G164" s="32">
        <v>15.1</v>
      </c>
      <c r="H164" s="32">
        <v>11.6</v>
      </c>
      <c r="I164" s="32">
        <v>6</v>
      </c>
      <c r="J164" s="352"/>
      <c r="K164" s="33">
        <v>52</v>
      </c>
      <c r="L164" s="33">
        <v>86</v>
      </c>
      <c r="M164" s="33">
        <v>71</v>
      </c>
      <c r="N164" s="33">
        <v>34</v>
      </c>
      <c r="O164" s="111"/>
      <c r="P164" s="33">
        <v>1013</v>
      </c>
      <c r="Q164" s="33">
        <v>1015</v>
      </c>
      <c r="R164" s="33">
        <v>1014</v>
      </c>
      <c r="S164" s="33">
        <v>2</v>
      </c>
      <c r="T164" s="111"/>
      <c r="U164" s="19">
        <v>2.9</v>
      </c>
      <c r="V164" s="88">
        <v>13.8</v>
      </c>
      <c r="W164" s="88">
        <v>17</v>
      </c>
      <c r="X164" s="103" t="s">
        <v>154</v>
      </c>
      <c r="Y164" s="401"/>
      <c r="Z164" s="88">
        <v>14.2</v>
      </c>
      <c r="AA164" s="1459">
        <v>6.1</v>
      </c>
      <c r="AB164" s="156">
        <v>3</v>
      </c>
      <c r="AC164" s="1461">
        <v>0.16210045662100458</v>
      </c>
      <c r="AD164" s="88">
        <v>3.55</v>
      </c>
      <c r="AE164" s="1459">
        <v>50</v>
      </c>
      <c r="AF164" s="1467"/>
      <c r="AG164" s="88">
        <v>2.9</v>
      </c>
      <c r="AH164" s="88">
        <v>9.1999999999999993</v>
      </c>
      <c r="AI164" s="88">
        <v>6.5</v>
      </c>
      <c r="AJ164" s="88">
        <v>6.2999999999999989</v>
      </c>
      <c r="AL164" s="103" t="s">
        <v>653</v>
      </c>
      <c r="AM164" s="106"/>
      <c r="AN164" s="106"/>
      <c r="AO164" s="396"/>
      <c r="AP164" s="593">
        <v>3</v>
      </c>
      <c r="AQ164" s="596">
        <v>4</v>
      </c>
      <c r="AR164" s="576"/>
      <c r="AS164" s="44">
        <f t="shared" si="20"/>
        <v>-2</v>
      </c>
      <c r="AT164" s="88">
        <f t="shared" si="21"/>
        <v>-5.0999999999999996</v>
      </c>
      <c r="AU164" s="88">
        <f t="shared" si="22"/>
        <v>-3.55</v>
      </c>
      <c r="AV164" s="355">
        <f t="shared" si="23"/>
        <v>-3.0999999999999996</v>
      </c>
      <c r="AW164" s="44">
        <f>IF(F164="","",F164-Daily!CP164)</f>
        <v>-1.6766666666666623</v>
      </c>
      <c r="AX164" s="44">
        <f>IF(G164="","",G164-Daily!CQ164)</f>
        <v>-4.6285714285714423</v>
      </c>
      <c r="AY164" s="44">
        <f>IF(H164="","",H164-Daily!CR164)</f>
        <v>-3.6526190476190532</v>
      </c>
      <c r="AZ164" s="487">
        <f>IF(I164="","",I164-Daily!CS164)</f>
        <v>-2.95190476190478</v>
      </c>
      <c r="BA164" s="85">
        <v>3.4387377754768638</v>
      </c>
      <c r="BB164" s="85">
        <v>11.009381966914241</v>
      </c>
      <c r="BC164" s="85">
        <v>9.2057628581721396</v>
      </c>
      <c r="BD164" s="43">
        <v>7.057649894305885</v>
      </c>
      <c r="BE164" s="112"/>
      <c r="BF164" s="640">
        <v>7.2203389830508478</v>
      </c>
      <c r="BG164" s="26">
        <v>183.69999999999993</v>
      </c>
      <c r="BH164" s="132">
        <v>0.6363741339491914</v>
      </c>
      <c r="BI164" s="30">
        <v>707.80000000000007</v>
      </c>
      <c r="BJ164" s="616">
        <v>1.1477837837837839</v>
      </c>
      <c r="BK164" s="1792">
        <f t="shared" si="24"/>
        <v>2</v>
      </c>
      <c r="BL164" s="1709">
        <v>0.20138888888888887</v>
      </c>
      <c r="BM164" s="1709">
        <v>0.47916666666666669</v>
      </c>
      <c r="BN164" s="1709">
        <v>0.4861111111111111</v>
      </c>
      <c r="BO164" s="1709" t="s">
        <v>490</v>
      </c>
      <c r="BP164" s="1709">
        <v>0.4909722222222222</v>
      </c>
      <c r="BS164" s="2159" t="s">
        <v>197</v>
      </c>
      <c r="BT164" s="2160"/>
      <c r="BU164" s="88">
        <v>0.4490000000000034</v>
      </c>
      <c r="BV164" s="88">
        <v>3.5614285714285714</v>
      </c>
      <c r="BW164" s="88">
        <v>2.1752142857142864</v>
      </c>
      <c r="BX164" s="88">
        <v>3.1124285714285662</v>
      </c>
      <c r="BY164" s="127"/>
      <c r="BZ164" s="607">
        <v>64.400000000000006</v>
      </c>
      <c r="CA164" s="607">
        <v>1025.5000001000001</v>
      </c>
      <c r="CB164" s="1365">
        <v>5.0999999999999996</v>
      </c>
      <c r="CC164" s="88">
        <v>9.52</v>
      </c>
      <c r="CD164" s="1366"/>
      <c r="CE164" s="88">
        <v>7.1</v>
      </c>
      <c r="CF164" s="1367">
        <v>0.7220338983050848</v>
      </c>
      <c r="CG164" s="1368">
        <v>8.1050228310502292E-2</v>
      </c>
      <c r="CH164" s="98">
        <v>45.2</v>
      </c>
      <c r="CI164" s="1367">
        <v>1.4365370591885747</v>
      </c>
      <c r="CJ164" s="503">
        <v>0.24767123287671233</v>
      </c>
      <c r="CK164" s="1089"/>
      <c r="CL164" s="670">
        <v>1</v>
      </c>
      <c r="CM164" s="669">
        <v>0</v>
      </c>
      <c r="CN164" s="670">
        <v>1013.25</v>
      </c>
      <c r="CO164" s="135">
        <f>'2011'!CA76</f>
        <v>4.2880000000000003</v>
      </c>
      <c r="CP164" s="664">
        <v>10.776666666666662</v>
      </c>
      <c r="CQ164" s="664">
        <v>19.728571428571442</v>
      </c>
      <c r="CR164" s="664">
        <f t="shared" si="18"/>
        <v>15.252619047619053</v>
      </c>
      <c r="CS164" s="512">
        <f t="shared" si="19"/>
        <v>8.95190476190478</v>
      </c>
      <c r="CT164" s="669">
        <f>$CT$154+('2011'!$BX$76/Daily!$E$184*Daily!E164)</f>
        <v>288.66666666666669</v>
      </c>
      <c r="CU164" s="669">
        <f>$CU$154+('2011'!$CF$76/Daily!$E$184*Daily!E164)</f>
        <v>616.66666666666663</v>
      </c>
      <c r="CV164" s="135">
        <f>'2011'!BT76</f>
        <v>11.1</v>
      </c>
      <c r="CW164" s="135">
        <f>'2011'!BU76</f>
        <v>20.2</v>
      </c>
      <c r="CX164" s="25"/>
      <c r="CY164" s="536"/>
      <c r="CZ164" s="536"/>
      <c r="DA164" s="536"/>
      <c r="DB164" s="536"/>
      <c r="DC164" s="536"/>
      <c r="DD164" s="536"/>
    </row>
    <row r="165" spans="4:108" ht="12.75" customHeight="1" x14ac:dyDescent="0.2">
      <c r="D165" s="1868"/>
      <c r="E165" s="1814">
        <f t="shared" si="25"/>
        <v>11</v>
      </c>
      <c r="F165" s="95">
        <v>8.3000000000000007</v>
      </c>
      <c r="G165" s="32">
        <v>18.8</v>
      </c>
      <c r="H165" s="32">
        <v>12.9</v>
      </c>
      <c r="I165" s="32">
        <v>10.5</v>
      </c>
      <c r="J165" s="352"/>
      <c r="K165" s="33">
        <v>34</v>
      </c>
      <c r="L165" s="33">
        <v>93</v>
      </c>
      <c r="M165" s="33">
        <v>63</v>
      </c>
      <c r="N165" s="33">
        <v>59</v>
      </c>
      <c r="O165" s="111"/>
      <c r="P165" s="33">
        <v>1014</v>
      </c>
      <c r="Q165" s="33">
        <v>1018</v>
      </c>
      <c r="R165" s="33">
        <v>1016</v>
      </c>
      <c r="S165" s="33">
        <v>4</v>
      </c>
      <c r="T165" s="111"/>
      <c r="U165" s="19">
        <v>3.8</v>
      </c>
      <c r="V165" s="88">
        <v>13.5</v>
      </c>
      <c r="W165" s="88">
        <v>17</v>
      </c>
      <c r="X165" s="103" t="s">
        <v>181</v>
      </c>
      <c r="Y165" s="401"/>
      <c r="Z165" s="88">
        <v>3.3</v>
      </c>
      <c r="AA165" s="1459">
        <v>1.7</v>
      </c>
      <c r="AB165" s="156">
        <v>0.5</v>
      </c>
      <c r="AC165" s="1461">
        <v>3.7671232876712334E-2</v>
      </c>
      <c r="AD165" s="88">
        <v>1.3199999999999998</v>
      </c>
      <c r="AE165" s="1459">
        <v>4</v>
      </c>
      <c r="AF165" s="1467"/>
      <c r="AG165" s="88">
        <v>1.9</v>
      </c>
      <c r="AH165" s="88">
        <v>9.6999999999999993</v>
      </c>
      <c r="AI165" s="88">
        <v>6.1</v>
      </c>
      <c r="AJ165" s="88">
        <v>7.7999999999999989</v>
      </c>
      <c r="AL165" s="103" t="s">
        <v>507</v>
      </c>
      <c r="AM165" s="106"/>
      <c r="AN165" s="106"/>
      <c r="AO165" s="396"/>
      <c r="AP165" s="593">
        <v>6</v>
      </c>
      <c r="AQ165" s="596">
        <v>2.5</v>
      </c>
      <c r="AR165" s="576"/>
      <c r="AS165" s="44">
        <f t="shared" si="20"/>
        <v>-2.7999999999999989</v>
      </c>
      <c r="AT165" s="88">
        <f t="shared" si="21"/>
        <v>-1.3999999999999986</v>
      </c>
      <c r="AU165" s="88">
        <f t="shared" si="22"/>
        <v>-2.0999999999999988</v>
      </c>
      <c r="AV165" s="355">
        <f t="shared" si="23"/>
        <v>1.4000000000000004</v>
      </c>
      <c r="AW165" s="44">
        <f>IF(F165="","",F165-Daily!CP165)</f>
        <v>-2.5403333333333276</v>
      </c>
      <c r="AX165" s="44">
        <f>IF(G165="","",G165-Daily!CQ165)</f>
        <v>-1.0614285714285856</v>
      </c>
      <c r="AY165" s="44">
        <f>IF(H165="","",H165-Daily!CR165)</f>
        <v>-2.4508809523809578</v>
      </c>
      <c r="AZ165" s="487">
        <f>IF(I165="","",I165-Daily!CS165)</f>
        <v>1.478904761904742</v>
      </c>
      <c r="BA165" s="85">
        <v>4.9531298410111173</v>
      </c>
      <c r="BB165" s="85">
        <v>2.6337218083132128</v>
      </c>
      <c r="BC165" s="85">
        <v>4.9053154925924911</v>
      </c>
      <c r="BD165" s="43">
        <v>3.3843464301420751</v>
      </c>
      <c r="BE165" s="112"/>
      <c r="BF165" s="640">
        <v>1.6779661016949152</v>
      </c>
      <c r="BG165" s="26">
        <v>186.99999999999994</v>
      </c>
      <c r="BH165" s="132">
        <v>0.64342241082692953</v>
      </c>
      <c r="BI165" s="30">
        <v>713.80000000000007</v>
      </c>
      <c r="BJ165" s="616">
        <v>1.1456850890803061</v>
      </c>
      <c r="BK165" s="1792">
        <f t="shared" si="24"/>
        <v>2</v>
      </c>
      <c r="BL165" s="1709">
        <v>0.23611111111111113</v>
      </c>
      <c r="BM165" s="1709">
        <v>0.65625</v>
      </c>
      <c r="BN165" s="1709">
        <v>0.71180555555555547</v>
      </c>
      <c r="BO165" s="1709">
        <v>0.28125</v>
      </c>
      <c r="BP165" s="1709">
        <v>0.61388888888888882</v>
      </c>
      <c r="BS165" s="2159" t="s">
        <v>198</v>
      </c>
      <c r="BT165" s="2160"/>
      <c r="BU165" s="88">
        <v>-0.92933333333332868</v>
      </c>
      <c r="BV165" s="88">
        <v>-2.4628571428571533</v>
      </c>
      <c r="BW165" s="88">
        <v>-1.8360952380952433</v>
      </c>
      <c r="BX165" s="88">
        <v>-1.5335238095238193</v>
      </c>
      <c r="BY165" s="127"/>
      <c r="BZ165" s="607">
        <v>68.599999999999994</v>
      </c>
      <c r="CA165" s="607">
        <v>1008.5</v>
      </c>
      <c r="CB165" s="1365">
        <v>4.5599999999999996</v>
      </c>
      <c r="CC165" s="88">
        <v>7.2799999999999994</v>
      </c>
      <c r="CD165" s="1366"/>
      <c r="CE165" s="88">
        <v>22.4</v>
      </c>
      <c r="CF165" s="1367">
        <v>2.2779661016949153</v>
      </c>
      <c r="CG165" s="1368">
        <v>0.25570776255707767</v>
      </c>
      <c r="CH165" s="98">
        <v>24.5</v>
      </c>
      <c r="CI165" s="1367">
        <v>0.77254971407353279</v>
      </c>
      <c r="CJ165" s="503">
        <v>0.13424657534246576</v>
      </c>
      <c r="CK165" s="1089"/>
      <c r="CL165" s="670">
        <v>1</v>
      </c>
      <c r="CM165" s="669">
        <v>0</v>
      </c>
      <c r="CN165" s="670">
        <v>1013.25</v>
      </c>
      <c r="CO165" s="135">
        <f>'2011'!CA76</f>
        <v>4.2880000000000003</v>
      </c>
      <c r="CP165" s="664">
        <v>10.840333333333328</v>
      </c>
      <c r="CQ165" s="664">
        <v>19.861428571428586</v>
      </c>
      <c r="CR165" s="664">
        <f t="shared" si="18"/>
        <v>15.350880952380958</v>
      </c>
      <c r="CS165" s="512">
        <f t="shared" si="19"/>
        <v>9.021095238095258</v>
      </c>
      <c r="CT165" s="669">
        <f>$CT$154+('2011'!$BX$76/Daily!$E$184*Daily!E165)</f>
        <v>290.63333333333333</v>
      </c>
      <c r="CU165" s="669">
        <f>$CU$154+('2011'!$CF$76/Daily!$E$184*Daily!E165)</f>
        <v>623.0333333333333</v>
      </c>
      <c r="CV165" s="135">
        <f>'2011'!BT76</f>
        <v>11.1</v>
      </c>
      <c r="CW165" s="135">
        <f>'2011'!BU76</f>
        <v>20.2</v>
      </c>
      <c r="CX165" s="25"/>
      <c r="CY165" s="536"/>
      <c r="CZ165" s="536"/>
      <c r="DA165" s="536"/>
      <c r="DB165" s="536"/>
      <c r="DC165" s="536"/>
      <c r="DD165" s="536"/>
    </row>
    <row r="166" spans="4:108" ht="12.75" customHeight="1" x14ac:dyDescent="0.2">
      <c r="D166" s="1868"/>
      <c r="E166" s="1814">
        <f t="shared" si="25"/>
        <v>12</v>
      </c>
      <c r="F166" s="95">
        <v>8.5</v>
      </c>
      <c r="G166" s="32">
        <v>14.4</v>
      </c>
      <c r="H166" s="32">
        <v>11.9</v>
      </c>
      <c r="I166" s="32">
        <v>5.9</v>
      </c>
      <c r="J166" s="352"/>
      <c r="K166" s="33">
        <v>67</v>
      </c>
      <c r="L166" s="33">
        <v>94</v>
      </c>
      <c r="M166" s="33">
        <v>80</v>
      </c>
      <c r="N166" s="33">
        <v>27</v>
      </c>
      <c r="O166" s="111"/>
      <c r="P166" s="33">
        <v>1008</v>
      </c>
      <c r="Q166" s="33">
        <v>1018</v>
      </c>
      <c r="R166" s="33">
        <v>1013</v>
      </c>
      <c r="S166" s="33">
        <v>10</v>
      </c>
      <c r="T166" s="111"/>
      <c r="U166" s="19">
        <v>5.7</v>
      </c>
      <c r="V166" s="88">
        <v>15.6</v>
      </c>
      <c r="W166" s="88">
        <v>22.5</v>
      </c>
      <c r="X166" s="103" t="s">
        <v>179</v>
      </c>
      <c r="Y166" s="401"/>
      <c r="Z166" s="88">
        <v>7.1</v>
      </c>
      <c r="AA166" s="1459">
        <v>2.5</v>
      </c>
      <c r="AB166" s="156">
        <v>0.8</v>
      </c>
      <c r="AC166" s="1461">
        <v>8.1050228310502292E-2</v>
      </c>
      <c r="AD166" s="88">
        <v>0.88749999999999996</v>
      </c>
      <c r="AE166" s="1459">
        <v>8</v>
      </c>
      <c r="AF166" s="1467"/>
      <c r="AG166" s="88">
        <v>3.9</v>
      </c>
      <c r="AH166" s="88">
        <v>13.4</v>
      </c>
      <c r="AI166" s="88">
        <v>8.6</v>
      </c>
      <c r="AJ166" s="88">
        <v>9.5</v>
      </c>
      <c r="AL166" s="103" t="s">
        <v>654</v>
      </c>
      <c r="AM166" s="106"/>
      <c r="AN166" s="106"/>
      <c r="AO166" s="396"/>
      <c r="AP166" s="593">
        <v>1.5</v>
      </c>
      <c r="AQ166" s="596">
        <v>8</v>
      </c>
      <c r="AR166" s="576"/>
      <c r="AS166" s="44">
        <f t="shared" si="20"/>
        <v>-2.5999999999999996</v>
      </c>
      <c r="AT166" s="88">
        <f t="shared" si="21"/>
        <v>-5.7999999999999989</v>
      </c>
      <c r="AU166" s="88">
        <f t="shared" si="22"/>
        <v>-4.1999999999999993</v>
      </c>
      <c r="AV166" s="355">
        <f t="shared" si="23"/>
        <v>-3.1999999999999993</v>
      </c>
      <c r="AW166" s="44">
        <f>IF(F166="","",F166-Daily!CP166)</f>
        <v>-2.4039999999999946</v>
      </c>
      <c r="AX166" s="44">
        <f>IF(G166="","",G166-Daily!CQ166)</f>
        <v>-5.5942857142857303</v>
      </c>
      <c r="AY166" s="44">
        <f>IF(H166="","",H166-Daily!CR166)</f>
        <v>-3.5491428571428631</v>
      </c>
      <c r="AZ166" s="487">
        <f>IF(I166="","",I166-Daily!CS166)</f>
        <v>-3.1902857142857357</v>
      </c>
      <c r="BA166" s="85">
        <v>4.6567473388633145</v>
      </c>
      <c r="BB166" s="85">
        <v>18.786912020323655</v>
      </c>
      <c r="BC166" s="85">
        <v>8.6743510651894411</v>
      </c>
      <c r="BD166" s="43">
        <v>8.1202255907997198</v>
      </c>
      <c r="BE166" s="112"/>
      <c r="BF166" s="640">
        <v>3.6101694915254239</v>
      </c>
      <c r="BG166" s="26">
        <v>194.09999999999994</v>
      </c>
      <c r="BH166" s="132">
        <v>0.66336295283663682</v>
      </c>
      <c r="BI166" s="30">
        <v>715.30000000000007</v>
      </c>
      <c r="BJ166" s="616">
        <v>1.1364791865268511</v>
      </c>
      <c r="BK166" s="1792">
        <f t="shared" si="24"/>
        <v>2</v>
      </c>
      <c r="BL166" s="1709">
        <v>0.22222222222222221</v>
      </c>
      <c r="BM166" s="1709">
        <v>0.68055555555555547</v>
      </c>
      <c r="BN166" s="1709" t="s">
        <v>670</v>
      </c>
      <c r="BO166" s="1709" t="s">
        <v>490</v>
      </c>
      <c r="BP166" s="1709">
        <v>0.67986111111111114</v>
      </c>
      <c r="BS166" s="2159" t="s">
        <v>199</v>
      </c>
      <c r="BT166" s="2160"/>
      <c r="BU166" s="88">
        <v>0.25233333333333796</v>
      </c>
      <c r="BV166" s="88">
        <v>-0.53732142857143472</v>
      </c>
      <c r="BW166" s="88">
        <v>-0.22249404761904756</v>
      </c>
      <c r="BX166" s="88">
        <v>-0.78965476190477801</v>
      </c>
      <c r="BY166" s="127"/>
      <c r="BZ166" s="607">
        <v>69.599999999999994</v>
      </c>
      <c r="CA166" s="607">
        <v>1014.6</v>
      </c>
      <c r="CB166" s="1365">
        <v>5.12</v>
      </c>
      <c r="CC166" s="88">
        <v>9.5</v>
      </c>
      <c r="CD166" s="1366"/>
      <c r="CE166" s="88">
        <v>11.2</v>
      </c>
      <c r="CF166" s="1367">
        <v>1.1389830508474577</v>
      </c>
      <c r="CG166" s="1368">
        <v>0.12785388127853883</v>
      </c>
      <c r="CH166" s="98">
        <v>26.5</v>
      </c>
      <c r="CI166" s="1367">
        <v>0.83101849021659369</v>
      </c>
      <c r="CJ166" s="503">
        <v>0.14520547945205478</v>
      </c>
      <c r="CK166" s="1089"/>
      <c r="CL166" s="670">
        <v>1</v>
      </c>
      <c r="CM166" s="669">
        <v>0</v>
      </c>
      <c r="CN166" s="670">
        <v>1013.25</v>
      </c>
      <c r="CO166" s="135">
        <f>'2011'!CA76</f>
        <v>4.2880000000000003</v>
      </c>
      <c r="CP166" s="664">
        <v>10.903999999999995</v>
      </c>
      <c r="CQ166" s="664">
        <v>19.994285714285731</v>
      </c>
      <c r="CR166" s="664">
        <f t="shared" si="18"/>
        <v>15.449142857142864</v>
      </c>
      <c r="CS166" s="512">
        <f t="shared" si="19"/>
        <v>9.0902857142857361</v>
      </c>
      <c r="CT166" s="669">
        <f>$CT$154+('2011'!$BX$76/Daily!$E$184*Daily!E166)</f>
        <v>292.60000000000002</v>
      </c>
      <c r="CU166" s="669">
        <f>$CU$154+('2011'!$CF$76/Daily!$E$184*Daily!E166)</f>
        <v>629.4</v>
      </c>
      <c r="CV166" s="135">
        <f>'2011'!BT76</f>
        <v>11.1</v>
      </c>
      <c r="CW166" s="135">
        <f>'2011'!BU76</f>
        <v>20.2</v>
      </c>
      <c r="CX166" s="25"/>
      <c r="CY166" s="536"/>
      <c r="CZ166" s="536"/>
      <c r="DA166" s="536"/>
      <c r="DB166" s="536"/>
      <c r="DC166" s="536"/>
      <c r="DD166" s="536"/>
    </row>
    <row r="167" spans="4:108" ht="12.75" customHeight="1" x14ac:dyDescent="0.2">
      <c r="D167" s="1868"/>
      <c r="E167" s="1843">
        <f t="shared" si="25"/>
        <v>13</v>
      </c>
      <c r="F167" s="95">
        <v>13.8</v>
      </c>
      <c r="G167" s="32">
        <v>21.3</v>
      </c>
      <c r="H167" s="32">
        <v>17.100000000000001</v>
      </c>
      <c r="I167" s="32">
        <v>7.5</v>
      </c>
      <c r="J167" s="352"/>
      <c r="K167" s="33">
        <v>49</v>
      </c>
      <c r="L167" s="33">
        <v>95</v>
      </c>
      <c r="M167" s="33">
        <v>75</v>
      </c>
      <c r="N167" s="33">
        <v>46</v>
      </c>
      <c r="O167" s="111"/>
      <c r="P167" s="33">
        <v>1008</v>
      </c>
      <c r="Q167" s="33">
        <v>1017</v>
      </c>
      <c r="R167" s="33">
        <v>1012.5</v>
      </c>
      <c r="S167" s="33">
        <v>9</v>
      </c>
      <c r="T167" s="111"/>
      <c r="U167" s="19">
        <v>6.5</v>
      </c>
      <c r="V167" s="88">
        <v>13.2</v>
      </c>
      <c r="W167" s="88">
        <v>17.600000000000001</v>
      </c>
      <c r="X167" s="103" t="s">
        <v>154</v>
      </c>
      <c r="Y167" s="401"/>
      <c r="Z167" s="88">
        <v>0.8</v>
      </c>
      <c r="AA167" s="1459">
        <v>0.8</v>
      </c>
      <c r="AB167" s="156">
        <v>0.3</v>
      </c>
      <c r="AC167" s="1461">
        <v>9.1324200913242039E-3</v>
      </c>
      <c r="AD167" s="88">
        <v>1.142857142857143</v>
      </c>
      <c r="AE167" s="1459">
        <v>1.3</v>
      </c>
      <c r="AF167" s="1467"/>
      <c r="AG167" s="88">
        <v>7.7</v>
      </c>
      <c r="AH167" s="88">
        <v>15.1</v>
      </c>
      <c r="AI167" s="88">
        <v>12.3</v>
      </c>
      <c r="AJ167" s="88">
        <v>7.3999999999999995</v>
      </c>
      <c r="AL167" s="103" t="s">
        <v>655</v>
      </c>
      <c r="AM167" s="106"/>
      <c r="AN167" s="106"/>
      <c r="AO167" s="396"/>
      <c r="AP167" s="593">
        <v>5</v>
      </c>
      <c r="AQ167" s="596">
        <v>0.7</v>
      </c>
      <c r="AR167" s="576"/>
      <c r="AS167" s="44">
        <f t="shared" si="20"/>
        <v>2.7000000000000011</v>
      </c>
      <c r="AT167" s="88">
        <f t="shared" si="21"/>
        <v>1.1000000000000014</v>
      </c>
      <c r="AU167" s="88">
        <f t="shared" si="22"/>
        <v>1.9000000000000012</v>
      </c>
      <c r="AV167" s="355">
        <f t="shared" si="23"/>
        <v>-1.5999999999999996</v>
      </c>
      <c r="AW167" s="44">
        <f>IF(F167="","",F167-Daily!CP167)</f>
        <v>2.8323333333333398</v>
      </c>
      <c r="AX167" s="44">
        <f>IF(G167="","",G167-Daily!CQ167)</f>
        <v>1.1728571428571257</v>
      </c>
      <c r="AY167" s="44">
        <f>IF(H167="","",H167-Daily!CR167)</f>
        <v>1.5525952380952326</v>
      </c>
      <c r="AZ167" s="487">
        <f>IF(I167="","",I167-Daily!CS167)</f>
        <v>-1.6594761904762141</v>
      </c>
      <c r="BA167" s="85">
        <v>5.6828969577931163</v>
      </c>
      <c r="BB167" s="85">
        <v>2.7209921580905934</v>
      </c>
      <c r="BC167" s="85">
        <v>3.3335970035039106</v>
      </c>
      <c r="BD167" s="43">
        <v>3.659918701753889</v>
      </c>
      <c r="BE167" s="112"/>
      <c r="BF167" s="640">
        <v>0.40677966101694918</v>
      </c>
      <c r="BG167" s="26">
        <v>194.89999999999995</v>
      </c>
      <c r="BH167" s="132">
        <v>0.66164988118139623</v>
      </c>
      <c r="BI167" s="30">
        <v>720.30000000000007</v>
      </c>
      <c r="BJ167" s="616">
        <v>1.1329628270329788</v>
      </c>
      <c r="BK167" s="1792">
        <f t="shared" si="24"/>
        <v>1</v>
      </c>
      <c r="BL167" s="1709" t="s">
        <v>527</v>
      </c>
      <c r="BM167" s="1709">
        <v>0.64236111111111105</v>
      </c>
      <c r="BN167" s="1709">
        <v>0.73958333333333337</v>
      </c>
      <c r="BO167" s="1709">
        <v>0.28472222222222221</v>
      </c>
      <c r="BP167" s="1709">
        <v>0.56597222222222221</v>
      </c>
      <c r="BS167" s="2159" t="s">
        <v>200</v>
      </c>
      <c r="BT167" s="2160"/>
      <c r="BU167" s="88">
        <v>-0.86599999999999433</v>
      </c>
      <c r="BV167" s="88">
        <v>-2.9350000000000023</v>
      </c>
      <c r="BW167" s="88">
        <v>-1.7004999999999946</v>
      </c>
      <c r="BX167" s="88">
        <v>-2.0690000000000079</v>
      </c>
      <c r="BY167" s="127"/>
      <c r="BZ167" s="607">
        <v>75.400000000000006</v>
      </c>
      <c r="CA167" s="607">
        <v>1007.1</v>
      </c>
      <c r="CB167" s="1365">
        <v>5.56</v>
      </c>
      <c r="CC167" s="88">
        <v>9.6999999999999993</v>
      </c>
      <c r="CD167" s="1366"/>
      <c r="CE167" s="88">
        <v>26.4</v>
      </c>
      <c r="CF167" s="1367">
        <v>2.6847457627118647</v>
      </c>
      <c r="CG167" s="1368">
        <v>0.30136986301369867</v>
      </c>
      <c r="CH167" s="98">
        <v>15.3</v>
      </c>
      <c r="CI167" s="1367">
        <v>0.47832576607472083</v>
      </c>
      <c r="CJ167" s="503">
        <v>8.3835616438356172E-2</v>
      </c>
      <c r="CK167" s="1089"/>
      <c r="CL167" s="670">
        <v>1</v>
      </c>
      <c r="CM167" s="669">
        <v>0</v>
      </c>
      <c r="CN167" s="670">
        <v>1013.25</v>
      </c>
      <c r="CO167" s="135">
        <f>'2011'!CA76</f>
        <v>4.2880000000000003</v>
      </c>
      <c r="CP167" s="664">
        <v>10.967666666666661</v>
      </c>
      <c r="CQ167" s="664">
        <v>20.127142857142875</v>
      </c>
      <c r="CR167" s="664">
        <f t="shared" si="18"/>
        <v>15.547404761904769</v>
      </c>
      <c r="CS167" s="512">
        <f t="shared" si="19"/>
        <v>9.1594761904762141</v>
      </c>
      <c r="CT167" s="669">
        <f>$CT$154+('2011'!$BX$76/Daily!$E$184*Daily!E167)</f>
        <v>294.56666666666666</v>
      </c>
      <c r="CU167" s="669">
        <f>$CU$154+('2011'!$CF$76/Daily!$E$184*Daily!E167)</f>
        <v>635.76666666666665</v>
      </c>
      <c r="CV167" s="135">
        <f>'2011'!BT76</f>
        <v>11.1</v>
      </c>
      <c r="CW167" s="135">
        <f>'2011'!BU76</f>
        <v>20.2</v>
      </c>
      <c r="CX167" s="25"/>
      <c r="CY167" s="536"/>
      <c r="CZ167" s="536"/>
      <c r="DA167" s="536"/>
      <c r="DB167" s="536"/>
      <c r="DC167" s="536"/>
      <c r="DD167" s="536"/>
    </row>
    <row r="168" spans="4:108" ht="12.75" customHeight="1" x14ac:dyDescent="0.2">
      <c r="D168" s="1868"/>
      <c r="E168" s="1843">
        <f t="shared" si="25"/>
        <v>14</v>
      </c>
      <c r="F168" s="95">
        <v>10.6</v>
      </c>
      <c r="G168" s="32">
        <v>23.4</v>
      </c>
      <c r="H168" s="32">
        <v>17.5</v>
      </c>
      <c r="I168" s="32">
        <v>12.799999999999999</v>
      </c>
      <c r="J168" s="352"/>
      <c r="K168" s="33">
        <v>36</v>
      </c>
      <c r="L168" s="33">
        <v>80</v>
      </c>
      <c r="M168" s="33">
        <v>58</v>
      </c>
      <c r="N168" s="33">
        <v>44</v>
      </c>
      <c r="O168" s="111"/>
      <c r="P168" s="33">
        <v>1016</v>
      </c>
      <c r="Q168" s="33">
        <v>1019</v>
      </c>
      <c r="R168" s="33">
        <v>1017.5</v>
      </c>
      <c r="S168" s="33">
        <v>3</v>
      </c>
      <c r="T168" s="111"/>
      <c r="U168" s="19">
        <v>3.7</v>
      </c>
      <c r="V168" s="88">
        <v>10.199999999999999</v>
      </c>
      <c r="W168" s="88">
        <v>13</v>
      </c>
      <c r="X168" s="103" t="s">
        <v>154</v>
      </c>
      <c r="Y168" s="401"/>
      <c r="Z168" s="88">
        <v>0</v>
      </c>
      <c r="AA168" s="1459" t="s">
        <v>459</v>
      </c>
      <c r="AB168" s="156" t="s">
        <v>459</v>
      </c>
      <c r="AC168" s="1461" t="s">
        <v>459</v>
      </c>
      <c r="AD168" s="88" t="s">
        <v>459</v>
      </c>
      <c r="AE168" s="1459" t="s">
        <v>459</v>
      </c>
      <c r="AF168" s="1467"/>
      <c r="AG168" s="88">
        <v>7</v>
      </c>
      <c r="AH168" s="88">
        <v>11.3</v>
      </c>
      <c r="AI168" s="88">
        <v>8.6</v>
      </c>
      <c r="AJ168" s="88">
        <v>4.3000000000000007</v>
      </c>
      <c r="AL168" s="103" t="s">
        <v>656</v>
      </c>
      <c r="AM168" s="106"/>
      <c r="AN168" s="106"/>
      <c r="AO168" s="396"/>
      <c r="AP168" s="593">
        <v>13</v>
      </c>
      <c r="AQ168" s="596">
        <v>0</v>
      </c>
      <c r="AR168" s="576"/>
      <c r="AS168" s="44">
        <f t="shared" si="20"/>
        <v>-0.5</v>
      </c>
      <c r="AT168" s="88">
        <f t="shared" si="21"/>
        <v>3.1999999999999993</v>
      </c>
      <c r="AU168" s="88">
        <f t="shared" si="22"/>
        <v>1.3499999999999996</v>
      </c>
      <c r="AV168" s="355">
        <f t="shared" si="23"/>
        <v>3.6999999999999993</v>
      </c>
      <c r="AW168" s="44">
        <f>IF(F168="","",F168-Daily!CP168)</f>
        <v>-0.43133333333332757</v>
      </c>
      <c r="AX168" s="44">
        <f>IF(G168="","",G168-Daily!CQ168)</f>
        <v>3.139999999999997</v>
      </c>
      <c r="AY168" s="44">
        <f>IF(H168="","",H168-Daily!CR168)</f>
        <v>1.8543333333333365</v>
      </c>
      <c r="AZ168" s="487">
        <f>IF(I168="","",I168-Daily!CS168)</f>
        <v>3.5713333333333246</v>
      </c>
      <c r="BA168" s="85">
        <v>2.254101662919703</v>
      </c>
      <c r="BB168" s="85">
        <v>5.4812047333998146</v>
      </c>
      <c r="BC168" s="85">
        <v>3.7660879750045111</v>
      </c>
      <c r="BD168" s="43">
        <v>10.291553543089808</v>
      </c>
      <c r="BE168" s="112"/>
      <c r="BF168" s="640">
        <v>0</v>
      </c>
      <c r="BG168" s="26">
        <v>194.89999999999995</v>
      </c>
      <c r="BH168" s="132">
        <v>0.65726169064748186</v>
      </c>
      <c r="BI168" s="30">
        <v>733.30000000000007</v>
      </c>
      <c r="BJ168" s="616">
        <v>1.1419746677740865</v>
      </c>
      <c r="BK168" s="1792">
        <f t="shared" si="24"/>
        <v>0</v>
      </c>
      <c r="BL168" s="1709">
        <v>0.1875</v>
      </c>
      <c r="BM168" s="1709">
        <v>0.73263888888888884</v>
      </c>
      <c r="BN168" s="1709">
        <v>0.65972222222222221</v>
      </c>
      <c r="BO168" s="1709">
        <v>0.24305555555555555</v>
      </c>
      <c r="BP168" s="1709">
        <v>0.7597222222222223</v>
      </c>
      <c r="BS168" s="2159" t="s">
        <v>201</v>
      </c>
      <c r="BT168" s="2160"/>
      <c r="BU168" s="88">
        <v>0.33566666666667722</v>
      </c>
      <c r="BV168" s="88">
        <v>-0.65374999999999517</v>
      </c>
      <c r="BW168" s="88">
        <v>-0.26904166666666285</v>
      </c>
      <c r="BX168" s="88">
        <v>-0.98941666666667771</v>
      </c>
      <c r="BY168" s="127"/>
      <c r="BZ168" s="607">
        <v>69.599999999999994</v>
      </c>
      <c r="CA168" s="607">
        <v>1015.5</v>
      </c>
      <c r="CB168" s="1365">
        <v>6.6599999999999993</v>
      </c>
      <c r="CC168" s="88">
        <v>10.139999999999999</v>
      </c>
      <c r="CD168" s="1366"/>
      <c r="CE168" s="88">
        <v>11.899999999999999</v>
      </c>
      <c r="CF168" s="1367">
        <v>1.2101694915254237</v>
      </c>
      <c r="CG168" s="1368">
        <v>0.13584474885844749</v>
      </c>
      <c r="CH168" s="98">
        <v>30</v>
      </c>
      <c r="CI168" s="1367">
        <v>0.93736295846463136</v>
      </c>
      <c r="CJ168" s="503">
        <v>0.16438356164383561</v>
      </c>
      <c r="CK168" s="1089"/>
      <c r="CL168" s="670">
        <v>1</v>
      </c>
      <c r="CM168" s="669">
        <v>0</v>
      </c>
      <c r="CN168" s="670">
        <v>1013.25</v>
      </c>
      <c r="CO168" s="135">
        <f>'2011'!CA76</f>
        <v>4.2880000000000003</v>
      </c>
      <c r="CP168" s="664">
        <v>11.031333333333327</v>
      </c>
      <c r="CQ168" s="664">
        <v>20.260000000000002</v>
      </c>
      <c r="CR168" s="664">
        <f t="shared" si="18"/>
        <v>15.645666666666664</v>
      </c>
      <c r="CS168" s="512">
        <f t="shared" si="19"/>
        <v>9.2286666666666743</v>
      </c>
      <c r="CT168" s="669">
        <f>$CT$154+('2011'!$BX$76/Daily!$E$184*Daily!E168)</f>
        <v>296.5333333333333</v>
      </c>
      <c r="CU168" s="669">
        <f>$CU$154+('2011'!$CF$76/Daily!$E$184*Daily!E168)</f>
        <v>642.13333333333333</v>
      </c>
      <c r="CV168" s="135">
        <f>'2011'!BT76</f>
        <v>11.1</v>
      </c>
      <c r="CW168" s="135">
        <f>'2011'!BU76</f>
        <v>20.2</v>
      </c>
      <c r="CX168" s="25"/>
      <c r="CY168" s="536"/>
      <c r="CZ168" s="536"/>
      <c r="DA168" s="536"/>
      <c r="DB168" s="536"/>
      <c r="DC168" s="536"/>
      <c r="DD168" s="536"/>
    </row>
    <row r="169" spans="4:108" ht="12.75" customHeight="1" thickBot="1" x14ac:dyDescent="0.25">
      <c r="D169" s="1868"/>
      <c r="E169" s="1843">
        <f t="shared" si="25"/>
        <v>15</v>
      </c>
      <c r="F169" s="95">
        <v>14.9</v>
      </c>
      <c r="G169" s="32">
        <v>20</v>
      </c>
      <c r="H169" s="32">
        <v>17.2</v>
      </c>
      <c r="I169" s="32">
        <v>5.0999999999999996</v>
      </c>
      <c r="J169" s="352"/>
      <c r="K169" s="33">
        <v>62</v>
      </c>
      <c r="L169" s="33">
        <v>83</v>
      </c>
      <c r="M169" s="33">
        <v>72</v>
      </c>
      <c r="N169" s="33">
        <v>21</v>
      </c>
      <c r="O169" s="111"/>
      <c r="P169" s="33">
        <v>1012</v>
      </c>
      <c r="Q169" s="33">
        <v>1016</v>
      </c>
      <c r="R169" s="33">
        <v>1014</v>
      </c>
      <c r="S169" s="33">
        <v>4</v>
      </c>
      <c r="T169" s="111"/>
      <c r="U169" s="19">
        <v>5.9</v>
      </c>
      <c r="V169" s="88">
        <v>14</v>
      </c>
      <c r="W169" s="88">
        <v>19</v>
      </c>
      <c r="X169" s="103" t="s">
        <v>154</v>
      </c>
      <c r="Y169" s="401"/>
      <c r="Z169" s="88">
        <v>0</v>
      </c>
      <c r="AA169" s="1459" t="s">
        <v>459</v>
      </c>
      <c r="AB169" s="156" t="s">
        <v>459</v>
      </c>
      <c r="AC169" s="1461" t="s">
        <v>459</v>
      </c>
      <c r="AD169" s="88" t="s">
        <v>459</v>
      </c>
      <c r="AE169" s="1459" t="s">
        <v>459</v>
      </c>
      <c r="AF169" s="1467"/>
      <c r="AG169" s="88">
        <v>9.1</v>
      </c>
      <c r="AH169" s="88">
        <v>14.2</v>
      </c>
      <c r="AI169" s="88">
        <v>11.9</v>
      </c>
      <c r="AJ169" s="88">
        <v>5.0999999999999996</v>
      </c>
      <c r="AL169" s="103" t="s">
        <v>657</v>
      </c>
      <c r="AM169" s="106"/>
      <c r="AN169" s="106"/>
      <c r="AO169" s="396"/>
      <c r="AP169" s="593">
        <v>1</v>
      </c>
      <c r="AQ169" s="596">
        <v>0</v>
      </c>
      <c r="AR169" s="576"/>
      <c r="AS169" s="44">
        <f t="shared" si="20"/>
        <v>3.8000000000000007</v>
      </c>
      <c r="AT169" s="88">
        <f t="shared" si="21"/>
        <v>-0.19999999999999929</v>
      </c>
      <c r="AU169" s="88">
        <f t="shared" si="22"/>
        <v>1.8000000000000007</v>
      </c>
      <c r="AV169" s="355">
        <f t="shared" si="23"/>
        <v>-4</v>
      </c>
      <c r="AW169" s="44">
        <f>IF(F169="","",F169-Daily!CP169)</f>
        <v>3.8049999999999997</v>
      </c>
      <c r="AX169" s="44">
        <f>IF(G169="","",G169-Daily!CQ169)</f>
        <v>-0.34375</v>
      </c>
      <c r="AY169" s="44">
        <f>IF(H169="","",H169-Daily!CR169)</f>
        <v>1.4806249999999999</v>
      </c>
      <c r="AZ169" s="487">
        <f>IF(I169="","",I169-Daily!CS169)</f>
        <v>-4.1487499999999997</v>
      </c>
      <c r="BA169" s="85">
        <v>9.4736334663084634</v>
      </c>
      <c r="BB169" s="85">
        <v>2.1715913018210533</v>
      </c>
      <c r="BC169" s="85">
        <v>3.2416778554509058</v>
      </c>
      <c r="BD169" s="43">
        <v>15.19406284932905</v>
      </c>
      <c r="BE169" s="112"/>
      <c r="BF169" s="640">
        <v>0</v>
      </c>
      <c r="BG169" s="26">
        <v>194.89999999999995</v>
      </c>
      <c r="BH169" s="132">
        <v>0.6529313232830819</v>
      </c>
      <c r="BI169" s="30">
        <v>734.30000000000007</v>
      </c>
      <c r="BJ169" s="616">
        <v>1.1323053199691597</v>
      </c>
      <c r="BK169" s="1792">
        <f t="shared" si="24"/>
        <v>0</v>
      </c>
      <c r="BL169" s="1709">
        <v>0.20833333333333334</v>
      </c>
      <c r="BM169" s="1709">
        <v>0.55555555555555558</v>
      </c>
      <c r="BN169" s="1709">
        <v>0.4861111111111111</v>
      </c>
      <c r="BO169" s="1709">
        <v>0.28472222222222221</v>
      </c>
      <c r="BP169" s="1709">
        <v>0.39583333333333331</v>
      </c>
      <c r="BS169" s="2157" t="s">
        <v>215</v>
      </c>
      <c r="BT169" s="2158"/>
      <c r="BU169" s="183">
        <v>1.7373333333333427</v>
      </c>
      <c r="BV169" s="183">
        <v>3.2075000000000031</v>
      </c>
      <c r="BW169" s="183">
        <v>2.9024166666666673</v>
      </c>
      <c r="BX169" s="183">
        <v>1.4701666666666569</v>
      </c>
      <c r="BY169" s="1373"/>
      <c r="BZ169" s="609">
        <v>63</v>
      </c>
      <c r="CA169" s="609">
        <v>1019.2</v>
      </c>
      <c r="CB169" s="1374">
        <v>3.6599999999999993</v>
      </c>
      <c r="CC169" s="183">
        <v>11.7</v>
      </c>
      <c r="CD169" s="1375"/>
      <c r="CE169" s="183">
        <v>8.6</v>
      </c>
      <c r="CF169" s="1376">
        <v>0.87457627118644077</v>
      </c>
      <c r="CG169" s="1377">
        <v>9.8173515981735182E-2</v>
      </c>
      <c r="CH169" s="1378">
        <v>41</v>
      </c>
      <c r="CI169" s="1376">
        <v>1.2835585012885016</v>
      </c>
      <c r="CJ169" s="787">
        <v>0.22465753424657534</v>
      </c>
      <c r="CK169" s="1089"/>
      <c r="CL169" s="670">
        <v>1</v>
      </c>
      <c r="CM169" s="669">
        <v>0</v>
      </c>
      <c r="CN169" s="670">
        <v>1013.25</v>
      </c>
      <c r="CO169" s="135">
        <f>'2011'!CA76</f>
        <v>4.2880000000000003</v>
      </c>
      <c r="CP169" s="664">
        <v>11.095000000000001</v>
      </c>
      <c r="CQ169" s="664">
        <v>20.34375</v>
      </c>
      <c r="CR169" s="664">
        <f t="shared" si="18"/>
        <v>15.719374999999999</v>
      </c>
      <c r="CS169" s="512">
        <f t="shared" si="19"/>
        <v>9.2487499999999994</v>
      </c>
      <c r="CT169" s="669">
        <f>$CT$154+('2011'!$BX$76/Daily!$E$184*Daily!E169)</f>
        <v>298.5</v>
      </c>
      <c r="CU169" s="669">
        <f>$CU$154+('2011'!$CF$76/Daily!$E$184*Daily!E169)</f>
        <v>648.5</v>
      </c>
      <c r="CV169" s="135">
        <f>'2011'!BT76</f>
        <v>11.1</v>
      </c>
      <c r="CW169" s="135">
        <f>'2011'!BU76</f>
        <v>20.2</v>
      </c>
      <c r="CX169" s="25"/>
      <c r="CY169" s="536"/>
      <c r="CZ169" s="536"/>
      <c r="DA169" s="536"/>
      <c r="DB169" s="536"/>
      <c r="DC169" s="536"/>
      <c r="DD169" s="536"/>
    </row>
    <row r="170" spans="4:108" ht="12.75" customHeight="1" x14ac:dyDescent="0.2">
      <c r="D170" s="1868"/>
      <c r="E170" s="1843">
        <f t="shared" si="25"/>
        <v>16</v>
      </c>
      <c r="F170" s="95">
        <v>10.6</v>
      </c>
      <c r="G170" s="32">
        <v>17.3</v>
      </c>
      <c r="H170" s="32">
        <v>14.2</v>
      </c>
      <c r="I170" s="32">
        <v>6.7000000000000011</v>
      </c>
      <c r="J170" s="352"/>
      <c r="K170" s="33">
        <v>52</v>
      </c>
      <c r="L170" s="33">
        <v>90</v>
      </c>
      <c r="M170" s="33">
        <v>78</v>
      </c>
      <c r="N170" s="33">
        <v>38</v>
      </c>
      <c r="O170" s="111"/>
      <c r="P170" s="33">
        <v>1009</v>
      </c>
      <c r="Q170" s="33">
        <v>1013</v>
      </c>
      <c r="R170" s="33">
        <v>1011</v>
      </c>
      <c r="S170" s="33">
        <v>4</v>
      </c>
      <c r="T170" s="111"/>
      <c r="U170" s="19">
        <v>5.0999999999999996</v>
      </c>
      <c r="V170" s="88">
        <v>15.2</v>
      </c>
      <c r="W170" s="88">
        <v>23.2</v>
      </c>
      <c r="X170" s="103" t="s">
        <v>154</v>
      </c>
      <c r="Y170" s="401"/>
      <c r="Z170" s="88">
        <v>14.7</v>
      </c>
      <c r="AA170" s="1459">
        <v>8.5</v>
      </c>
      <c r="AB170" s="156" t="s">
        <v>459</v>
      </c>
      <c r="AC170" s="1461">
        <v>0.16780821917808222</v>
      </c>
      <c r="AD170" s="88">
        <v>3.6749999999999998</v>
      </c>
      <c r="AE170" s="1459" t="s">
        <v>459</v>
      </c>
      <c r="AF170" s="1467"/>
      <c r="AG170" s="88">
        <v>6</v>
      </c>
      <c r="AH170" s="88">
        <v>12.2</v>
      </c>
      <c r="AI170" s="88">
        <v>10.199999999999999</v>
      </c>
      <c r="AJ170" s="88">
        <v>6.1999999999999993</v>
      </c>
      <c r="AL170" s="103" t="s">
        <v>658</v>
      </c>
      <c r="AM170" s="106"/>
      <c r="AN170" s="106"/>
      <c r="AO170" s="396"/>
      <c r="AP170" s="593">
        <v>3</v>
      </c>
      <c r="AQ170" s="596">
        <v>4</v>
      </c>
      <c r="AR170" s="576"/>
      <c r="AS170" s="44">
        <f t="shared" si="20"/>
        <v>-0.5</v>
      </c>
      <c r="AT170" s="88">
        <f t="shared" si="21"/>
        <v>-2.8999999999999986</v>
      </c>
      <c r="AU170" s="88">
        <f t="shared" si="22"/>
        <v>-1.6999999999999993</v>
      </c>
      <c r="AV170" s="355">
        <f t="shared" si="23"/>
        <v>-2.3999999999999986</v>
      </c>
      <c r="AW170" s="44">
        <f>IF(F170="","",F170-Daily!CP170)</f>
        <v>-0.55866666666666021</v>
      </c>
      <c r="AX170" s="44">
        <f>IF(G170="","",G170-Daily!CQ170)</f>
        <v>-3.1274999999999977</v>
      </c>
      <c r="AY170" s="44">
        <f>IF(H170="","",H170-Daily!CR170)</f>
        <v>-1.593083333333329</v>
      </c>
      <c r="AZ170" s="487">
        <f>IF(I170="","",I170-Daily!CS170)</f>
        <v>-2.5688333333333375</v>
      </c>
      <c r="BA170" s="85">
        <v>2.3410356283368161</v>
      </c>
      <c r="BB170" s="85">
        <v>5.4526304113167949</v>
      </c>
      <c r="BC170" s="85">
        <v>3.3870951739932669</v>
      </c>
      <c r="BD170" s="43">
        <v>5.7054945756351998</v>
      </c>
      <c r="BE170" s="112"/>
      <c r="BF170" s="640">
        <v>7.4745762711864403</v>
      </c>
      <c r="BG170" s="26">
        <v>209.59999999999994</v>
      </c>
      <c r="BH170" s="132">
        <v>0.69758153982693571</v>
      </c>
      <c r="BI170" s="30">
        <v>737.30000000000007</v>
      </c>
      <c r="BJ170" s="616">
        <v>1.1258780413315688</v>
      </c>
      <c r="BK170" s="1792">
        <f t="shared" si="24"/>
        <v>2</v>
      </c>
      <c r="BL170" s="1709">
        <v>0.22569444444444445</v>
      </c>
      <c r="BM170" s="1709">
        <v>0.65277777777777779</v>
      </c>
      <c r="BN170" s="1709">
        <v>0.76041666666666663</v>
      </c>
      <c r="BO170" s="1709" t="s">
        <v>566</v>
      </c>
      <c r="BP170" s="1709">
        <v>0.8881944444444444</v>
      </c>
      <c r="CK170" s="1090"/>
      <c r="CL170" s="670">
        <v>1</v>
      </c>
      <c r="CM170" s="669">
        <v>0</v>
      </c>
      <c r="CN170" s="670">
        <v>1013.25</v>
      </c>
      <c r="CO170" s="135">
        <f>'2011'!CA76</f>
        <v>4.2880000000000003</v>
      </c>
      <c r="CP170" s="664">
        <v>11.15866666666666</v>
      </c>
      <c r="CQ170" s="664">
        <v>20.427499999999998</v>
      </c>
      <c r="CR170" s="664">
        <f t="shared" si="18"/>
        <v>15.793083333333328</v>
      </c>
      <c r="CS170" s="512">
        <f t="shared" si="19"/>
        <v>9.2688333333333386</v>
      </c>
      <c r="CT170" s="669">
        <f>$CT$154+('2011'!$BX$76/Daily!$E$184*Daily!E170)</f>
        <v>300.46666666666664</v>
      </c>
      <c r="CU170" s="669">
        <f>$CU$154+('2011'!$CF$76/Daily!$E$184*Daily!E170)</f>
        <v>654.86666666666667</v>
      </c>
      <c r="CV170" s="135">
        <f>'2011'!BT76</f>
        <v>11.1</v>
      </c>
      <c r="CW170" s="135">
        <f>'2011'!BU76</f>
        <v>20.2</v>
      </c>
      <c r="CX170" s="25"/>
      <c r="CY170" s="536"/>
      <c r="CZ170" s="536"/>
      <c r="DA170" s="536"/>
      <c r="DB170" s="536"/>
      <c r="DC170" s="536"/>
      <c r="DD170" s="536"/>
    </row>
    <row r="171" spans="4:108" ht="12.75" customHeight="1" x14ac:dyDescent="0.2">
      <c r="D171" s="1868"/>
      <c r="E171" s="1843">
        <f t="shared" si="25"/>
        <v>17</v>
      </c>
      <c r="F171" s="95">
        <v>9.9</v>
      </c>
      <c r="G171" s="32">
        <v>14.8</v>
      </c>
      <c r="H171" s="32">
        <v>12.5</v>
      </c>
      <c r="I171" s="32">
        <v>4.9000000000000004</v>
      </c>
      <c r="J171" s="352"/>
      <c r="K171" s="33">
        <v>72</v>
      </c>
      <c r="L171" s="33">
        <v>95</v>
      </c>
      <c r="M171" s="33">
        <v>86</v>
      </c>
      <c r="N171" s="33">
        <v>23</v>
      </c>
      <c r="O171" s="111"/>
      <c r="P171" s="33">
        <v>995</v>
      </c>
      <c r="Q171" s="33">
        <v>1011</v>
      </c>
      <c r="R171" s="33">
        <v>1003</v>
      </c>
      <c r="S171" s="33">
        <v>16</v>
      </c>
      <c r="T171" s="111"/>
      <c r="U171" s="19">
        <v>5</v>
      </c>
      <c r="V171" s="88">
        <v>15.6</v>
      </c>
      <c r="W171" s="88">
        <v>23.2</v>
      </c>
      <c r="X171" s="103" t="s">
        <v>179</v>
      </c>
      <c r="Y171" s="401"/>
      <c r="Z171" s="88">
        <v>7.6</v>
      </c>
      <c r="AA171" s="1459">
        <v>3.8</v>
      </c>
      <c r="AB171" s="156" t="s">
        <v>459</v>
      </c>
      <c r="AC171" s="1461">
        <v>8.6757990867579918E-2</v>
      </c>
      <c r="AD171" s="88">
        <v>1.0857142857142856</v>
      </c>
      <c r="AE171" s="1459" t="s">
        <v>459</v>
      </c>
      <c r="AF171" s="1467"/>
      <c r="AG171" s="88">
        <v>7.9</v>
      </c>
      <c r="AH171" s="88">
        <v>11.8</v>
      </c>
      <c r="AI171" s="88">
        <v>10.199999999999999</v>
      </c>
      <c r="AJ171" s="88">
        <v>3.9000000000000004</v>
      </c>
      <c r="AL171" s="103" t="s">
        <v>659</v>
      </c>
      <c r="AM171" s="106"/>
      <c r="AN171" s="106"/>
      <c r="AO171" s="396"/>
      <c r="AP171" s="593">
        <v>0.3</v>
      </c>
      <c r="AQ171" s="596">
        <v>7</v>
      </c>
      <c r="AR171" s="576"/>
      <c r="AS171" s="44">
        <f t="shared" si="20"/>
        <v>-1.1999999999999993</v>
      </c>
      <c r="AT171" s="88">
        <f t="shared" si="21"/>
        <v>-5.3999999999999986</v>
      </c>
      <c r="AU171" s="88">
        <f t="shared" si="22"/>
        <v>-3.2999999999999989</v>
      </c>
      <c r="AV171" s="355">
        <f t="shared" si="23"/>
        <v>-4.1999999999999993</v>
      </c>
      <c r="AW171" s="44">
        <f>IF(F171="","",F171-Daily!CP171)</f>
        <v>-1.3223333333333258</v>
      </c>
      <c r="AX171" s="44">
        <f>IF(G171="","",G171-Daily!CQ171)</f>
        <v>-5.7112499999999997</v>
      </c>
      <c r="AY171" s="44">
        <f>IF(H171="","",H171-Daily!CR171)</f>
        <v>-3.3667916666666642</v>
      </c>
      <c r="AZ171" s="487">
        <f>IF(I171="","",I171-Daily!CS171)</f>
        <v>-4.3889166666666739</v>
      </c>
      <c r="BA171" s="85">
        <v>3.0126657929290128</v>
      </c>
      <c r="BB171" s="85">
        <v>20.133483820611453</v>
      </c>
      <c r="BC171" s="85">
        <v>7.8305447308474001</v>
      </c>
      <c r="BD171" s="43">
        <v>18.064234237441404</v>
      </c>
      <c r="BE171" s="112"/>
      <c r="BF171" s="640">
        <v>3.8644067796610169</v>
      </c>
      <c r="BG171" s="26">
        <v>217.19999999999993</v>
      </c>
      <c r="BH171" s="132">
        <v>0.71817480436459802</v>
      </c>
      <c r="BI171" s="30">
        <v>737.6</v>
      </c>
      <c r="BJ171" s="616">
        <v>1.1154912537178001</v>
      </c>
      <c r="BK171" s="1792">
        <f t="shared" si="24"/>
        <v>2</v>
      </c>
      <c r="BL171" s="1709">
        <v>0.20138888888888887</v>
      </c>
      <c r="BM171" s="1709">
        <v>0.47916666666666669</v>
      </c>
      <c r="BN171" s="1709">
        <v>0.5</v>
      </c>
      <c r="BO171" s="1709" t="s">
        <v>490</v>
      </c>
      <c r="BP171" s="1709">
        <v>0.4458333333333333</v>
      </c>
      <c r="BS171" s="1388" t="s">
        <v>178</v>
      </c>
      <c r="BT171" s="185">
        <v>2</v>
      </c>
      <c r="BV171" s="2116" t="s">
        <v>168</v>
      </c>
      <c r="BW171" s="2117"/>
      <c r="BX171" s="2117"/>
      <c r="BY171" s="2117"/>
      <c r="BZ171" s="2117"/>
      <c r="CA171" s="2117"/>
      <c r="CB171" s="2117"/>
      <c r="CC171" s="2118"/>
      <c r="CE171" s="1682">
        <f>MIN(F155:F184)</f>
        <v>8</v>
      </c>
      <c r="CF171" s="1682">
        <f>MIN(G155:G184)</f>
        <v>14.4</v>
      </c>
      <c r="CG171" s="1682">
        <f>MIN(H155:H184)</f>
        <v>11.6</v>
      </c>
      <c r="CH171" s="1682">
        <f>MIN(I155:I184)</f>
        <v>4.9000000000000004</v>
      </c>
      <c r="CI171" s="1683">
        <f>MIN(K155:K184)</f>
        <v>31</v>
      </c>
      <c r="CJ171" s="1683">
        <f>MIN(L155:L184)</f>
        <v>75</v>
      </c>
      <c r="CK171" s="1086"/>
      <c r="CL171" s="670">
        <v>1</v>
      </c>
      <c r="CM171" s="669">
        <v>0</v>
      </c>
      <c r="CN171" s="670">
        <v>1013.25</v>
      </c>
      <c r="CO171" s="135">
        <f>'2011'!CA76</f>
        <v>4.2880000000000003</v>
      </c>
      <c r="CP171" s="664">
        <v>11.222333333333326</v>
      </c>
      <c r="CQ171" s="664">
        <v>20.51125</v>
      </c>
      <c r="CR171" s="664">
        <f t="shared" si="18"/>
        <v>15.866791666666664</v>
      </c>
      <c r="CS171" s="512">
        <f t="shared" si="19"/>
        <v>9.2889166666666743</v>
      </c>
      <c r="CT171" s="669">
        <f>$CT$154+('2011'!$BX$76/Daily!$E$184*Daily!E171)</f>
        <v>302.43333333333334</v>
      </c>
      <c r="CU171" s="669">
        <f>$CU$154+('2011'!$CF$76/Daily!$E$184*Daily!E171)</f>
        <v>661.23333333333335</v>
      </c>
      <c r="CV171" s="135">
        <f>'2011'!BT76</f>
        <v>11.1</v>
      </c>
      <c r="CW171" s="135">
        <f>'2011'!BU76</f>
        <v>20.2</v>
      </c>
      <c r="CX171" s="25"/>
      <c r="CY171" s="536"/>
      <c r="CZ171" s="536"/>
      <c r="DA171" s="536"/>
      <c r="DB171" s="536"/>
      <c r="DC171" s="536"/>
      <c r="DD171" s="536"/>
    </row>
    <row r="172" spans="4:108" ht="12.75" customHeight="1" x14ac:dyDescent="0.2">
      <c r="D172" s="1868"/>
      <c r="E172" s="1843">
        <f t="shared" si="25"/>
        <v>18</v>
      </c>
      <c r="F172" s="95">
        <v>11.2</v>
      </c>
      <c r="G172" s="32">
        <v>17.5</v>
      </c>
      <c r="H172" s="32">
        <v>14.1</v>
      </c>
      <c r="I172" s="32">
        <v>6.3000000000000007</v>
      </c>
      <c r="J172" s="352"/>
      <c r="K172" s="33">
        <v>54</v>
      </c>
      <c r="L172" s="33">
        <v>95</v>
      </c>
      <c r="M172" s="33">
        <v>76</v>
      </c>
      <c r="N172" s="33">
        <v>41</v>
      </c>
      <c r="O172" s="111"/>
      <c r="P172" s="33">
        <v>996</v>
      </c>
      <c r="Q172" s="33">
        <v>1005</v>
      </c>
      <c r="R172" s="33">
        <v>1000.5</v>
      </c>
      <c r="S172" s="33">
        <v>9</v>
      </c>
      <c r="T172" s="111"/>
      <c r="U172" s="19">
        <v>7.6</v>
      </c>
      <c r="V172" s="88">
        <v>16.600000000000001</v>
      </c>
      <c r="W172" s="88">
        <v>25.9</v>
      </c>
      <c r="X172" s="103" t="s">
        <v>181</v>
      </c>
      <c r="Y172" s="401"/>
      <c r="Z172" s="88">
        <v>1.1000000000000001</v>
      </c>
      <c r="AA172" s="1459">
        <v>0.5</v>
      </c>
      <c r="AB172" s="156" t="s">
        <v>459</v>
      </c>
      <c r="AC172" s="1461">
        <v>1.2557077625570781E-2</v>
      </c>
      <c r="AD172" s="88">
        <v>0.73333333333333339</v>
      </c>
      <c r="AE172" s="1459" t="s">
        <v>459</v>
      </c>
      <c r="AF172" s="1467"/>
      <c r="AG172" s="88">
        <v>7.7</v>
      </c>
      <c r="AH172" s="88">
        <v>11.9</v>
      </c>
      <c r="AI172" s="88">
        <v>9.8000000000000007</v>
      </c>
      <c r="AJ172" s="88">
        <v>4.2</v>
      </c>
      <c r="AL172" s="103" t="s">
        <v>474</v>
      </c>
      <c r="AM172" s="106"/>
      <c r="AN172" s="106"/>
      <c r="AO172" s="396"/>
      <c r="AP172" s="593">
        <v>3.5</v>
      </c>
      <c r="AQ172" s="596">
        <v>1.5</v>
      </c>
      <c r="AR172" s="576"/>
      <c r="AS172" s="44">
        <f t="shared" si="20"/>
        <v>9.9999999999999645E-2</v>
      </c>
      <c r="AT172" s="88">
        <f t="shared" si="21"/>
        <v>-2.6999999999999993</v>
      </c>
      <c r="AU172" s="88">
        <f t="shared" si="22"/>
        <v>-1.2999999999999998</v>
      </c>
      <c r="AV172" s="355">
        <f t="shared" si="23"/>
        <v>-2.7999999999999989</v>
      </c>
      <c r="AW172" s="44">
        <f>IF(F172="","",F172-Daily!CP172)</f>
        <v>-8.5999999999993193E-2</v>
      </c>
      <c r="AX172" s="44">
        <f>IF(G172="","",G172-Daily!CQ172)</f>
        <v>-3.0949999999999989</v>
      </c>
      <c r="AY172" s="44">
        <f>IF(H172="","",H172-Daily!CR172)</f>
        <v>-1.8404999999999969</v>
      </c>
      <c r="AZ172" s="487">
        <f>IF(I172="","",I172-Daily!CS172)</f>
        <v>-3.0090000000000057</v>
      </c>
      <c r="BA172" s="85">
        <v>2.0461369531880829</v>
      </c>
      <c r="BB172" s="85">
        <v>5.3792907732962787</v>
      </c>
      <c r="BC172" s="85">
        <v>3.7444504070612736</v>
      </c>
      <c r="BD172" s="43">
        <v>7.2946922565157637</v>
      </c>
      <c r="BE172" s="112"/>
      <c r="BF172" s="640">
        <v>0.55932203389830515</v>
      </c>
      <c r="BG172" s="26">
        <v>218.29999999999993</v>
      </c>
      <c r="BH172" s="132">
        <v>0.71714848883048599</v>
      </c>
      <c r="BI172" s="30">
        <v>741.1</v>
      </c>
      <c r="BJ172" s="616">
        <v>1.110095865787897</v>
      </c>
      <c r="BK172" s="1792">
        <f t="shared" si="24"/>
        <v>2</v>
      </c>
      <c r="BL172" s="1709">
        <v>0.25</v>
      </c>
      <c r="BM172" s="1709">
        <v>0.65625</v>
      </c>
      <c r="BN172" s="1709">
        <v>0.66666666666666663</v>
      </c>
      <c r="BO172" s="1709">
        <v>3.125E-2</v>
      </c>
      <c r="BP172" s="1709">
        <v>0.66666666666666663</v>
      </c>
      <c r="BS172" s="1313" t="s">
        <v>180</v>
      </c>
      <c r="BT172" s="108">
        <v>4</v>
      </c>
      <c r="BV172" s="2119"/>
      <c r="BW172" s="2120"/>
      <c r="BX172" s="2120"/>
      <c r="BY172" s="2120"/>
      <c r="BZ172" s="2120"/>
      <c r="CA172" s="2120"/>
      <c r="CB172" s="2120"/>
      <c r="CC172" s="2121"/>
      <c r="CE172" s="1684">
        <f>MAX(F155:F184)</f>
        <v>18.2</v>
      </c>
      <c r="CF172" s="1684">
        <f>MAX(G155:G184)</f>
        <v>31.9</v>
      </c>
      <c r="CG172" s="1684">
        <f>MAX(H155:H184)</f>
        <v>25.4</v>
      </c>
      <c r="CH172" s="1684">
        <f>MAX(I155:I184)</f>
        <v>13.7</v>
      </c>
      <c r="CI172" s="1685">
        <f>MAX(K155:K184)</f>
        <v>72</v>
      </c>
      <c r="CJ172" s="1685">
        <f>MAX(L155:L184)</f>
        <v>95</v>
      </c>
      <c r="CK172" s="1086"/>
      <c r="CL172" s="670">
        <v>1</v>
      </c>
      <c r="CM172" s="669">
        <v>0</v>
      </c>
      <c r="CN172" s="670">
        <v>1013.25</v>
      </c>
      <c r="CO172" s="135">
        <f>'2011'!CA76</f>
        <v>4.2880000000000003</v>
      </c>
      <c r="CP172" s="664">
        <v>11.285999999999992</v>
      </c>
      <c r="CQ172" s="664">
        <v>20.594999999999999</v>
      </c>
      <c r="CR172" s="664">
        <f t="shared" si="18"/>
        <v>15.940499999999997</v>
      </c>
      <c r="CS172" s="512">
        <f t="shared" si="19"/>
        <v>9.3090000000000064</v>
      </c>
      <c r="CT172" s="669">
        <f>$CT$154+('2011'!$BX$76/Daily!$E$184*Daily!E172)</f>
        <v>304.39999999999998</v>
      </c>
      <c r="CU172" s="669">
        <f>$CU$154+('2011'!$CF$76/Daily!$E$184*Daily!E172)</f>
        <v>667.6</v>
      </c>
      <c r="CV172" s="135">
        <f>'2011'!BT76</f>
        <v>11.1</v>
      </c>
      <c r="CW172" s="135">
        <f>'2011'!BU76</f>
        <v>20.2</v>
      </c>
      <c r="CX172" s="25"/>
      <c r="CY172" s="536"/>
      <c r="CZ172" s="536"/>
      <c r="DA172" s="536"/>
      <c r="DB172" s="536"/>
      <c r="DC172" s="536"/>
      <c r="DD172" s="536"/>
    </row>
    <row r="173" spans="4:108" ht="12.75" customHeight="1" x14ac:dyDescent="0.2">
      <c r="D173" s="1868"/>
      <c r="E173" s="1843">
        <f t="shared" si="25"/>
        <v>19</v>
      </c>
      <c r="F173" s="95">
        <v>11.1</v>
      </c>
      <c r="G173" s="32">
        <v>18.399999999999999</v>
      </c>
      <c r="H173" s="32">
        <v>15.2</v>
      </c>
      <c r="I173" s="32">
        <v>7.2999999999999989</v>
      </c>
      <c r="J173" s="352"/>
      <c r="K173" s="33">
        <v>44</v>
      </c>
      <c r="L173" s="33">
        <v>85</v>
      </c>
      <c r="M173" s="33">
        <v>64</v>
      </c>
      <c r="N173" s="33">
        <v>41</v>
      </c>
      <c r="O173" s="111"/>
      <c r="P173" s="33">
        <v>1005</v>
      </c>
      <c r="Q173" s="33">
        <v>1014</v>
      </c>
      <c r="R173" s="33">
        <v>1009.5</v>
      </c>
      <c r="S173" s="33">
        <v>9</v>
      </c>
      <c r="T173" s="111"/>
      <c r="U173" s="19">
        <v>6.7</v>
      </c>
      <c r="V173" s="88">
        <v>14.5</v>
      </c>
      <c r="W173" s="88">
        <v>22.5</v>
      </c>
      <c r="X173" s="103" t="s">
        <v>181</v>
      </c>
      <c r="Y173" s="401"/>
      <c r="Z173" s="88">
        <v>0.3</v>
      </c>
      <c r="AA173" s="1459" t="s">
        <v>112</v>
      </c>
      <c r="AB173" s="156" t="s">
        <v>112</v>
      </c>
      <c r="AC173" s="1461">
        <v>3.424657534246576E-3</v>
      </c>
      <c r="AD173" s="88">
        <v>1</v>
      </c>
      <c r="AE173" s="1459" t="s">
        <v>112</v>
      </c>
      <c r="AF173" s="1467"/>
      <c r="AG173" s="88">
        <v>5.8</v>
      </c>
      <c r="AH173" s="88">
        <v>10.5</v>
      </c>
      <c r="AI173" s="88">
        <v>8.1999999999999993</v>
      </c>
      <c r="AJ173" s="88">
        <v>4.7</v>
      </c>
      <c r="AL173" s="103" t="s">
        <v>660</v>
      </c>
      <c r="AM173" s="106"/>
      <c r="AN173" s="106"/>
      <c r="AO173" s="396"/>
      <c r="AP173" s="593">
        <v>5</v>
      </c>
      <c r="AQ173" s="596">
        <v>0.3</v>
      </c>
      <c r="AR173" s="576"/>
      <c r="AS173" s="44">
        <f t="shared" si="20"/>
        <v>0</v>
      </c>
      <c r="AT173" s="88">
        <f t="shared" si="21"/>
        <v>-1.8000000000000007</v>
      </c>
      <c r="AU173" s="88">
        <f t="shared" si="22"/>
        <v>-0.90000000000000036</v>
      </c>
      <c r="AV173" s="355">
        <f t="shared" si="23"/>
        <v>-1.8000000000000007</v>
      </c>
      <c r="AW173" s="44">
        <f>IF(F173="","",F173-Daily!CP173)</f>
        <v>-0.24966666666665915</v>
      </c>
      <c r="AX173" s="44">
        <f>IF(G173="","",G173-Daily!CQ173)</f>
        <v>-2.2787500000000023</v>
      </c>
      <c r="AY173" s="44">
        <f>IF(H173="","",H173-Daily!CR173)</f>
        <v>-0.81420833333332965</v>
      </c>
      <c r="AZ173" s="487">
        <f>IF(I173="","",I173-Daily!CS173)</f>
        <v>-2.0290833333333431</v>
      </c>
      <c r="BA173" s="85">
        <v>2.1399423311322758</v>
      </c>
      <c r="BB173" s="85">
        <v>3.9153221177489463</v>
      </c>
      <c r="BC173" s="85">
        <v>2.5533490603721836</v>
      </c>
      <c r="BD173" s="43">
        <v>4.3394888228057589</v>
      </c>
      <c r="BE173" s="112"/>
      <c r="BF173" s="640">
        <v>0.15254237288135594</v>
      </c>
      <c r="BG173" s="26">
        <v>218.59999999999994</v>
      </c>
      <c r="BH173" s="132">
        <v>0.71352409966271335</v>
      </c>
      <c r="BI173" s="30">
        <v>746.1</v>
      </c>
      <c r="BJ173" s="616">
        <v>1.1070280429299173</v>
      </c>
      <c r="BK173" s="1792">
        <f t="shared" si="24"/>
        <v>1</v>
      </c>
      <c r="BL173" s="1709">
        <v>0.21527777777777779</v>
      </c>
      <c r="BM173" s="1709">
        <v>0.73611111111111116</v>
      </c>
      <c r="BN173" s="1709">
        <v>0.73958333333333337</v>
      </c>
      <c r="BO173" s="1709">
        <v>0.23611111111111113</v>
      </c>
      <c r="BP173" s="1709">
        <v>0.66527777777777775</v>
      </c>
      <c r="BS173" s="1389" t="s">
        <v>183</v>
      </c>
      <c r="BT173" s="108">
        <v>0</v>
      </c>
      <c r="BU173" s="26"/>
      <c r="BV173" s="2119"/>
      <c r="BW173" s="2120"/>
      <c r="BX173" s="2120"/>
      <c r="BY173" s="2120"/>
      <c r="BZ173" s="2120"/>
      <c r="CA173" s="2120"/>
      <c r="CB173" s="2120"/>
      <c r="CC173" s="2121"/>
      <c r="CD173" s="9"/>
      <c r="CE173" s="1683">
        <f>MIN(M155:M184)</f>
        <v>54</v>
      </c>
      <c r="CF173" s="1683">
        <f>MIN(N155:N184)</f>
        <v>21</v>
      </c>
      <c r="CG173" s="1683">
        <f>MIN(P155:P184)</f>
        <v>995</v>
      </c>
      <c r="CH173" s="1683">
        <f>MIN(Q155:Q184)</f>
        <v>1005</v>
      </c>
      <c r="CI173" s="1683">
        <f>MIN(R155:R184)</f>
        <v>1000.5</v>
      </c>
      <c r="CJ173" s="1683">
        <f>MIN(S155:S184)</f>
        <v>2</v>
      </c>
      <c r="CK173" s="1086"/>
      <c r="CL173" s="670">
        <v>1</v>
      </c>
      <c r="CM173" s="669">
        <v>0</v>
      </c>
      <c r="CN173" s="670">
        <v>1013.25</v>
      </c>
      <c r="CO173" s="135">
        <f>'2011'!CA76</f>
        <v>4.2880000000000003</v>
      </c>
      <c r="CP173" s="664">
        <v>11.349666666666659</v>
      </c>
      <c r="CQ173" s="664">
        <v>20.678750000000001</v>
      </c>
      <c r="CR173" s="664">
        <f t="shared" si="18"/>
        <v>16.014208333333329</v>
      </c>
      <c r="CS173" s="512">
        <f t="shared" si="19"/>
        <v>9.3290833333333421</v>
      </c>
      <c r="CT173" s="669">
        <f>$CT$154+('2011'!$BX$76/Daily!$E$184*Daily!E173)</f>
        <v>306.36666666666667</v>
      </c>
      <c r="CU173" s="669">
        <f>$CU$154+('2011'!$CF$76/Daily!$E$184*Daily!E173)</f>
        <v>673.9666666666667</v>
      </c>
      <c r="CV173" s="135">
        <f>'2011'!BT76</f>
        <v>11.1</v>
      </c>
      <c r="CW173" s="135">
        <f>'2011'!BU76</f>
        <v>20.2</v>
      </c>
      <c r="CX173" s="25"/>
      <c r="CY173" s="536"/>
      <c r="CZ173" s="536"/>
      <c r="DA173" s="536"/>
      <c r="DB173" s="536"/>
      <c r="DC173" s="536"/>
      <c r="DD173" s="536"/>
    </row>
    <row r="174" spans="4:108" ht="12.75" customHeight="1" x14ac:dyDescent="0.2">
      <c r="D174" s="1868"/>
      <c r="E174" s="1843">
        <f t="shared" si="25"/>
        <v>20</v>
      </c>
      <c r="F174" s="95">
        <v>9.3000000000000007</v>
      </c>
      <c r="G174" s="32">
        <v>20.3</v>
      </c>
      <c r="H174" s="32">
        <v>15.2</v>
      </c>
      <c r="I174" s="32">
        <v>11</v>
      </c>
      <c r="J174" s="352"/>
      <c r="K174" s="33">
        <v>54</v>
      </c>
      <c r="L174" s="33">
        <v>90</v>
      </c>
      <c r="M174" s="33">
        <v>73</v>
      </c>
      <c r="N174" s="33">
        <v>36</v>
      </c>
      <c r="O174" s="111"/>
      <c r="P174" s="33">
        <v>1009</v>
      </c>
      <c r="Q174" s="33">
        <v>1014</v>
      </c>
      <c r="R174" s="33">
        <v>1011.5</v>
      </c>
      <c r="S174" s="33">
        <v>5</v>
      </c>
      <c r="T174" s="111"/>
      <c r="U174" s="19">
        <v>3.4</v>
      </c>
      <c r="V174" s="88">
        <v>11.2</v>
      </c>
      <c r="W174" s="88">
        <v>14.5</v>
      </c>
      <c r="X174" s="103" t="s">
        <v>179</v>
      </c>
      <c r="Y174" s="401"/>
      <c r="Z174" s="88">
        <v>2.7</v>
      </c>
      <c r="AA174" s="1459">
        <v>1.1000000000000001</v>
      </c>
      <c r="AB174" s="156">
        <v>0.5</v>
      </c>
      <c r="AC174" s="1461">
        <v>3.0821917808219187E-2</v>
      </c>
      <c r="AD174" s="88">
        <v>0.9</v>
      </c>
      <c r="AE174" s="1459">
        <v>10</v>
      </c>
      <c r="AF174" s="1467"/>
      <c r="AG174" s="88">
        <v>6</v>
      </c>
      <c r="AH174" s="88">
        <v>13.7</v>
      </c>
      <c r="AI174" s="88">
        <v>10.1</v>
      </c>
      <c r="AJ174" s="88">
        <v>7.6999999999999993</v>
      </c>
      <c r="AL174" s="103" t="s">
        <v>661</v>
      </c>
      <c r="AM174" s="106"/>
      <c r="AN174" s="106"/>
      <c r="AO174" s="396"/>
      <c r="AP174" s="593">
        <v>3.5</v>
      </c>
      <c r="AQ174" s="596">
        <v>3</v>
      </c>
      <c r="AR174" s="576"/>
      <c r="AS174" s="44">
        <f t="shared" si="20"/>
        <v>-1.7999999999999989</v>
      </c>
      <c r="AT174" s="88">
        <f t="shared" si="21"/>
        <v>0.10000000000000142</v>
      </c>
      <c r="AU174" s="88">
        <f t="shared" si="22"/>
        <v>-0.84999999999999876</v>
      </c>
      <c r="AV174" s="355">
        <f t="shared" si="23"/>
        <v>1.9000000000000004</v>
      </c>
      <c r="AW174" s="44">
        <f>IF(F174="","",F174-Daily!CP174)</f>
        <v>-2.1133333333333244</v>
      </c>
      <c r="AX174" s="44">
        <f>IF(G174="","",G174-Daily!CQ174)</f>
        <v>-0.46249999999999858</v>
      </c>
      <c r="AY174" s="44">
        <f>IF(H174="","",H174-Daily!CR174)</f>
        <v>-0.88791666666666202</v>
      </c>
      <c r="AZ174" s="487">
        <f>IF(I174="","",I174-Daily!CS174)</f>
        <v>1.6508333333333258</v>
      </c>
      <c r="BA174" s="85">
        <v>4.1039164618046895</v>
      </c>
      <c r="BB174" s="85">
        <v>2.2375670817862319</v>
      </c>
      <c r="BC174" s="85">
        <v>2.6170359867225863</v>
      </c>
      <c r="BD174" s="43">
        <v>3.6459651423974808</v>
      </c>
      <c r="BE174" s="112"/>
      <c r="BF174" s="640">
        <v>1.3728813559322035</v>
      </c>
      <c r="BG174" s="26">
        <v>221.29999999999993</v>
      </c>
      <c r="BH174" s="132">
        <v>0.71772972972972948</v>
      </c>
      <c r="BI174" s="30">
        <v>749.6</v>
      </c>
      <c r="BJ174" s="616">
        <v>1.101812836844684</v>
      </c>
      <c r="BK174" s="1792">
        <f t="shared" si="24"/>
        <v>2</v>
      </c>
      <c r="BL174" s="1709">
        <v>0.17708333333333334</v>
      </c>
      <c r="BM174" s="1709">
        <v>0.66666666666666663</v>
      </c>
      <c r="BN174" s="1709">
        <v>0.6875</v>
      </c>
      <c r="BO174" s="1709" t="s">
        <v>490</v>
      </c>
      <c r="BP174" s="1709">
        <v>0.77013888888888893</v>
      </c>
      <c r="BS174" s="1389" t="s">
        <v>185</v>
      </c>
      <c r="BT174" s="108">
        <v>0</v>
      </c>
      <c r="BU174" s="26"/>
      <c r="BV174" s="2220"/>
      <c r="BW174" s="2221"/>
      <c r="BX174" s="2221"/>
      <c r="BY174" s="2221"/>
      <c r="BZ174" s="2221"/>
      <c r="CA174" s="2221"/>
      <c r="CB174" s="2221"/>
      <c r="CC174" s="2222"/>
      <c r="CD174" s="172"/>
      <c r="CE174" s="1685">
        <f>MAX(M155:M184)</f>
        <v>86</v>
      </c>
      <c r="CF174" s="1685">
        <f>MAX(N155:N184)</f>
        <v>59</v>
      </c>
      <c r="CG174" s="1685">
        <f>MAX(P155:P184)</f>
        <v>1031</v>
      </c>
      <c r="CH174" s="1685">
        <f>MAX(Q155:Q184)</f>
        <v>1034.0000010000001</v>
      </c>
      <c r="CI174" s="1685">
        <f>MAX(R155:R184)</f>
        <v>1032.5000005000002</v>
      </c>
      <c r="CJ174" s="1685">
        <f>MAX(S155:S184)</f>
        <v>16</v>
      </c>
      <c r="CK174" s="1086"/>
      <c r="CL174" s="670">
        <v>1</v>
      </c>
      <c r="CM174" s="669">
        <v>0</v>
      </c>
      <c r="CN174" s="670">
        <v>1013.25</v>
      </c>
      <c r="CO174" s="135">
        <f>'2011'!CA76</f>
        <v>4.2880000000000003</v>
      </c>
      <c r="CP174" s="664">
        <v>11.413333333333325</v>
      </c>
      <c r="CQ174" s="664">
        <v>20.762499999999999</v>
      </c>
      <c r="CR174" s="664">
        <f t="shared" si="18"/>
        <v>16.087916666666661</v>
      </c>
      <c r="CS174" s="512">
        <f t="shared" si="19"/>
        <v>9.3491666666666742</v>
      </c>
      <c r="CT174" s="669">
        <f>$CT$154+('2011'!$BX$76/Daily!$E$184*Daily!E174)</f>
        <v>308.33333333333331</v>
      </c>
      <c r="CU174" s="669">
        <f>$CU$154+('2011'!$CF$76/Daily!$E$184*Daily!E174)</f>
        <v>680.33333333333337</v>
      </c>
      <c r="CV174" s="135">
        <f>'2011'!BT76</f>
        <v>11.1</v>
      </c>
      <c r="CW174" s="135">
        <f>'2011'!BU76</f>
        <v>20.2</v>
      </c>
      <c r="CX174" s="25"/>
      <c r="CY174" s="536"/>
      <c r="CZ174" s="536"/>
      <c r="DA174" s="536"/>
      <c r="DB174" s="536"/>
      <c r="DC174" s="536"/>
      <c r="DD174" s="536"/>
    </row>
    <row r="175" spans="4:108" ht="12.75" customHeight="1" x14ac:dyDescent="0.2">
      <c r="D175" s="1868"/>
      <c r="E175" s="1843">
        <f t="shared" si="25"/>
        <v>21</v>
      </c>
      <c r="F175" s="95">
        <v>14</v>
      </c>
      <c r="G175" s="32">
        <v>21.2</v>
      </c>
      <c r="H175" s="32">
        <v>17.2</v>
      </c>
      <c r="I175" s="32">
        <v>7.1999999999999993</v>
      </c>
      <c r="J175" s="352"/>
      <c r="K175" s="33">
        <v>45</v>
      </c>
      <c r="L175" s="33">
        <v>91</v>
      </c>
      <c r="M175" s="33">
        <v>69</v>
      </c>
      <c r="N175" s="33">
        <v>46</v>
      </c>
      <c r="O175" s="111"/>
      <c r="P175" s="33">
        <v>1009</v>
      </c>
      <c r="Q175" s="33">
        <v>1011</v>
      </c>
      <c r="R175" s="33">
        <v>1010</v>
      </c>
      <c r="S175" s="33">
        <v>2</v>
      </c>
      <c r="T175" s="111"/>
      <c r="U175" s="19">
        <v>8.1999999999999993</v>
      </c>
      <c r="V175" s="88">
        <v>19.7</v>
      </c>
      <c r="W175" s="88">
        <v>32.9</v>
      </c>
      <c r="X175" s="103" t="s">
        <v>154</v>
      </c>
      <c r="Y175" s="401"/>
      <c r="Z175" s="88">
        <v>0</v>
      </c>
      <c r="AA175" s="1459" t="s">
        <v>459</v>
      </c>
      <c r="AB175" s="156" t="s">
        <v>459</v>
      </c>
      <c r="AC175" s="1461" t="s">
        <v>459</v>
      </c>
      <c r="AD175" s="88" t="s">
        <v>459</v>
      </c>
      <c r="AE175" s="1459" t="s">
        <v>459</v>
      </c>
      <c r="AF175" s="1467"/>
      <c r="AG175" s="88">
        <v>6.2</v>
      </c>
      <c r="AH175" s="88">
        <v>14.2</v>
      </c>
      <c r="AI175" s="88">
        <v>11</v>
      </c>
      <c r="AJ175" s="88">
        <v>7.9999999999999991</v>
      </c>
      <c r="AL175" s="103" t="s">
        <v>507</v>
      </c>
      <c r="AM175" s="106"/>
      <c r="AN175" s="106"/>
      <c r="AO175" s="396"/>
      <c r="AP175" s="593">
        <v>7</v>
      </c>
      <c r="AQ175" s="596">
        <v>0</v>
      </c>
      <c r="AR175" s="576"/>
      <c r="AS175" s="44">
        <f t="shared" si="20"/>
        <v>2.9000000000000004</v>
      </c>
      <c r="AT175" s="88">
        <f t="shared" si="21"/>
        <v>1</v>
      </c>
      <c r="AU175" s="88">
        <f t="shared" si="22"/>
        <v>1.9500000000000002</v>
      </c>
      <c r="AV175" s="355">
        <f t="shared" si="23"/>
        <v>-1.9000000000000004</v>
      </c>
      <c r="AW175" s="44">
        <f>IF(F175="","",F175-Daily!CP175)</f>
        <v>2.5230000000000086</v>
      </c>
      <c r="AX175" s="44">
        <f>IF(G175="","",G175-Daily!CQ175)</f>
        <v>0.35374999999999801</v>
      </c>
      <c r="AY175" s="44">
        <f>IF(H175="","",H175-Daily!CR175)</f>
        <v>1.038375000000002</v>
      </c>
      <c r="AZ175" s="487">
        <f>IF(I175="","",I175-Daily!CS175)</f>
        <v>-2.1692500000000106</v>
      </c>
      <c r="BA175" s="85">
        <v>4.9139994483808485</v>
      </c>
      <c r="BB175" s="85">
        <v>2.1770062535455077</v>
      </c>
      <c r="BC175" s="85">
        <v>2.7557127345857579</v>
      </c>
      <c r="BD175" s="43">
        <v>4.6457242636667848</v>
      </c>
      <c r="BE175" s="112"/>
      <c r="BF175" s="640">
        <v>0</v>
      </c>
      <c r="BG175" s="26">
        <v>221.29999999999993</v>
      </c>
      <c r="BH175" s="132">
        <v>0.71318079278117918</v>
      </c>
      <c r="BI175" s="30">
        <v>756.6</v>
      </c>
      <c r="BJ175" s="616">
        <v>1.1017911751856706</v>
      </c>
      <c r="BK175" s="1792">
        <f t="shared" si="24"/>
        <v>0</v>
      </c>
      <c r="BL175" s="1709">
        <v>0.20833333333333334</v>
      </c>
      <c r="BM175" s="1709">
        <v>0.67361111111111116</v>
      </c>
      <c r="BN175" s="1709">
        <v>0.8125</v>
      </c>
      <c r="BO175" s="1709">
        <v>0.25</v>
      </c>
      <c r="BP175" s="1709">
        <v>0.71388888888888891</v>
      </c>
      <c r="BS175" s="1209" t="s">
        <v>179</v>
      </c>
      <c r="BT175" s="108">
        <v>5</v>
      </c>
      <c r="BV175" s="2223"/>
      <c r="BW175" s="2224"/>
      <c r="BX175" s="2224"/>
      <c r="BY175" s="2224"/>
      <c r="BZ175" s="2224"/>
      <c r="CA175" s="2224"/>
      <c r="CB175" s="2224"/>
      <c r="CC175" s="2225"/>
      <c r="CD175" s="1381"/>
      <c r="CE175" s="1682">
        <f>MIN(U155:U184)</f>
        <v>2.4</v>
      </c>
      <c r="CF175" s="1682">
        <f>MIN(V155:V184)</f>
        <v>9</v>
      </c>
      <c r="CG175" s="1682">
        <f>MIN(W155:W184)</f>
        <v>12.5</v>
      </c>
      <c r="CH175" s="1682"/>
      <c r="CI175" s="1682"/>
      <c r="CJ175" s="1682"/>
      <c r="CK175" s="1091"/>
      <c r="CL175" s="670">
        <v>1</v>
      </c>
      <c r="CM175" s="669">
        <v>0</v>
      </c>
      <c r="CN175" s="670">
        <v>1013.25</v>
      </c>
      <c r="CO175" s="135">
        <f>'2011'!CA76</f>
        <v>4.2880000000000003</v>
      </c>
      <c r="CP175" s="664">
        <v>11.476999999999991</v>
      </c>
      <c r="CQ175" s="664">
        <v>20.846250000000001</v>
      </c>
      <c r="CR175" s="664">
        <f t="shared" si="18"/>
        <v>16.161624999999997</v>
      </c>
      <c r="CS175" s="512">
        <f t="shared" si="19"/>
        <v>9.3692500000000098</v>
      </c>
      <c r="CT175" s="669">
        <f>$CT$154+('2011'!$BX$76/Daily!$E$184*Daily!E175)</f>
        <v>310.3</v>
      </c>
      <c r="CU175" s="669">
        <f>$CU$154+('2011'!$CF$76/Daily!$E$184*Daily!E175)</f>
        <v>686.7</v>
      </c>
      <c r="CV175" s="135">
        <f>'2011'!BT76</f>
        <v>11.1</v>
      </c>
      <c r="CW175" s="135">
        <f>'2011'!BU76</f>
        <v>20.2</v>
      </c>
      <c r="CX175" s="25"/>
      <c r="CY175" s="536"/>
      <c r="CZ175" s="536"/>
      <c r="DA175" s="536"/>
      <c r="DB175" s="536"/>
      <c r="DC175" s="536"/>
      <c r="DD175" s="536"/>
    </row>
    <row r="176" spans="4:108" ht="12.75" customHeight="1" x14ac:dyDescent="0.2">
      <c r="D176" s="1868"/>
      <c r="E176" s="1843">
        <f t="shared" si="25"/>
        <v>22</v>
      </c>
      <c r="F176" s="95">
        <v>12.3</v>
      </c>
      <c r="G176" s="32">
        <v>18.100000000000001</v>
      </c>
      <c r="H176" s="32">
        <v>15.2</v>
      </c>
      <c r="I176" s="32">
        <v>5.8000000000000007</v>
      </c>
      <c r="J176" s="352"/>
      <c r="K176" s="33">
        <v>64</v>
      </c>
      <c r="L176" s="33">
        <v>89</v>
      </c>
      <c r="M176" s="33">
        <v>73</v>
      </c>
      <c r="N176" s="33">
        <v>25</v>
      </c>
      <c r="O176" s="111"/>
      <c r="P176" s="33">
        <v>1007</v>
      </c>
      <c r="Q176" s="33">
        <v>1011</v>
      </c>
      <c r="R176" s="33">
        <v>1009</v>
      </c>
      <c r="S176" s="33">
        <v>4</v>
      </c>
      <c r="T176" s="111"/>
      <c r="U176" s="19">
        <v>7.1</v>
      </c>
      <c r="V176" s="88">
        <v>17</v>
      </c>
      <c r="W176" s="88">
        <v>24.6</v>
      </c>
      <c r="X176" s="103" t="s">
        <v>154</v>
      </c>
      <c r="Y176" s="401"/>
      <c r="Z176" s="88">
        <v>5.2</v>
      </c>
      <c r="AA176" s="1459">
        <v>3</v>
      </c>
      <c r="AB176" s="156">
        <v>1.1000000000000001</v>
      </c>
      <c r="AC176" s="1461">
        <v>5.9360730593607323E-2</v>
      </c>
      <c r="AD176" s="88">
        <v>1.7333333333333334</v>
      </c>
      <c r="AE176" s="1459">
        <v>10</v>
      </c>
      <c r="AF176" s="1467"/>
      <c r="AG176" s="88">
        <v>7.3</v>
      </c>
      <c r="AH176" s="88">
        <v>13.4</v>
      </c>
      <c r="AI176" s="88">
        <v>10.4</v>
      </c>
      <c r="AJ176" s="88">
        <v>6.1000000000000005</v>
      </c>
      <c r="AL176" s="103" t="s">
        <v>662</v>
      </c>
      <c r="AM176" s="106"/>
      <c r="AN176" s="106"/>
      <c r="AO176" s="396"/>
      <c r="AP176" s="593">
        <v>4</v>
      </c>
      <c r="AQ176" s="596">
        <v>3</v>
      </c>
      <c r="AR176" s="576"/>
      <c r="AS176" s="44">
        <f t="shared" si="20"/>
        <v>1.2000000000000011</v>
      </c>
      <c r="AT176" s="88">
        <f t="shared" si="21"/>
        <v>-2.0999999999999979</v>
      </c>
      <c r="AU176" s="88">
        <f t="shared" si="22"/>
        <v>-0.4499999999999984</v>
      </c>
      <c r="AV176" s="355">
        <f t="shared" si="23"/>
        <v>-3.2999999999999989</v>
      </c>
      <c r="AW176" s="44">
        <f>IF(F176="","",F176-Daily!CP176)</f>
        <v>0.75933333333334296</v>
      </c>
      <c r="AX176" s="44">
        <f>IF(G176="","",G176-Daily!CQ176)</f>
        <v>-2.8299999999999983</v>
      </c>
      <c r="AY176" s="44">
        <f>IF(H176="","",H176-Daily!CR176)</f>
        <v>-1.0353333333333303</v>
      </c>
      <c r="AZ176" s="487">
        <f>IF(I176="","",I176-Daily!CS176)</f>
        <v>-3.5893333333333413</v>
      </c>
      <c r="BA176" s="85">
        <v>2.4908720994420785</v>
      </c>
      <c r="BB176" s="85">
        <v>4.829376887476128</v>
      </c>
      <c r="BC176" s="85">
        <v>2.7527882379497863</v>
      </c>
      <c r="BD176" s="43">
        <v>10.411491339907387</v>
      </c>
      <c r="BE176" s="112"/>
      <c r="BF176" s="640">
        <v>2.6440677966101696</v>
      </c>
      <c r="BG176" s="26">
        <v>226.49999999999991</v>
      </c>
      <c r="BH176" s="132">
        <v>0.72534158838599461</v>
      </c>
      <c r="BI176" s="30">
        <v>760.6</v>
      </c>
      <c r="BJ176" s="616">
        <v>1.0974413235859948</v>
      </c>
      <c r="BK176" s="1792">
        <f t="shared" si="24"/>
        <v>2</v>
      </c>
      <c r="BL176" s="1709">
        <v>0.20138888888888887</v>
      </c>
      <c r="BM176" s="1709">
        <v>0.78125</v>
      </c>
      <c r="BN176" s="1709" t="s">
        <v>671</v>
      </c>
      <c r="BO176" s="1709" t="s">
        <v>672</v>
      </c>
      <c r="BP176" s="1709">
        <v>0.53402777777777777</v>
      </c>
      <c r="BS176" s="1389" t="s">
        <v>154</v>
      </c>
      <c r="BT176" s="108">
        <v>10</v>
      </c>
      <c r="BV176" s="1379"/>
      <c r="BW176" s="1379"/>
      <c r="BX176" s="1379"/>
      <c r="BY176" s="1379"/>
      <c r="BZ176" s="1379"/>
      <c r="CA176" s="1379"/>
      <c r="CB176" s="1379"/>
      <c r="CC176" s="1379"/>
      <c r="CD176" s="1379"/>
      <c r="CE176" s="1684">
        <f>MAX(U155:U184)</f>
        <v>8.1999999999999993</v>
      </c>
      <c r="CF176" s="1684">
        <f>MAX(V155:V184)</f>
        <v>19.7</v>
      </c>
      <c r="CG176" s="1684">
        <f>MAX(W155:W184)</f>
        <v>32.9</v>
      </c>
      <c r="CH176" s="1684">
        <f>MAX(Z155:Z184)</f>
        <v>14.7</v>
      </c>
      <c r="CI176" s="1684">
        <f>MAX(AA155:AA184)</f>
        <v>8.5</v>
      </c>
      <c r="CJ176" s="1684">
        <f>MAX(AB155:AB184)</f>
        <v>3</v>
      </c>
      <c r="CK176" s="1091"/>
      <c r="CL176" s="670">
        <v>1</v>
      </c>
      <c r="CM176" s="669">
        <v>0</v>
      </c>
      <c r="CN176" s="670">
        <v>1013.25</v>
      </c>
      <c r="CO176" s="135">
        <f>'2011'!CA76</f>
        <v>4.2880000000000003</v>
      </c>
      <c r="CP176" s="664">
        <v>11.540666666666658</v>
      </c>
      <c r="CQ176" s="664">
        <v>20.93</v>
      </c>
      <c r="CR176" s="664">
        <f t="shared" si="18"/>
        <v>16.23533333333333</v>
      </c>
      <c r="CS176" s="512">
        <f t="shared" si="19"/>
        <v>9.389333333333342</v>
      </c>
      <c r="CT176" s="669">
        <f>$CT$154+('2011'!$BX$76/Daily!$E$184*Daily!E176)</f>
        <v>312.26666666666665</v>
      </c>
      <c r="CU176" s="669">
        <f>$CU$154+('2011'!$CF$76/Daily!$E$184*Daily!E176)</f>
        <v>693.06666666666661</v>
      </c>
      <c r="CV176" s="135">
        <f>'2011'!BT76</f>
        <v>11.1</v>
      </c>
      <c r="CW176" s="135">
        <f>'2011'!BU76</f>
        <v>20.2</v>
      </c>
      <c r="CX176" s="25"/>
      <c r="CY176" s="536"/>
      <c r="CZ176" s="536"/>
      <c r="DA176" s="536"/>
      <c r="DB176" s="536"/>
      <c r="DC176" s="536"/>
      <c r="DD176" s="536"/>
    </row>
    <row r="177" spans="4:108" ht="12.75" customHeight="1" x14ac:dyDescent="0.2">
      <c r="D177" s="1868"/>
      <c r="E177" s="1843">
        <f t="shared" si="25"/>
        <v>23</v>
      </c>
      <c r="F177" s="95">
        <v>11.2</v>
      </c>
      <c r="G177" s="32">
        <v>19.2</v>
      </c>
      <c r="H177" s="32">
        <v>15.3</v>
      </c>
      <c r="I177" s="32">
        <v>8</v>
      </c>
      <c r="J177" s="352"/>
      <c r="K177" s="33">
        <v>46</v>
      </c>
      <c r="L177" s="33">
        <v>86</v>
      </c>
      <c r="M177" s="33">
        <v>64</v>
      </c>
      <c r="N177" s="33">
        <v>40</v>
      </c>
      <c r="O177" s="111"/>
      <c r="P177" s="33">
        <v>1012</v>
      </c>
      <c r="Q177" s="33">
        <v>1019</v>
      </c>
      <c r="R177" s="33">
        <v>1015.5</v>
      </c>
      <c r="S177" s="33">
        <v>7</v>
      </c>
      <c r="T177" s="111"/>
      <c r="U177" s="19">
        <v>6.3</v>
      </c>
      <c r="V177" s="88">
        <v>13.5</v>
      </c>
      <c r="W177" s="88">
        <v>17.600000000000001</v>
      </c>
      <c r="X177" s="103" t="s">
        <v>181</v>
      </c>
      <c r="Y177" s="401"/>
      <c r="Z177" s="88">
        <v>0.1</v>
      </c>
      <c r="AA177" s="1459" t="s">
        <v>459</v>
      </c>
      <c r="AB177" s="156" t="s">
        <v>459</v>
      </c>
      <c r="AC177" s="1461">
        <v>1.1415525114155255E-3</v>
      </c>
      <c r="AD177" s="88" t="s">
        <v>459</v>
      </c>
      <c r="AE177" s="1459" t="s">
        <v>459</v>
      </c>
      <c r="AF177" s="1467"/>
      <c r="AG177" s="88">
        <v>5.8</v>
      </c>
      <c r="AH177" s="88">
        <v>15.4</v>
      </c>
      <c r="AI177" s="88">
        <v>8.1999999999999993</v>
      </c>
      <c r="AJ177" s="88">
        <v>9.6000000000000014</v>
      </c>
      <c r="AL177" s="103" t="s">
        <v>660</v>
      </c>
      <c r="AM177" s="106"/>
      <c r="AN177" s="106"/>
      <c r="AO177" s="396"/>
      <c r="AP177" s="593">
        <v>6</v>
      </c>
      <c r="AQ177" s="596">
        <v>0.4</v>
      </c>
      <c r="AR177" s="576"/>
      <c r="AS177" s="44">
        <f t="shared" si="20"/>
        <v>9.9999999999999645E-2</v>
      </c>
      <c r="AT177" s="88">
        <f t="shared" si="21"/>
        <v>-1</v>
      </c>
      <c r="AU177" s="88">
        <f t="shared" si="22"/>
        <v>-0.45000000000000018</v>
      </c>
      <c r="AV177" s="355">
        <f t="shared" si="23"/>
        <v>-1.0999999999999996</v>
      </c>
      <c r="AW177" s="44">
        <f>IF(F177="","",F177-Daily!CP177)</f>
        <v>-0.40433333333332477</v>
      </c>
      <c r="AX177" s="44">
        <f>IF(G177="","",G177-Daily!CQ177)</f>
        <v>-1.8137500000000024</v>
      </c>
      <c r="AY177" s="44">
        <f>IF(H177="","",H177-Daily!CR177)</f>
        <v>-1.0090416666666613</v>
      </c>
      <c r="AZ177" s="487">
        <f>IF(I177="","",I177-Daily!CS177)</f>
        <v>-1.4094166666666776</v>
      </c>
      <c r="BA177" s="85">
        <v>2.2364234348068246</v>
      </c>
      <c r="BB177" s="85">
        <v>3.3294244509071951</v>
      </c>
      <c r="BC177" s="85">
        <v>2.7277230473612026</v>
      </c>
      <c r="BD177" s="43">
        <v>3.2867047770361646</v>
      </c>
      <c r="BE177" s="112"/>
      <c r="BF177" s="640">
        <v>5.0847457627118647E-2</v>
      </c>
      <c r="BG177" s="26">
        <v>226.59999999999991</v>
      </c>
      <c r="BH177" s="132">
        <v>0.72112018669778266</v>
      </c>
      <c r="BI177" s="30">
        <v>766.6</v>
      </c>
      <c r="BJ177" s="616">
        <v>1.0960301196206452</v>
      </c>
      <c r="BK177" s="1792">
        <f t="shared" si="24"/>
        <v>1</v>
      </c>
      <c r="BL177" s="1709">
        <v>0.20833333333333334</v>
      </c>
      <c r="BM177" s="1709">
        <v>0.52777777777777779</v>
      </c>
      <c r="BN177" s="1709">
        <v>0.60416666666666663</v>
      </c>
      <c r="BO177" s="1709">
        <v>0.23958333333333334</v>
      </c>
      <c r="BP177" s="1709">
        <v>0.53333333333333333</v>
      </c>
      <c r="BS177" s="1389" t="s">
        <v>181</v>
      </c>
      <c r="BT177" s="108">
        <v>7</v>
      </c>
      <c r="BV177" s="1216"/>
      <c r="BW177" s="1216"/>
      <c r="BX177" s="1216"/>
      <c r="BY177" s="1216"/>
      <c r="BZ177" s="1216"/>
      <c r="CA177" s="1216"/>
      <c r="CB177" s="1216"/>
      <c r="CC177" s="1216"/>
      <c r="CD177" s="1379"/>
      <c r="CE177" s="1686"/>
      <c r="CF177" s="1682">
        <f>MIN(AD155:AD184)</f>
        <v>0.6</v>
      </c>
      <c r="CG177" s="1687"/>
      <c r="CH177" s="1682">
        <f>MIN(AG155:AG184)</f>
        <v>1.9</v>
      </c>
      <c r="CI177" s="1682">
        <f>MIN(AH155:AH184)</f>
        <v>8.5</v>
      </c>
      <c r="CJ177" s="1682">
        <f>MIN(AI155:AI184)</f>
        <v>6.1</v>
      </c>
      <c r="CK177" s="1091"/>
      <c r="CL177" s="670">
        <v>1</v>
      </c>
      <c r="CM177" s="669">
        <v>0</v>
      </c>
      <c r="CN177" s="670">
        <v>1013.25</v>
      </c>
      <c r="CO177" s="135">
        <f>'2011'!CA76</f>
        <v>4.2880000000000003</v>
      </c>
      <c r="CP177" s="664">
        <v>11.604333333333324</v>
      </c>
      <c r="CQ177" s="664">
        <v>21.013750000000002</v>
      </c>
      <c r="CR177" s="664">
        <f t="shared" si="18"/>
        <v>16.309041666666662</v>
      </c>
      <c r="CS177" s="512">
        <f t="shared" si="19"/>
        <v>9.4094166666666776</v>
      </c>
      <c r="CT177" s="669">
        <f>$CT$154+('2011'!$BX$76/Daily!$E$184*Daily!E177)</f>
        <v>314.23333333333335</v>
      </c>
      <c r="CU177" s="669">
        <f>$CU$154+('2011'!$CF$76/Daily!$E$184*Daily!E177)</f>
        <v>699.43333333333339</v>
      </c>
      <c r="CV177" s="135">
        <f>'2011'!BT76</f>
        <v>11.1</v>
      </c>
      <c r="CW177" s="135">
        <f>'2011'!BU76</f>
        <v>20.2</v>
      </c>
      <c r="CX177" s="25"/>
      <c r="CY177" s="536"/>
      <c r="CZ177" s="536"/>
      <c r="DA177" s="536"/>
      <c r="DB177" s="536"/>
      <c r="DC177" s="536"/>
      <c r="DD177" s="536"/>
    </row>
    <row r="178" spans="4:108" ht="12.75" customHeight="1" x14ac:dyDescent="0.2">
      <c r="D178" s="1868"/>
      <c r="E178" s="1843">
        <f t="shared" si="25"/>
        <v>24</v>
      </c>
      <c r="F178" s="95">
        <v>10.5</v>
      </c>
      <c r="G178" s="32">
        <v>19.899999999999999</v>
      </c>
      <c r="H178" s="32">
        <v>15.3</v>
      </c>
      <c r="I178" s="32">
        <v>9.3999999999999986</v>
      </c>
      <c r="J178" s="352"/>
      <c r="K178" s="33">
        <v>37</v>
      </c>
      <c r="L178" s="33">
        <v>83</v>
      </c>
      <c r="M178" s="33">
        <v>62</v>
      </c>
      <c r="N178" s="33">
        <v>46</v>
      </c>
      <c r="O178" s="111"/>
      <c r="P178" s="33">
        <v>1020</v>
      </c>
      <c r="Q178" s="33">
        <v>1024</v>
      </c>
      <c r="R178" s="33">
        <v>1022</v>
      </c>
      <c r="S178" s="33">
        <v>4</v>
      </c>
      <c r="T178" s="111"/>
      <c r="U178" s="19">
        <v>5</v>
      </c>
      <c r="V178" s="88">
        <v>11.8</v>
      </c>
      <c r="W178" s="88">
        <v>17.600000000000001</v>
      </c>
      <c r="X178" s="103" t="s">
        <v>181</v>
      </c>
      <c r="Y178" s="401"/>
      <c r="Z178" s="88">
        <v>3.3</v>
      </c>
      <c r="AA178" s="1459">
        <v>1.6</v>
      </c>
      <c r="AB178" s="156">
        <v>0.3</v>
      </c>
      <c r="AC178" s="1461">
        <v>3.7671232876712334E-2</v>
      </c>
      <c r="AD178" s="88">
        <v>0.82499999999999996</v>
      </c>
      <c r="AE178" s="1459">
        <v>2.5</v>
      </c>
      <c r="AF178" s="1467"/>
      <c r="AG178" s="88">
        <v>4.5999999999999996</v>
      </c>
      <c r="AH178" s="88">
        <v>10.3</v>
      </c>
      <c r="AI178" s="88">
        <v>7.5</v>
      </c>
      <c r="AJ178" s="88">
        <v>5.7000000000000011</v>
      </c>
      <c r="AL178" s="103" t="s">
        <v>663</v>
      </c>
      <c r="AM178" s="106"/>
      <c r="AN178" s="106"/>
      <c r="AO178" s="396"/>
      <c r="AP178" s="593">
        <v>8</v>
      </c>
      <c r="AQ178" s="596">
        <v>4</v>
      </c>
      <c r="AR178" s="576"/>
      <c r="AS178" s="44">
        <f t="shared" si="20"/>
        <v>-0.59999999999999964</v>
      </c>
      <c r="AT178" s="88">
        <f t="shared" si="21"/>
        <v>-0.30000000000000071</v>
      </c>
      <c r="AU178" s="88">
        <f t="shared" si="22"/>
        <v>-0.45000000000000018</v>
      </c>
      <c r="AV178" s="355">
        <f t="shared" si="23"/>
        <v>0.29999999999999893</v>
      </c>
      <c r="AW178" s="44">
        <f>IF(F178="","",F178-Daily!CP178)</f>
        <v>-1.1679999999999904</v>
      </c>
      <c r="AX178" s="44">
        <f>IF(G178="","",G178-Daily!CQ178)</f>
        <v>-1.1975000000000016</v>
      </c>
      <c r="AY178" s="44">
        <f>IF(H178="","",H178-Daily!CR178)</f>
        <v>-1.0827499999999937</v>
      </c>
      <c r="AZ178" s="487">
        <f>IF(I178="","",I178-Daily!CS178)</f>
        <v>-2.9500000000011184E-2</v>
      </c>
      <c r="BA178" s="85">
        <v>2.8527418104163589</v>
      </c>
      <c r="BB178" s="85">
        <v>2.7409482612799914</v>
      </c>
      <c r="BC178" s="85">
        <v>2.798970867716474</v>
      </c>
      <c r="BD178" s="43">
        <v>2.0172549338089101</v>
      </c>
      <c r="BE178" s="1233"/>
      <c r="BF178" s="640">
        <v>1.6779661016949152</v>
      </c>
      <c r="BG178" s="26">
        <v>229.89999999999992</v>
      </c>
      <c r="BH178" s="132">
        <v>0.7270714737507904</v>
      </c>
      <c r="BI178" s="30">
        <v>774.6</v>
      </c>
      <c r="BJ178" s="616">
        <v>1.0974780391045622</v>
      </c>
      <c r="BK178" s="1792">
        <f t="shared" si="24"/>
        <v>2</v>
      </c>
      <c r="BL178" s="1709">
        <v>0.22222222222222221</v>
      </c>
      <c r="BM178" s="1709">
        <v>0.57638888888888895</v>
      </c>
      <c r="BN178" s="1709">
        <v>0.59375</v>
      </c>
      <c r="BO178" s="1709">
        <v>0.25</v>
      </c>
      <c r="BP178" s="1709">
        <v>0.79583333333333339</v>
      </c>
      <c r="BS178" s="1390" t="s">
        <v>182</v>
      </c>
      <c r="BT178" s="160">
        <v>2</v>
      </c>
      <c r="BV178" s="1382"/>
      <c r="BW178" s="1382"/>
      <c r="BX178" s="1382"/>
      <c r="BY178" s="1382"/>
      <c r="BZ178" s="1382"/>
      <c r="CA178" s="1382"/>
      <c r="CB178" s="1382"/>
      <c r="CC178" s="1382"/>
      <c r="CD178" s="1216"/>
      <c r="CE178" s="1688">
        <f>MAX(AC155:AC184)</f>
        <v>0.16780821917808222</v>
      </c>
      <c r="CF178" s="1684">
        <f>MAX(AD155:AD184)</f>
        <v>3.6749999999999998</v>
      </c>
      <c r="CG178" s="1689">
        <f>MAX(AE155:AE184)</f>
        <v>50</v>
      </c>
      <c r="CH178" s="1684">
        <f>MAX(AG155:AG184)</f>
        <v>12.9</v>
      </c>
      <c r="CI178" s="1684">
        <f>MAX(AH155:AH184)</f>
        <v>18.2</v>
      </c>
      <c r="CJ178" s="1684">
        <f>MAX(AI155:AI184)</f>
        <v>15.4</v>
      </c>
      <c r="CK178" s="1091"/>
      <c r="CL178" s="670">
        <v>1</v>
      </c>
      <c r="CM178" s="669">
        <v>0</v>
      </c>
      <c r="CN178" s="670">
        <v>1013.25</v>
      </c>
      <c r="CO178" s="135">
        <f>'2011'!CA76</f>
        <v>4.2880000000000003</v>
      </c>
      <c r="CP178" s="664">
        <v>11.66799999999999</v>
      </c>
      <c r="CQ178" s="664">
        <v>21.0975</v>
      </c>
      <c r="CR178" s="664">
        <f t="shared" si="18"/>
        <v>16.382749999999994</v>
      </c>
      <c r="CS178" s="512">
        <f t="shared" si="19"/>
        <v>9.4295000000000098</v>
      </c>
      <c r="CT178" s="669">
        <f>$CT$154+('2011'!$BX$76/Daily!$E$184*Daily!E178)</f>
        <v>316.2</v>
      </c>
      <c r="CU178" s="669">
        <f>$CU$154+('2011'!$CF$76/Daily!$E$184*Daily!E178)</f>
        <v>705.8</v>
      </c>
      <c r="CV178" s="135">
        <f>'2011'!BT76</f>
        <v>11.1</v>
      </c>
      <c r="CW178" s="135">
        <f>'2011'!BU76</f>
        <v>20.2</v>
      </c>
      <c r="CX178" s="25"/>
      <c r="CY178" s="536"/>
      <c r="CZ178" s="536"/>
      <c r="DA178" s="536"/>
      <c r="DB178" s="536"/>
      <c r="DC178" s="536"/>
      <c r="DD178" s="536"/>
    </row>
    <row r="179" spans="4:108" ht="12.75" customHeight="1" x14ac:dyDescent="0.2">
      <c r="D179" s="1868"/>
      <c r="E179" s="1843">
        <f t="shared" si="25"/>
        <v>25</v>
      </c>
      <c r="F179" s="95">
        <v>11.7</v>
      </c>
      <c r="G179" s="32">
        <v>23.4</v>
      </c>
      <c r="H179" s="32">
        <v>17.2</v>
      </c>
      <c r="I179" s="32">
        <v>11.7</v>
      </c>
      <c r="J179" s="352"/>
      <c r="K179" s="33">
        <v>58</v>
      </c>
      <c r="L179" s="33">
        <v>95</v>
      </c>
      <c r="M179" s="33">
        <v>80</v>
      </c>
      <c r="N179" s="33">
        <v>37</v>
      </c>
      <c r="O179" s="111"/>
      <c r="P179" s="33">
        <v>1019</v>
      </c>
      <c r="Q179" s="33">
        <v>1023</v>
      </c>
      <c r="R179" s="33">
        <v>1021</v>
      </c>
      <c r="S179" s="33">
        <v>4</v>
      </c>
      <c r="T179" s="111"/>
      <c r="U179" s="19">
        <v>6.7</v>
      </c>
      <c r="V179" s="88">
        <v>14</v>
      </c>
      <c r="W179" s="88">
        <v>22.1</v>
      </c>
      <c r="X179" s="103" t="s">
        <v>181</v>
      </c>
      <c r="Y179" s="401"/>
      <c r="Z179" s="88">
        <v>3.3</v>
      </c>
      <c r="AA179" s="1459">
        <v>1.1000000000000001</v>
      </c>
      <c r="AB179" s="156">
        <v>0.3</v>
      </c>
      <c r="AC179" s="1461">
        <v>3.7671232876712334E-2</v>
      </c>
      <c r="AD179" s="88">
        <v>0.65999999999999992</v>
      </c>
      <c r="AE179" s="1459">
        <v>1.6</v>
      </c>
      <c r="AF179" s="1467"/>
      <c r="AG179" s="88">
        <v>9</v>
      </c>
      <c r="AH179" s="88">
        <v>16.2</v>
      </c>
      <c r="AI179" s="88">
        <v>13.6</v>
      </c>
      <c r="AJ179" s="88">
        <v>7.1999999999999993</v>
      </c>
      <c r="AL179" s="103" t="s">
        <v>664</v>
      </c>
      <c r="AM179" s="106"/>
      <c r="AN179" s="106"/>
      <c r="AO179" s="396"/>
      <c r="AP179" s="593">
        <v>5</v>
      </c>
      <c r="AQ179" s="596">
        <v>5</v>
      </c>
      <c r="AR179" s="576"/>
      <c r="AS179" s="44">
        <f t="shared" si="20"/>
        <v>0.59999999999999964</v>
      </c>
      <c r="AT179" s="88">
        <f t="shared" si="21"/>
        <v>3.1999999999999993</v>
      </c>
      <c r="AU179" s="88">
        <f t="shared" si="22"/>
        <v>1.8999999999999995</v>
      </c>
      <c r="AV179" s="355">
        <f t="shared" si="23"/>
        <v>2.5999999999999996</v>
      </c>
      <c r="AW179" s="44">
        <f>IF(F179="","",F179-Daily!CP179)</f>
        <v>-3.1666666666657406E-2</v>
      </c>
      <c r="AX179" s="44">
        <f>IF(G179="","",G179-Daily!CQ179)</f>
        <v>2.21875</v>
      </c>
      <c r="AY179" s="44">
        <f>IF(H179="","",H179-Daily!CR179)</f>
        <v>0.74354166666667254</v>
      </c>
      <c r="AZ179" s="487">
        <f>IF(I179="","",I179-Daily!CS179)</f>
        <v>2.2504166666666574</v>
      </c>
      <c r="BA179" s="85">
        <v>2.0167463191696577</v>
      </c>
      <c r="BB179" s="85">
        <v>3.8313783622611499</v>
      </c>
      <c r="BC179" s="85">
        <v>2.4947511651238878</v>
      </c>
      <c r="BD179" s="43">
        <v>4.8372774209658074</v>
      </c>
      <c r="BE179" s="112"/>
      <c r="BF179" s="640">
        <v>1.6779661016949152</v>
      </c>
      <c r="BG179" s="26">
        <v>233.19999999999993</v>
      </c>
      <c r="BH179" s="132">
        <v>0.73294918805657383</v>
      </c>
      <c r="BI179" s="30">
        <v>779.6</v>
      </c>
      <c r="BJ179" s="616">
        <v>1.0946875731336299</v>
      </c>
      <c r="BK179" s="1792">
        <f t="shared" si="24"/>
        <v>2</v>
      </c>
      <c r="BL179" s="1709">
        <v>0.125</v>
      </c>
      <c r="BM179" s="1709">
        <v>0.75694444444444453</v>
      </c>
      <c r="BN179" s="1709">
        <v>0.75347222222222221</v>
      </c>
      <c r="BO179" s="1709">
        <v>0.36805555555555558</v>
      </c>
      <c r="BP179" s="1709">
        <v>0.49722222222222223</v>
      </c>
      <c r="BS179" s="1391" t="s">
        <v>186</v>
      </c>
      <c r="BT179" s="160">
        <f>MAX(BT171:BT178)</f>
        <v>10</v>
      </c>
      <c r="BU179" s="30"/>
      <c r="BV179" s="1380"/>
      <c r="BW179" s="1380"/>
      <c r="BX179" s="1380"/>
      <c r="BY179" s="1380"/>
      <c r="BZ179" s="1380"/>
      <c r="CA179" s="1380"/>
      <c r="CB179" s="1380"/>
      <c r="CC179" s="1380"/>
      <c r="CD179" s="1382"/>
      <c r="CE179" s="1682">
        <f>MIN(AJ155:AJ184)</f>
        <v>3.1000000000000014</v>
      </c>
      <c r="CF179" s="1687"/>
      <c r="CG179" s="1687"/>
      <c r="CH179" s="1682">
        <f>MIN(AS155:AS184)</f>
        <v>-3.0999999999999996</v>
      </c>
      <c r="CI179" s="1682">
        <f>MIN(AT155:AT184)</f>
        <v>-5.7999999999999989</v>
      </c>
      <c r="CJ179" s="1682">
        <f>MIN(AU155:AU184)</f>
        <v>-4.1999999999999993</v>
      </c>
      <c r="CK179" s="1091"/>
      <c r="CL179" s="670">
        <v>1</v>
      </c>
      <c r="CM179" s="669">
        <v>0</v>
      </c>
      <c r="CN179" s="670">
        <v>1013.25</v>
      </c>
      <c r="CO179" s="135">
        <f>'2011'!CA76</f>
        <v>4.2880000000000003</v>
      </c>
      <c r="CP179" s="664">
        <v>11.731666666666657</v>
      </c>
      <c r="CQ179" s="664">
        <v>21.181249999999999</v>
      </c>
      <c r="CR179" s="664">
        <f t="shared" si="18"/>
        <v>16.456458333333327</v>
      </c>
      <c r="CS179" s="512">
        <f t="shared" si="19"/>
        <v>9.4495833333333419</v>
      </c>
      <c r="CT179" s="669">
        <f>$CT$154+('2011'!$BX$76/Daily!$E$184*Daily!E179)</f>
        <v>318.16666666666669</v>
      </c>
      <c r="CU179" s="669">
        <f>$CU$154+('2011'!$CF$76/Daily!$E$184*Daily!E179)</f>
        <v>712.16666666666663</v>
      </c>
      <c r="CV179" s="135">
        <f>'2011'!BT76</f>
        <v>11.1</v>
      </c>
      <c r="CW179" s="135">
        <f>'2011'!BU76</f>
        <v>20.2</v>
      </c>
      <c r="CX179" s="25"/>
      <c r="CY179" s="536"/>
      <c r="CZ179" s="536"/>
      <c r="DA179" s="536"/>
      <c r="DB179" s="536"/>
      <c r="DC179" s="536"/>
      <c r="DD179" s="536"/>
    </row>
    <row r="180" spans="4:108" ht="12.75" customHeight="1" x14ac:dyDescent="0.2">
      <c r="D180" s="1868"/>
      <c r="E180" s="1814">
        <f t="shared" si="25"/>
        <v>26</v>
      </c>
      <c r="F180" s="95">
        <v>15.9</v>
      </c>
      <c r="G180" s="32">
        <v>29.4</v>
      </c>
      <c r="H180" s="32">
        <v>22.2</v>
      </c>
      <c r="I180" s="32">
        <v>13.499999999999998</v>
      </c>
      <c r="J180" s="352"/>
      <c r="K180" s="33">
        <v>42</v>
      </c>
      <c r="L180" s="33">
        <v>88</v>
      </c>
      <c r="M180" s="33">
        <v>66</v>
      </c>
      <c r="N180" s="33">
        <v>46</v>
      </c>
      <c r="O180" s="111"/>
      <c r="P180" s="33">
        <v>1017</v>
      </c>
      <c r="Q180" s="33">
        <v>1023</v>
      </c>
      <c r="R180" s="33">
        <v>1020</v>
      </c>
      <c r="S180" s="33">
        <v>6</v>
      </c>
      <c r="T180" s="111"/>
      <c r="U180" s="19">
        <v>4.2</v>
      </c>
      <c r="V180" s="44">
        <v>10.9</v>
      </c>
      <c r="W180" s="44">
        <v>15.4</v>
      </c>
      <c r="X180" s="103" t="s">
        <v>179</v>
      </c>
      <c r="Y180" s="401"/>
      <c r="Z180" s="88">
        <v>0</v>
      </c>
      <c r="AA180" s="1459" t="s">
        <v>459</v>
      </c>
      <c r="AB180" s="156" t="s">
        <v>459</v>
      </c>
      <c r="AC180" s="1461" t="s">
        <v>459</v>
      </c>
      <c r="AD180" s="88" t="s">
        <v>459</v>
      </c>
      <c r="AE180" s="1459" t="s">
        <v>459</v>
      </c>
      <c r="AF180" s="1467"/>
      <c r="AG180" s="88">
        <v>12.9</v>
      </c>
      <c r="AH180" s="88">
        <v>17.100000000000001</v>
      </c>
      <c r="AI180" s="88">
        <v>14.8</v>
      </c>
      <c r="AJ180" s="88">
        <v>4.2000000000000011</v>
      </c>
      <c r="AL180" s="103" t="s">
        <v>665</v>
      </c>
      <c r="AM180" s="106"/>
      <c r="AN180" s="106"/>
      <c r="AO180" s="396"/>
      <c r="AP180" s="511">
        <v>12</v>
      </c>
      <c r="AQ180" s="597">
        <v>0</v>
      </c>
      <c r="AR180" s="576"/>
      <c r="AS180" s="44">
        <f t="shared" si="20"/>
        <v>4.8000000000000007</v>
      </c>
      <c r="AT180" s="44">
        <f t="shared" si="21"/>
        <v>9.1999999999999993</v>
      </c>
      <c r="AU180" s="44">
        <f t="shared" si="22"/>
        <v>7</v>
      </c>
      <c r="AV180" s="487">
        <f t="shared" si="23"/>
        <v>4.3999999999999986</v>
      </c>
      <c r="AW180" s="44">
        <f>IF(F180="","",F180-Daily!CP180)</f>
        <v>4.1046666666666773</v>
      </c>
      <c r="AX180" s="44">
        <f>IF(G180="","",G180-Daily!CQ180)</f>
        <v>8.134999999999998</v>
      </c>
      <c r="AY180" s="44">
        <f>IF(H180="","",H180-Daily!CR180)</f>
        <v>5.6698333333333366</v>
      </c>
      <c r="AZ180" s="487">
        <f>IF(I180="","",I180-Daily!CS180)</f>
        <v>4.0303333333333207</v>
      </c>
      <c r="BA180" s="85">
        <v>11.277930431583297</v>
      </c>
      <c r="BB180" s="66">
        <v>105.81791582084745</v>
      </c>
      <c r="BC180" s="85">
        <v>36.063882702395986</v>
      </c>
      <c r="BD180" s="43">
        <v>13.984934771759233</v>
      </c>
      <c r="BE180" s="112"/>
      <c r="BF180" s="640">
        <v>0</v>
      </c>
      <c r="BG180" s="26">
        <v>233.19999999999993</v>
      </c>
      <c r="BH180" s="132">
        <v>0.72844648063306938</v>
      </c>
      <c r="BI180" s="30">
        <v>791.6</v>
      </c>
      <c r="BJ180" s="616">
        <v>1.1016886249768048</v>
      </c>
      <c r="BK180" s="1792">
        <f t="shared" si="24"/>
        <v>0</v>
      </c>
      <c r="BL180" s="1709">
        <v>0.22916666666666666</v>
      </c>
      <c r="BM180" s="1709">
        <v>0.71875</v>
      </c>
      <c r="BN180" s="1709">
        <v>0.76388888888888884</v>
      </c>
      <c r="BO180" s="1709">
        <v>0.25</v>
      </c>
      <c r="BP180" s="1709">
        <v>4.4444444444444446E-2</v>
      </c>
      <c r="BT180" s="25"/>
      <c r="BU180" s="30"/>
      <c r="BV180" s="172"/>
      <c r="BW180" s="172"/>
      <c r="BX180" s="172"/>
      <c r="BY180" s="172"/>
      <c r="BZ180" s="172"/>
      <c r="CA180" s="172"/>
      <c r="CB180" s="172"/>
      <c r="CC180" s="172"/>
      <c r="CD180" s="1380"/>
      <c r="CE180" s="1684">
        <f>MAX(AJ155:AJ184)</f>
        <v>9.6000000000000014</v>
      </c>
      <c r="CF180" s="1689">
        <f>MAX(AP155:AP184)</f>
        <v>14.7</v>
      </c>
      <c r="CG180" s="1689">
        <f>MAX(AQ155:AQ184)</f>
        <v>10</v>
      </c>
      <c r="CH180" s="1684">
        <f>MAX(AS155:AS184)</f>
        <v>7.1</v>
      </c>
      <c r="CI180" s="1684">
        <f>MAX(AT155:AT184)</f>
        <v>11.7</v>
      </c>
      <c r="CJ180" s="1684">
        <f>MAX(AU155:AU184)</f>
        <v>9.3999999999999986</v>
      </c>
      <c r="CK180" s="1091"/>
      <c r="CL180" s="670">
        <v>1</v>
      </c>
      <c r="CM180" s="669">
        <v>0</v>
      </c>
      <c r="CN180" s="670">
        <v>1013.25</v>
      </c>
      <c r="CO180" s="135">
        <f>'2011'!CA76</f>
        <v>4.2880000000000003</v>
      </c>
      <c r="CP180" s="664">
        <v>11.795333333333323</v>
      </c>
      <c r="CQ180" s="664">
        <v>21.265000000000001</v>
      </c>
      <c r="CR180" s="664">
        <f t="shared" si="18"/>
        <v>16.530166666666663</v>
      </c>
      <c r="CS180" s="512">
        <f t="shared" si="19"/>
        <v>9.4696666666666776</v>
      </c>
      <c r="CT180" s="669">
        <f>$CT$154+('2011'!$BX$76/Daily!$E$184*Daily!E180)</f>
        <v>320.13333333333333</v>
      </c>
      <c r="CU180" s="669">
        <f>$CU$154+('2011'!$CF$76/Daily!$E$184*Daily!E180)</f>
        <v>718.5333333333333</v>
      </c>
      <c r="CV180" s="135">
        <f>'2011'!BT76</f>
        <v>11.1</v>
      </c>
      <c r="CW180" s="135">
        <f>'2011'!BU76</f>
        <v>20.2</v>
      </c>
      <c r="CX180" s="25"/>
      <c r="CY180" s="536"/>
      <c r="CZ180" s="536"/>
      <c r="DA180" s="536"/>
      <c r="DB180" s="536"/>
      <c r="DC180" s="536"/>
      <c r="DD180" s="536"/>
    </row>
    <row r="181" spans="4:108" ht="12.75" customHeight="1" x14ac:dyDescent="0.2">
      <c r="D181" s="1868"/>
      <c r="E181" s="1843">
        <f t="shared" si="25"/>
        <v>27</v>
      </c>
      <c r="F181" s="95">
        <v>18.2</v>
      </c>
      <c r="G181" s="32">
        <v>31.9</v>
      </c>
      <c r="H181" s="32">
        <v>25.4</v>
      </c>
      <c r="I181" s="32">
        <v>13.7</v>
      </c>
      <c r="J181" s="352"/>
      <c r="K181" s="33">
        <v>31</v>
      </c>
      <c r="L181" s="33">
        <v>85</v>
      </c>
      <c r="M181" s="33">
        <v>57</v>
      </c>
      <c r="N181" s="33">
        <v>54</v>
      </c>
      <c r="O181" s="111"/>
      <c r="P181" s="33">
        <v>1012</v>
      </c>
      <c r="Q181" s="33">
        <v>1017</v>
      </c>
      <c r="R181" s="33">
        <v>1014.5</v>
      </c>
      <c r="S181" s="33">
        <v>5</v>
      </c>
      <c r="T181" s="111"/>
      <c r="U181" s="19">
        <v>3.8</v>
      </c>
      <c r="V181" s="44">
        <v>12.1</v>
      </c>
      <c r="W181" s="44">
        <v>16.100000000000001</v>
      </c>
      <c r="X181" s="103" t="s">
        <v>179</v>
      </c>
      <c r="Y181" s="401"/>
      <c r="Z181" s="88">
        <v>0</v>
      </c>
      <c r="AA181" s="1459" t="s">
        <v>459</v>
      </c>
      <c r="AB181" s="156" t="s">
        <v>459</v>
      </c>
      <c r="AC181" s="1461" t="s">
        <v>459</v>
      </c>
      <c r="AD181" s="88" t="s">
        <v>459</v>
      </c>
      <c r="AE181" s="1459" t="s">
        <v>459</v>
      </c>
      <c r="AF181" s="1467"/>
      <c r="AG181" s="88">
        <v>12</v>
      </c>
      <c r="AH181" s="88">
        <v>18.2</v>
      </c>
      <c r="AI181" s="88">
        <v>15.4</v>
      </c>
      <c r="AJ181" s="88">
        <v>6.1999999999999993</v>
      </c>
      <c r="AL181" s="103" t="s">
        <v>666</v>
      </c>
      <c r="AM181" s="106"/>
      <c r="AN181" s="106"/>
      <c r="AO181" s="396"/>
      <c r="AP181" s="511">
        <v>10</v>
      </c>
      <c r="AQ181" s="597">
        <v>0</v>
      </c>
      <c r="AR181" s="576"/>
      <c r="AS181" s="44">
        <f t="shared" si="20"/>
        <v>7.1</v>
      </c>
      <c r="AT181" s="44">
        <f t="shared" si="21"/>
        <v>11.7</v>
      </c>
      <c r="AU181" s="44">
        <f t="shared" si="22"/>
        <v>9.3999999999999986</v>
      </c>
      <c r="AV181" s="487">
        <f t="shared" si="23"/>
        <v>4.5999999999999996</v>
      </c>
      <c r="AW181" s="44">
        <f>IF(F181="","",F181-Daily!CP181)</f>
        <v>6.34100000000001</v>
      </c>
      <c r="AX181" s="44">
        <f>IF(G181="","",G181-Daily!CQ181)</f>
        <v>10.55125</v>
      </c>
      <c r="AY181" s="44">
        <f>IF(H181="","",H181-Daily!CR181)</f>
        <v>8.7961250000000035</v>
      </c>
      <c r="AZ181" s="487">
        <f>IF(I181="","",I181-Daily!CS181)</f>
        <v>4.2102499999999896</v>
      </c>
      <c r="BA181" s="66">
        <v>53.816998314231263</v>
      </c>
      <c r="BB181" s="66">
        <v>858.80283276188879</v>
      </c>
      <c r="BC181" s="66">
        <v>674.53495897775645</v>
      </c>
      <c r="BD181" s="43">
        <v>15.87257889939432</v>
      </c>
      <c r="BE181" s="112"/>
      <c r="BF181" s="672">
        <v>0</v>
      </c>
      <c r="BG181" s="26">
        <v>233.19999999999993</v>
      </c>
      <c r="BH181" s="132">
        <v>0.72399875814964265</v>
      </c>
      <c r="BI181" s="30">
        <v>801.6</v>
      </c>
      <c r="BJ181" s="616">
        <v>1.1058076976134641</v>
      </c>
      <c r="BK181" s="1792">
        <f t="shared" si="24"/>
        <v>0</v>
      </c>
      <c r="BL181" s="1709">
        <v>0.21180555555555555</v>
      </c>
      <c r="BM181" s="1709">
        <v>0.61111111111111105</v>
      </c>
      <c r="BN181" s="1709">
        <v>0.64583333333333337</v>
      </c>
      <c r="BO181" s="1709">
        <v>0.22916666666666666</v>
      </c>
      <c r="BP181" s="1709">
        <v>0.50763888888888886</v>
      </c>
      <c r="BR181" s="1381"/>
      <c r="BS181" s="1381"/>
      <c r="BT181" s="1381"/>
      <c r="BU181" s="1381"/>
      <c r="BV181" s="1381"/>
      <c r="BW181" s="1381"/>
      <c r="BX181" s="1381"/>
      <c r="BY181" s="1381"/>
      <c r="BZ181" s="1381"/>
      <c r="CA181" s="1381"/>
      <c r="CB181" s="1381"/>
      <c r="CC181" s="172"/>
      <c r="CD181" s="25"/>
      <c r="CE181" s="1682">
        <f>MIN(AV155:AV184)</f>
        <v>-4.1999999999999993</v>
      </c>
      <c r="CF181" s="1682">
        <f>MIN(AW155:AW184)</f>
        <v>-2.75</v>
      </c>
      <c r="CG181" s="1682">
        <f>MIN(AX155:AX184)</f>
        <v>-5.7112499999999997</v>
      </c>
      <c r="CH181" s="1682">
        <f>MIN(AY155:AY184)</f>
        <v>-3.6526190476190532</v>
      </c>
      <c r="CI181" s="1682">
        <f>MIN(AZ155:AZ184)</f>
        <v>-4.3889166666666739</v>
      </c>
      <c r="CJ181" s="1692"/>
      <c r="CK181" s="1091"/>
      <c r="CL181" s="670">
        <v>1</v>
      </c>
      <c r="CM181" s="669">
        <v>0</v>
      </c>
      <c r="CN181" s="670">
        <v>1013.25</v>
      </c>
      <c r="CO181" s="135">
        <f>'2011'!CA76</f>
        <v>4.2880000000000003</v>
      </c>
      <c r="CP181" s="664">
        <v>11.858999999999989</v>
      </c>
      <c r="CQ181" s="664">
        <v>21.348749999999999</v>
      </c>
      <c r="CR181" s="664">
        <f t="shared" si="18"/>
        <v>16.603874999999995</v>
      </c>
      <c r="CS181" s="512">
        <f t="shared" si="19"/>
        <v>9.4897500000000097</v>
      </c>
      <c r="CT181" s="669">
        <f>$CT$154+('2011'!$BX$76/Daily!$E$184*Daily!E181)</f>
        <v>322.10000000000002</v>
      </c>
      <c r="CU181" s="669">
        <f>$CU$154+('2011'!$CF$76/Daily!$E$184*Daily!E181)</f>
        <v>724.9</v>
      </c>
      <c r="CV181" s="135">
        <f>'2011'!BT76</f>
        <v>11.1</v>
      </c>
      <c r="CW181" s="135">
        <f>'2011'!BU76</f>
        <v>20.2</v>
      </c>
      <c r="CX181" s="25"/>
      <c r="CY181" s="536"/>
      <c r="CZ181" s="536"/>
      <c r="DA181" s="536"/>
      <c r="DB181" s="536"/>
      <c r="DC181" s="536"/>
      <c r="DD181" s="536"/>
    </row>
    <row r="182" spans="4:108" ht="12.75" customHeight="1" x14ac:dyDescent="0.2">
      <c r="D182" s="1868"/>
      <c r="E182" s="1843">
        <f t="shared" si="25"/>
        <v>28</v>
      </c>
      <c r="F182" s="95">
        <v>14.5</v>
      </c>
      <c r="G182" s="32">
        <v>20.6</v>
      </c>
      <c r="H182" s="32">
        <v>18.100000000000001</v>
      </c>
      <c r="I182" s="32">
        <v>6.1000000000000014</v>
      </c>
      <c r="J182" s="352"/>
      <c r="K182" s="33">
        <v>68</v>
      </c>
      <c r="L182" s="33">
        <v>92</v>
      </c>
      <c r="M182" s="33">
        <v>82</v>
      </c>
      <c r="N182" s="33">
        <v>24</v>
      </c>
      <c r="O182" s="111"/>
      <c r="P182" s="33">
        <v>1013</v>
      </c>
      <c r="Q182" s="33">
        <v>1018</v>
      </c>
      <c r="R182" s="33">
        <v>1015.5</v>
      </c>
      <c r="S182" s="33">
        <v>5</v>
      </c>
      <c r="T182" s="111"/>
      <c r="U182" s="19">
        <v>3.1</v>
      </c>
      <c r="V182" s="44">
        <v>9.1999999999999993</v>
      </c>
      <c r="W182" s="44">
        <v>12.8</v>
      </c>
      <c r="X182" s="103" t="s">
        <v>178</v>
      </c>
      <c r="Y182" s="401"/>
      <c r="Z182" s="88">
        <v>8.5</v>
      </c>
      <c r="AA182" s="1459">
        <v>6.3</v>
      </c>
      <c r="AB182" s="156">
        <v>3</v>
      </c>
      <c r="AC182" s="1461">
        <v>9.7031963470319657E-2</v>
      </c>
      <c r="AD182" s="88">
        <v>2.8333333333333335</v>
      </c>
      <c r="AE182" s="1459">
        <v>40</v>
      </c>
      <c r="AF182" s="1467"/>
      <c r="AG182" s="88">
        <v>10.3</v>
      </c>
      <c r="AH182" s="88">
        <v>16.399999999999999</v>
      </c>
      <c r="AI182" s="88">
        <v>14.9</v>
      </c>
      <c r="AJ182" s="88">
        <v>6.0999999999999979</v>
      </c>
      <c r="AL182" s="103" t="s">
        <v>530</v>
      </c>
      <c r="AM182" s="106"/>
      <c r="AN182" s="106"/>
      <c r="AO182" s="396"/>
      <c r="AP182" s="511">
        <v>0.5</v>
      </c>
      <c r="AQ182" s="597">
        <v>3</v>
      </c>
      <c r="AR182" s="576"/>
      <c r="AS182" s="44">
        <f t="shared" si="20"/>
        <v>3.4000000000000004</v>
      </c>
      <c r="AT182" s="44">
        <f t="shared" si="21"/>
        <v>0.40000000000000213</v>
      </c>
      <c r="AU182" s="44">
        <f t="shared" si="22"/>
        <v>1.9000000000000012</v>
      </c>
      <c r="AV182" s="487">
        <f t="shared" si="23"/>
        <v>-2.9999999999999982</v>
      </c>
      <c r="AW182" s="44">
        <f>IF(F182="","",F182-Daily!CP182)</f>
        <v>2.5773333333333444</v>
      </c>
      <c r="AX182" s="44">
        <f>IF(G182="","",G182-Daily!CQ182)</f>
        <v>-0.83249999999999957</v>
      </c>
      <c r="AY182" s="44">
        <f>IF(H182="","",H182-Daily!CR182)</f>
        <v>1.422416666666674</v>
      </c>
      <c r="AZ182" s="487">
        <f>IF(I182="","",I182-Daily!CS182)</f>
        <v>-3.4098333333333439</v>
      </c>
      <c r="BA182" s="85">
        <v>5.0381308429779654</v>
      </c>
      <c r="BB182" s="85">
        <v>2.468676796999369</v>
      </c>
      <c r="BC182" s="85">
        <v>3.170195185923335</v>
      </c>
      <c r="BD182" s="43">
        <v>9.2901629562017884</v>
      </c>
      <c r="BE182" s="112"/>
      <c r="BF182" s="640">
        <v>4.3220338983050848</v>
      </c>
      <c r="BG182" s="26">
        <v>241.69999999999993</v>
      </c>
      <c r="BH182" s="132">
        <v>0.74583419049578259</v>
      </c>
      <c r="BI182" s="30">
        <v>802.1</v>
      </c>
      <c r="BJ182" s="616">
        <v>1.0968638891421278</v>
      </c>
      <c r="BK182" s="1792">
        <f t="shared" si="24"/>
        <v>2</v>
      </c>
      <c r="BL182" s="1709">
        <v>0.3125</v>
      </c>
      <c r="BM182" s="1709">
        <v>0.52777777777777779</v>
      </c>
      <c r="BN182" s="1709" t="s">
        <v>673</v>
      </c>
      <c r="BO182" s="1709" t="s">
        <v>674</v>
      </c>
      <c r="BP182" s="1709">
        <v>0.36388888888888887</v>
      </c>
      <c r="BR182" s="1630"/>
      <c r="BS182" s="1630"/>
      <c r="BT182" s="1630"/>
      <c r="BU182" s="1630"/>
      <c r="BV182" s="1630"/>
      <c r="BW182" s="1630"/>
      <c r="BX182" s="1630"/>
      <c r="BY182" s="1630"/>
      <c r="BZ182" s="1630"/>
      <c r="CA182" s="1630"/>
      <c r="CB182" s="1630"/>
      <c r="CC182" s="25"/>
      <c r="CD182" s="25"/>
      <c r="CE182" s="1682">
        <f>MAX(AV155:AV184)</f>
        <v>4.5999999999999996</v>
      </c>
      <c r="CF182" s="1682">
        <f>MAX(AW155:AW184)</f>
        <v>6.34100000000001</v>
      </c>
      <c r="CG182" s="1682">
        <f>MAX(AX155:AX184)</f>
        <v>10.55125</v>
      </c>
      <c r="CH182" s="1682">
        <f>MAX(AY155:AY184)</f>
        <v>8.7961250000000035</v>
      </c>
      <c r="CI182" s="1682">
        <f>MAX(AZ155:AZ184)</f>
        <v>4.6708095238095222</v>
      </c>
      <c r="CJ182" s="1691"/>
      <c r="CK182" s="1086"/>
      <c r="CL182" s="670">
        <v>1</v>
      </c>
      <c r="CM182" s="669">
        <v>0</v>
      </c>
      <c r="CN182" s="670">
        <v>1013.25</v>
      </c>
      <c r="CO182" s="135">
        <f>'2011'!CA76</f>
        <v>4.2880000000000003</v>
      </c>
      <c r="CP182" s="664">
        <v>11.922666666666656</v>
      </c>
      <c r="CQ182" s="664">
        <v>21.432500000000001</v>
      </c>
      <c r="CR182" s="664">
        <f t="shared" si="18"/>
        <v>16.677583333333327</v>
      </c>
      <c r="CS182" s="512">
        <f t="shared" si="19"/>
        <v>9.5098333333333454</v>
      </c>
      <c r="CT182" s="669">
        <f>$CT$154+('2011'!$BX$76/Daily!$E$184*Daily!E182)</f>
        <v>324.06666666666666</v>
      </c>
      <c r="CU182" s="669">
        <f>$CU$154+('2011'!$CF$76/Daily!$E$184*Daily!E182)</f>
        <v>731.26666666666665</v>
      </c>
      <c r="CV182" s="135">
        <f>'2011'!BT76</f>
        <v>11.1</v>
      </c>
      <c r="CW182" s="135">
        <f>'2011'!BU76</f>
        <v>20.2</v>
      </c>
      <c r="CX182" s="25"/>
      <c r="CY182" s="536"/>
      <c r="CZ182" s="536"/>
      <c r="DA182" s="536"/>
      <c r="DB182" s="536"/>
      <c r="DC182" s="536"/>
      <c r="DD182" s="536"/>
    </row>
    <row r="183" spans="4:108" ht="12.75" customHeight="1" x14ac:dyDescent="0.2">
      <c r="D183" s="1868"/>
      <c r="E183" s="1843">
        <f t="shared" si="25"/>
        <v>29</v>
      </c>
      <c r="F183" s="95">
        <v>10.4</v>
      </c>
      <c r="G183" s="32">
        <v>20.8</v>
      </c>
      <c r="H183" s="32">
        <v>16.3</v>
      </c>
      <c r="I183" s="32">
        <v>10.4</v>
      </c>
      <c r="J183" s="352"/>
      <c r="K183" s="33">
        <v>36</v>
      </c>
      <c r="L183" s="33">
        <v>77</v>
      </c>
      <c r="M183" s="33">
        <v>54</v>
      </c>
      <c r="N183" s="33">
        <v>41</v>
      </c>
      <c r="O183" s="111"/>
      <c r="P183" s="33">
        <v>1018</v>
      </c>
      <c r="Q183" s="33">
        <v>1024</v>
      </c>
      <c r="R183" s="33">
        <v>1021</v>
      </c>
      <c r="S183" s="33">
        <v>6</v>
      </c>
      <c r="T183" s="111"/>
      <c r="U183" s="19">
        <v>4.3</v>
      </c>
      <c r="V183" s="44">
        <v>10.5</v>
      </c>
      <c r="W183" s="44">
        <v>14.7</v>
      </c>
      <c r="X183" s="103" t="s">
        <v>182</v>
      </c>
      <c r="Y183" s="401"/>
      <c r="Z183" s="88">
        <v>0</v>
      </c>
      <c r="AA183" s="1459" t="s">
        <v>459</v>
      </c>
      <c r="AB183" s="156" t="s">
        <v>459</v>
      </c>
      <c r="AC183" s="1461" t="s">
        <v>459</v>
      </c>
      <c r="AD183" s="88" t="s">
        <v>459</v>
      </c>
      <c r="AE183" s="1459" t="s">
        <v>459</v>
      </c>
      <c r="AF183" s="1467"/>
      <c r="AG183" s="88">
        <v>4.9000000000000004</v>
      </c>
      <c r="AH183" s="88">
        <v>10.5</v>
      </c>
      <c r="AI183" s="88">
        <v>6.6</v>
      </c>
      <c r="AJ183" s="88">
        <v>5.6</v>
      </c>
      <c r="AL183" s="103" t="s">
        <v>667</v>
      </c>
      <c r="AM183" s="106"/>
      <c r="AN183" s="106"/>
      <c r="AO183" s="396"/>
      <c r="AP183" s="511">
        <v>10.5</v>
      </c>
      <c r="AQ183" s="597">
        <v>0</v>
      </c>
      <c r="AR183" s="576"/>
      <c r="AS183" s="44">
        <f t="shared" si="20"/>
        <v>-0.69999999999999929</v>
      </c>
      <c r="AT183" s="44">
        <f t="shared" si="21"/>
        <v>0.60000000000000142</v>
      </c>
      <c r="AU183" s="44">
        <f t="shared" si="22"/>
        <v>-4.9999999999998934E-2</v>
      </c>
      <c r="AV183" s="487">
        <f t="shared" si="23"/>
        <v>1.3000000000000007</v>
      </c>
      <c r="AW183" s="44">
        <f>IF(F183="","",F183-Daily!CP183)</f>
        <v>-1.5863333333333216</v>
      </c>
      <c r="AX183" s="44">
        <f>IF(G183="","",G183-Daily!CQ183)</f>
        <v>-0.71624999999999872</v>
      </c>
      <c r="AY183" s="44">
        <f>IF(H183="","",H183-Daily!CR183)</f>
        <v>-0.4512916666666591</v>
      </c>
      <c r="AZ183" s="487">
        <f>IF(I183="","",I183-Daily!CS183)</f>
        <v>0.87008333333332288</v>
      </c>
      <c r="BA183" s="85">
        <v>3.3215741098068428</v>
      </c>
      <c r="BB183" s="85">
        <v>2.3916144478169645</v>
      </c>
      <c r="BC183" s="85">
        <v>2.2757414837548162</v>
      </c>
      <c r="BD183" s="43">
        <v>2.6600981456022486</v>
      </c>
      <c r="BE183" s="112"/>
      <c r="BF183" s="640">
        <v>0</v>
      </c>
      <c r="BG183" s="26">
        <v>241.69999999999993</v>
      </c>
      <c r="BH183" s="132">
        <v>0.74133524179531729</v>
      </c>
      <c r="BI183" s="30">
        <v>812.6</v>
      </c>
      <c r="BJ183" s="616">
        <v>1.1016313434859235</v>
      </c>
      <c r="BK183" s="1792">
        <f t="shared" si="24"/>
        <v>0</v>
      </c>
      <c r="BL183" s="1709">
        <v>0.21875</v>
      </c>
      <c r="BM183" s="1709">
        <v>0.70138888888888884</v>
      </c>
      <c r="BN183" s="1709">
        <v>0.70833333333333337</v>
      </c>
      <c r="BO183" s="1709">
        <v>0</v>
      </c>
      <c r="BP183" s="1709">
        <v>0.46875</v>
      </c>
      <c r="BS183" s="241"/>
      <c r="BT183" s="9"/>
      <c r="BU183" s="9"/>
      <c r="BV183" s="1383"/>
      <c r="BW183" s="1386"/>
      <c r="BX183" s="1386"/>
      <c r="BY183" s="1386"/>
      <c r="BZ183" s="1386"/>
      <c r="CA183" s="1386"/>
      <c r="CB183" s="1384"/>
      <c r="CC183" s="1384"/>
      <c r="CD183" s="1384"/>
      <c r="CE183" s="1384"/>
      <c r="CF183" s="1384"/>
      <c r="CG183" s="1384"/>
      <c r="CH183" s="1384"/>
      <c r="CI183" s="1384"/>
      <c r="CJ183" s="1385"/>
      <c r="CK183" s="1086"/>
      <c r="CL183" s="670">
        <v>1</v>
      </c>
      <c r="CM183" s="669">
        <v>0</v>
      </c>
      <c r="CN183" s="670">
        <v>1013.25</v>
      </c>
      <c r="CO183" s="135">
        <f>'2011'!CA76</f>
        <v>4.2880000000000003</v>
      </c>
      <c r="CP183" s="664">
        <v>11.986333333333322</v>
      </c>
      <c r="CQ183" s="664">
        <v>21.516249999999999</v>
      </c>
      <c r="CR183" s="664">
        <f t="shared" si="18"/>
        <v>16.75129166666666</v>
      </c>
      <c r="CS183" s="512">
        <f t="shared" si="19"/>
        <v>9.5299166666666775</v>
      </c>
      <c r="CT183" s="669">
        <f>$CT$154+('2011'!$BX$76/Daily!$E$184*Daily!E183)</f>
        <v>326.0333333333333</v>
      </c>
      <c r="CU183" s="669">
        <f>$CU$154+('2011'!$CF$76/Daily!$E$184*Daily!E183)</f>
        <v>737.63333333333333</v>
      </c>
      <c r="CV183" s="135">
        <f>'2011'!BT76</f>
        <v>11.1</v>
      </c>
      <c r="CW183" s="135">
        <f>'2011'!BU76</f>
        <v>20.2</v>
      </c>
      <c r="CX183" s="25"/>
      <c r="CY183" s="536"/>
      <c r="CZ183" s="536"/>
      <c r="DA183" s="536"/>
      <c r="DB183" s="536"/>
      <c r="DC183" s="536"/>
      <c r="DD183" s="536"/>
    </row>
    <row r="184" spans="4:108" ht="12.75" customHeight="1" thickBot="1" x14ac:dyDescent="0.25">
      <c r="D184" s="1869"/>
      <c r="E184" s="1006">
        <f t="shared" si="25"/>
        <v>30</v>
      </c>
      <c r="F184" s="145">
        <v>9.3000000000000007</v>
      </c>
      <c r="G184" s="140">
        <v>20.5</v>
      </c>
      <c r="H184" s="140">
        <v>15.9</v>
      </c>
      <c r="I184" s="140">
        <v>11.2</v>
      </c>
      <c r="J184" s="1410"/>
      <c r="K184" s="144">
        <v>38</v>
      </c>
      <c r="L184" s="144">
        <v>78</v>
      </c>
      <c r="M184" s="144">
        <v>56</v>
      </c>
      <c r="N184" s="144">
        <v>40</v>
      </c>
      <c r="O184" s="499"/>
      <c r="P184" s="144">
        <v>1024</v>
      </c>
      <c r="Q184" s="144">
        <v>1026</v>
      </c>
      <c r="R184" s="144">
        <v>1025</v>
      </c>
      <c r="S184" s="144">
        <v>2</v>
      </c>
      <c r="T184" s="499"/>
      <c r="U184" s="615">
        <v>2.9</v>
      </c>
      <c r="V184" s="137">
        <v>9.6999999999999993</v>
      </c>
      <c r="W184" s="137">
        <v>12.5</v>
      </c>
      <c r="X184" s="187" t="s">
        <v>182</v>
      </c>
      <c r="Y184" s="590"/>
      <c r="Z184" s="51">
        <v>0.1</v>
      </c>
      <c r="AA184" s="1460" t="s">
        <v>459</v>
      </c>
      <c r="AB184" s="602" t="s">
        <v>459</v>
      </c>
      <c r="AC184" s="1462">
        <v>1.1415525114155255E-3</v>
      </c>
      <c r="AD184" s="51" t="s">
        <v>459</v>
      </c>
      <c r="AE184" s="1460" t="s">
        <v>459</v>
      </c>
      <c r="AF184" s="1468"/>
      <c r="AG184" s="51">
        <v>4.8</v>
      </c>
      <c r="AH184" s="51">
        <v>9.5</v>
      </c>
      <c r="AI184" s="51">
        <v>6.8</v>
      </c>
      <c r="AJ184" s="51">
        <v>4.7</v>
      </c>
      <c r="AK184" s="579"/>
      <c r="AL184" s="187" t="s">
        <v>668</v>
      </c>
      <c r="AM184" s="1114"/>
      <c r="AN184" s="1114"/>
      <c r="AO184" s="1422"/>
      <c r="AP184" s="1311">
        <v>8</v>
      </c>
      <c r="AQ184" s="598">
        <v>0.3</v>
      </c>
      <c r="AR184" s="577"/>
      <c r="AS184" s="137">
        <f t="shared" si="20"/>
        <v>-1.7999999999999989</v>
      </c>
      <c r="AT184" s="137">
        <f t="shared" si="21"/>
        <v>0.30000000000000071</v>
      </c>
      <c r="AU184" s="137">
        <f t="shared" si="22"/>
        <v>-0.74999999999999911</v>
      </c>
      <c r="AV184" s="485">
        <f t="shared" si="23"/>
        <v>2.0999999999999996</v>
      </c>
      <c r="AW184" s="137">
        <f>IF(F184="","",F184-Daily!CP184)</f>
        <v>-2.75</v>
      </c>
      <c r="AX184" s="137">
        <f>IF(G184="","",G184-Daily!CQ184)</f>
        <v>-1.1000000000000014</v>
      </c>
      <c r="AY184" s="137">
        <f>IF(H184="","",H184-Daily!CR184)</f>
        <v>-0.92500000000000249</v>
      </c>
      <c r="AZ184" s="485">
        <f>IF(I184="","",I184-Daily!CS184)</f>
        <v>1.6499999999999986</v>
      </c>
      <c r="BA184" s="150">
        <v>5.462865581715695</v>
      </c>
      <c r="BB184" s="150">
        <v>2.6633910189638095</v>
      </c>
      <c r="BC184" s="150">
        <v>2.6501080386326761</v>
      </c>
      <c r="BD184" s="644">
        <v>3.6446239935247582</v>
      </c>
      <c r="BE184" s="1234"/>
      <c r="BF184" s="641">
        <v>5.0847457627118647E-2</v>
      </c>
      <c r="BG184" s="129">
        <v>241.79999999999993</v>
      </c>
      <c r="BH184" s="531">
        <v>0.73719512195121928</v>
      </c>
      <c r="BI184" s="138">
        <v>820.6</v>
      </c>
      <c r="BJ184" s="617">
        <v>1.1029569892473119</v>
      </c>
      <c r="BK184" s="1792">
        <f t="shared" si="24"/>
        <v>1</v>
      </c>
      <c r="BL184" s="1711">
        <v>0.21527777777777779</v>
      </c>
      <c r="BM184" s="1711">
        <v>0.62847222222222221</v>
      </c>
      <c r="BN184" s="1711">
        <v>0.63194444444444442</v>
      </c>
      <c r="BO184" s="1711">
        <v>0.22916666666666666</v>
      </c>
      <c r="BP184" s="1711">
        <v>0.65277777777777779</v>
      </c>
      <c r="BQ184" s="1795"/>
      <c r="BR184" s="1114"/>
      <c r="BS184" s="138"/>
      <c r="BT184" s="138"/>
      <c r="BU184" s="138"/>
      <c r="BV184" s="138"/>
      <c r="BW184" s="138"/>
      <c r="BX184" s="518"/>
      <c r="BY184" s="518"/>
      <c r="BZ184" s="518"/>
      <c r="CA184" s="518"/>
      <c r="CB184" s="518"/>
      <c r="CC184" s="518"/>
      <c r="CD184" s="518"/>
      <c r="CE184" s="518"/>
      <c r="CF184" s="518"/>
      <c r="CG184" s="138"/>
      <c r="CH184" s="518"/>
      <c r="CI184" s="518"/>
      <c r="CJ184" s="518"/>
      <c r="CK184" s="559"/>
      <c r="CL184" s="1268">
        <v>1</v>
      </c>
      <c r="CM184" s="562">
        <v>0</v>
      </c>
      <c r="CN184" s="1269">
        <v>1013.25</v>
      </c>
      <c r="CO184" s="663">
        <f>'2011'!CA76</f>
        <v>4.2880000000000003</v>
      </c>
      <c r="CP184" s="522">
        <v>12.05</v>
      </c>
      <c r="CQ184" s="522">
        <v>21.6</v>
      </c>
      <c r="CR184" s="522">
        <f t="shared" si="18"/>
        <v>16.825000000000003</v>
      </c>
      <c r="CS184" s="1406">
        <f t="shared" si="19"/>
        <v>9.5500000000000007</v>
      </c>
      <c r="CT184" s="562">
        <f>CT154+'2011'!BX76</f>
        <v>328</v>
      </c>
      <c r="CU184" s="562">
        <f>CU154+'2011'!CF76</f>
        <v>744</v>
      </c>
      <c r="CV184" s="663">
        <f>'2011'!BT76</f>
        <v>11.1</v>
      </c>
      <c r="CW184" s="663">
        <f>'2011'!BU76</f>
        <v>20.2</v>
      </c>
      <c r="CX184" s="25"/>
      <c r="CY184" s="536"/>
      <c r="CZ184" s="536"/>
      <c r="DA184" s="536"/>
      <c r="DB184" s="536"/>
      <c r="DC184" s="536"/>
      <c r="DD184" s="536"/>
    </row>
    <row r="185" spans="4:108" ht="12.75" customHeight="1" x14ac:dyDescent="0.2">
      <c r="D185" s="1891" t="s">
        <v>7</v>
      </c>
      <c r="E185" s="1843">
        <v>1</v>
      </c>
      <c r="F185" s="1428">
        <v>10.3</v>
      </c>
      <c r="G185" s="1429">
        <v>20.399999999999999</v>
      </c>
      <c r="H185" s="1429">
        <v>16.2</v>
      </c>
      <c r="I185" s="1429">
        <v>10.099999999999998</v>
      </c>
      <c r="J185" s="1430"/>
      <c r="K185" s="1431">
        <v>37</v>
      </c>
      <c r="L185" s="1431">
        <v>73</v>
      </c>
      <c r="M185" s="1431">
        <v>52</v>
      </c>
      <c r="N185" s="1431">
        <v>36</v>
      </c>
      <c r="O185" s="1432"/>
      <c r="P185" s="1431">
        <v>1023</v>
      </c>
      <c r="Q185" s="1431">
        <v>1027</v>
      </c>
      <c r="R185" s="1431">
        <v>1025</v>
      </c>
      <c r="S185" s="1431">
        <v>4</v>
      </c>
      <c r="T185" s="1432"/>
      <c r="U185" s="1429">
        <v>3.1</v>
      </c>
      <c r="V185" s="1429">
        <v>8.5</v>
      </c>
      <c r="W185" s="1429">
        <v>12.1</v>
      </c>
      <c r="X185" s="1433" t="s">
        <v>178</v>
      </c>
      <c r="Y185" s="1434"/>
      <c r="Z185" s="1463">
        <v>0</v>
      </c>
      <c r="AA185" s="1464" t="s">
        <v>459</v>
      </c>
      <c r="AB185" s="1465" t="s">
        <v>459</v>
      </c>
      <c r="AC185" s="1466" t="s">
        <v>459</v>
      </c>
      <c r="AD185" s="1463" t="s">
        <v>459</v>
      </c>
      <c r="AE185" s="1464" t="s">
        <v>459</v>
      </c>
      <c r="AF185" s="1469"/>
      <c r="AG185" s="1463">
        <v>4.3</v>
      </c>
      <c r="AH185" s="1463">
        <v>8.4</v>
      </c>
      <c r="AI185" s="1463">
        <v>5.8</v>
      </c>
      <c r="AJ185" s="1463">
        <v>4.1000000000000005</v>
      </c>
      <c r="AK185" s="1440"/>
      <c r="AL185" s="1433" t="s">
        <v>667</v>
      </c>
      <c r="AM185" s="1441"/>
      <c r="AN185" s="1441"/>
      <c r="AO185" s="1442"/>
      <c r="AP185" s="1443">
        <v>11</v>
      </c>
      <c r="AQ185" s="1444">
        <v>0</v>
      </c>
      <c r="AR185" s="1445"/>
      <c r="AS185" s="1429">
        <f t="shared" si="20"/>
        <v>-3.0999999999999996</v>
      </c>
      <c r="AT185" s="1429">
        <f t="shared" si="21"/>
        <v>-2</v>
      </c>
      <c r="AU185" s="1429">
        <f t="shared" si="22"/>
        <v>-2.5499999999999998</v>
      </c>
      <c r="AV185" s="1358">
        <f t="shared" si="23"/>
        <v>1.0999999999999996</v>
      </c>
      <c r="AW185" s="1429">
        <f>IF(F185="","",F185-Daily!CP185)</f>
        <v>-1.8535714285714278</v>
      </c>
      <c r="AX185" s="1429">
        <f>IF(G185="","",G185-Daily!CQ185)</f>
        <v>-1.2800000000000011</v>
      </c>
      <c r="AY185" s="1429">
        <f>IF(H185="","",H185-Daily!CR185)</f>
        <v>-0.71678571428571658</v>
      </c>
      <c r="AZ185" s="1358">
        <f>IF(I185="","",I185-Daily!CS185)</f>
        <v>0.57357142857142662</v>
      </c>
      <c r="BA185" s="85">
        <v>3.6872630837793001</v>
      </c>
      <c r="BB185" s="85">
        <v>2.8095592032917489</v>
      </c>
      <c r="BC185" s="42">
        <v>2.4731706731711847</v>
      </c>
      <c r="BD185" s="108">
        <v>2.3955438699825993</v>
      </c>
      <c r="BE185" s="351"/>
      <c r="BF185" s="640">
        <v>0</v>
      </c>
      <c r="BG185" s="26">
        <v>241.79999999999993</v>
      </c>
      <c r="BH185" s="132">
        <v>0.73380323054331842</v>
      </c>
      <c r="BI185" s="30">
        <v>831.6</v>
      </c>
      <c r="BJ185" s="1446">
        <v>1.1088476923738655</v>
      </c>
      <c r="BK185" s="1792">
        <f t="shared" si="24"/>
        <v>0</v>
      </c>
      <c r="BL185" s="1713">
        <v>0.21527777777777779</v>
      </c>
      <c r="BM185" s="1709">
        <v>0.61111111111111105</v>
      </c>
      <c r="BN185" s="1709">
        <v>0.73263888888888884</v>
      </c>
      <c r="BO185" s="1709">
        <v>0.22916666666666666</v>
      </c>
      <c r="BP185" s="1708">
        <v>0.32500000000000001</v>
      </c>
      <c r="BS185" s="2164" t="s">
        <v>188</v>
      </c>
      <c r="BT185" s="2165"/>
      <c r="BU185" s="2113" t="s">
        <v>189</v>
      </c>
      <c r="BV185" s="2113"/>
      <c r="BW185" s="2113"/>
      <c r="BX185" s="2113"/>
      <c r="BY185" s="1359"/>
      <c r="BZ185" s="2122" t="s">
        <v>223</v>
      </c>
      <c r="CA185" s="2133" t="s">
        <v>222</v>
      </c>
      <c r="CB185" s="2152" t="s">
        <v>224</v>
      </c>
      <c r="CC185" s="2168" t="s">
        <v>322</v>
      </c>
      <c r="CD185" s="1360"/>
      <c r="CE185" s="2170" t="s">
        <v>134</v>
      </c>
      <c r="CF185" s="2170"/>
      <c r="CG185" s="2171"/>
      <c r="CH185" s="2162" t="s">
        <v>119</v>
      </c>
      <c r="CI185" s="2162"/>
      <c r="CJ185" s="2163"/>
      <c r="CK185" s="1086"/>
      <c r="CL185" s="670">
        <v>1</v>
      </c>
      <c r="CM185" s="561">
        <v>0</v>
      </c>
      <c r="CN185" s="670">
        <v>1013.25</v>
      </c>
      <c r="CO185" s="135">
        <f>'2011'!CA77</f>
        <v>4.1599999999999993</v>
      </c>
      <c r="CP185" s="664">
        <v>12.153571428571428</v>
      </c>
      <c r="CQ185" s="664">
        <v>21.68</v>
      </c>
      <c r="CR185" s="664">
        <f t="shared" si="18"/>
        <v>16.916785714285716</v>
      </c>
      <c r="CS185" s="88">
        <f t="shared" si="19"/>
        <v>9.5264285714285712</v>
      </c>
      <c r="CT185" s="1279">
        <f>$CT$184+('2011'!$BX$77/Daily!$E$215*Daily!E185)</f>
        <v>329.51612903225805</v>
      </c>
      <c r="CU185" s="1279">
        <f>$CU$184+('2011'!$CF$77/Daily!$E$215*Daily!E185)</f>
        <v>749.9677419354839</v>
      </c>
      <c r="CV185" s="135">
        <f>'2011'!BT77</f>
        <v>13.4</v>
      </c>
      <c r="CW185" s="135">
        <f>'2011'!BU77</f>
        <v>22.4</v>
      </c>
      <c r="CX185" s="25"/>
      <c r="CY185" s="536"/>
      <c r="CZ185" s="536"/>
      <c r="DA185" s="536"/>
      <c r="DB185" s="536"/>
      <c r="DC185" s="536"/>
      <c r="DD185" s="536"/>
    </row>
    <row r="186" spans="4:108" ht="12.75" customHeight="1" x14ac:dyDescent="0.2">
      <c r="D186" s="1892"/>
      <c r="E186" s="1843">
        <f t="shared" ref="E186:E214" si="26">SUM(E185+1)</f>
        <v>2</v>
      </c>
      <c r="F186" s="173">
        <v>12.8</v>
      </c>
      <c r="G186" s="44">
        <v>21.2</v>
      </c>
      <c r="H186" s="44">
        <v>17.8</v>
      </c>
      <c r="I186" s="44">
        <v>8.3999999999999986</v>
      </c>
      <c r="J186" s="480"/>
      <c r="K186" s="85">
        <v>40</v>
      </c>
      <c r="L186" s="85">
        <v>76</v>
      </c>
      <c r="M186" s="85">
        <v>55</v>
      </c>
      <c r="N186" s="85">
        <v>36</v>
      </c>
      <c r="O186" s="112"/>
      <c r="P186" s="85">
        <v>1018</v>
      </c>
      <c r="Q186" s="85">
        <v>1023</v>
      </c>
      <c r="R186" s="85">
        <v>1020.5</v>
      </c>
      <c r="S186" s="85">
        <v>5</v>
      </c>
      <c r="T186" s="112"/>
      <c r="U186" s="44">
        <v>2.5</v>
      </c>
      <c r="V186" s="44">
        <v>8.1</v>
      </c>
      <c r="W186" s="44">
        <v>11.4</v>
      </c>
      <c r="X186" s="103" t="s">
        <v>179</v>
      </c>
      <c r="Y186" s="401"/>
      <c r="Z186" s="88">
        <v>0</v>
      </c>
      <c r="AA186" s="1459" t="s">
        <v>459</v>
      </c>
      <c r="AB186" s="156" t="s">
        <v>459</v>
      </c>
      <c r="AC186" s="1461" t="s">
        <v>459</v>
      </c>
      <c r="AD186" s="88" t="s">
        <v>459</v>
      </c>
      <c r="AE186" s="1459" t="s">
        <v>459</v>
      </c>
      <c r="AF186" s="1467"/>
      <c r="AG186" s="88">
        <v>5.6</v>
      </c>
      <c r="AH186" s="88">
        <v>11.7</v>
      </c>
      <c r="AI186" s="88">
        <v>8.3000000000000007</v>
      </c>
      <c r="AJ186" s="88">
        <v>6.1</v>
      </c>
      <c r="AL186" s="103" t="s">
        <v>675</v>
      </c>
      <c r="AM186" s="106"/>
      <c r="AN186" s="106"/>
      <c r="AO186" s="396"/>
      <c r="AP186" s="593">
        <v>7</v>
      </c>
      <c r="AQ186" s="596">
        <v>0</v>
      </c>
      <c r="AR186" s="576"/>
      <c r="AS186" s="88">
        <f t="shared" si="20"/>
        <v>-0.59999999999999964</v>
      </c>
      <c r="AT186" s="44">
        <f t="shared" si="21"/>
        <v>-1.1999999999999993</v>
      </c>
      <c r="AU186" s="44">
        <f t="shared" si="22"/>
        <v>-0.89999999999999947</v>
      </c>
      <c r="AV186" s="487">
        <f t="shared" si="23"/>
        <v>-0.59999999999999964</v>
      </c>
      <c r="AW186" s="88">
        <f>IF(F186="","",F186-Daily!CP186)</f>
        <v>0.54285714285714448</v>
      </c>
      <c r="AX186" s="88">
        <f>IF(G186="","",G186-Daily!CQ186)</f>
        <v>-0.56000000000000227</v>
      </c>
      <c r="AY186" s="88">
        <f>IF(H186="","",H186-Daily!CR186)</f>
        <v>0.79142857142857181</v>
      </c>
      <c r="AZ186" s="355">
        <f>IF(I186="","",I186-Daily!CS186)</f>
        <v>-1.1028571428571468</v>
      </c>
      <c r="BA186" s="85">
        <v>2.329913315406225</v>
      </c>
      <c r="BB186" s="85">
        <v>2.2945701207350475</v>
      </c>
      <c r="BC186" s="42">
        <v>2.5342020573708344</v>
      </c>
      <c r="BD186" s="108">
        <v>2.9045535952983879</v>
      </c>
      <c r="BE186" s="351"/>
      <c r="BF186" s="640">
        <v>0</v>
      </c>
      <c r="BG186" s="44">
        <v>241.79999999999993</v>
      </c>
      <c r="BH186" s="643">
        <v>0.73044240888715617</v>
      </c>
      <c r="BI186" s="85">
        <v>838.6</v>
      </c>
      <c r="BJ186" s="616">
        <v>1.109353930186908</v>
      </c>
      <c r="BK186" s="1792">
        <f t="shared" si="24"/>
        <v>0</v>
      </c>
      <c r="BL186" s="1709">
        <v>0.22916666666666666</v>
      </c>
      <c r="BM186" s="1709">
        <v>0.53819444444444442</v>
      </c>
      <c r="BN186" s="1709">
        <v>0.60416666666666663</v>
      </c>
      <c r="BO186" s="1709">
        <v>0.26041666666666669</v>
      </c>
      <c r="BP186" s="1708">
        <v>0.74513888888888891</v>
      </c>
      <c r="BS186" s="2166"/>
      <c r="BT186" s="2167"/>
      <c r="BU186" s="353" t="s">
        <v>1</v>
      </c>
      <c r="BV186" s="339" t="s">
        <v>0</v>
      </c>
      <c r="BW186" s="354" t="s">
        <v>12</v>
      </c>
      <c r="BX186" s="1361" t="s">
        <v>13</v>
      </c>
      <c r="BY186" s="586"/>
      <c r="BZ186" s="2123"/>
      <c r="CA186" s="2134"/>
      <c r="CB186" s="2153"/>
      <c r="CC186" s="2169"/>
      <c r="CD186" s="1362"/>
      <c r="CE186" s="502" t="s">
        <v>15</v>
      </c>
      <c r="CF186" s="502" t="s">
        <v>135</v>
      </c>
      <c r="CG186" s="1363" t="s">
        <v>190</v>
      </c>
      <c r="CH186" s="1364" t="s">
        <v>65</v>
      </c>
      <c r="CI186" s="1364" t="s">
        <v>135</v>
      </c>
      <c r="CJ186" s="846" t="s">
        <v>191</v>
      </c>
      <c r="CK186" s="1086"/>
      <c r="CL186" s="1271">
        <v>1</v>
      </c>
      <c r="CM186" s="1272">
        <v>0</v>
      </c>
      <c r="CN186" s="1271">
        <v>1013.25</v>
      </c>
      <c r="CO186" s="135">
        <f>'2011'!CA77</f>
        <v>4.1599999999999993</v>
      </c>
      <c r="CP186" s="664">
        <v>12.257142857142856</v>
      </c>
      <c r="CQ186" s="664">
        <v>21.76</v>
      </c>
      <c r="CR186" s="664">
        <f t="shared" si="18"/>
        <v>17.008571428571429</v>
      </c>
      <c r="CS186" s="512">
        <f t="shared" si="19"/>
        <v>9.5028571428571453</v>
      </c>
      <c r="CT186" s="669">
        <f>$CT$184+('2011'!$BX$77/Daily!$E$215*Daily!E186)</f>
        <v>331.03225806451616</v>
      </c>
      <c r="CU186" s="669">
        <f>$CU$184+('2011'!$CF$77/Daily!$E$215*Daily!E186)</f>
        <v>755.93548387096769</v>
      </c>
      <c r="CV186" s="135">
        <f>'2011'!BT77</f>
        <v>13.4</v>
      </c>
      <c r="CW186" s="135">
        <f>'2011'!BU77</f>
        <v>22.4</v>
      </c>
      <c r="CX186" s="25"/>
      <c r="CY186" s="536"/>
      <c r="CZ186" s="536"/>
      <c r="DA186" s="536"/>
      <c r="DB186" s="536"/>
      <c r="DC186" s="536"/>
      <c r="DD186" s="536"/>
    </row>
    <row r="187" spans="4:108" ht="12.75" customHeight="1" x14ac:dyDescent="0.2">
      <c r="D187" s="1892"/>
      <c r="E187" s="1843">
        <f t="shared" si="26"/>
        <v>3</v>
      </c>
      <c r="F187" s="189">
        <v>13</v>
      </c>
      <c r="G187" s="44">
        <v>23.7</v>
      </c>
      <c r="H187" s="44">
        <v>18.8</v>
      </c>
      <c r="I187" s="44">
        <v>10.7</v>
      </c>
      <c r="J187" s="480"/>
      <c r="K187" s="85">
        <v>39</v>
      </c>
      <c r="L187" s="85">
        <v>66</v>
      </c>
      <c r="M187" s="85">
        <v>51</v>
      </c>
      <c r="N187" s="85">
        <v>27</v>
      </c>
      <c r="O187" s="112"/>
      <c r="P187" s="85">
        <v>1016</v>
      </c>
      <c r="Q187" s="85">
        <v>1018</v>
      </c>
      <c r="R187" s="85">
        <v>1017</v>
      </c>
      <c r="S187" s="85">
        <v>2</v>
      </c>
      <c r="T187" s="112"/>
      <c r="U187" s="44">
        <v>2.7</v>
      </c>
      <c r="V187" s="44">
        <v>7.4</v>
      </c>
      <c r="W187" s="44">
        <v>9.8000000000000007</v>
      </c>
      <c r="X187" s="103" t="s">
        <v>181</v>
      </c>
      <c r="Y187" s="401"/>
      <c r="Z187" s="88">
        <v>0</v>
      </c>
      <c r="AA187" s="1459" t="s">
        <v>459</v>
      </c>
      <c r="AB187" s="156" t="s">
        <v>459</v>
      </c>
      <c r="AC187" s="1461" t="s">
        <v>459</v>
      </c>
      <c r="AD187" s="88" t="s">
        <v>459</v>
      </c>
      <c r="AE187" s="1459" t="s">
        <v>459</v>
      </c>
      <c r="AF187" s="1467"/>
      <c r="AG187" s="88">
        <v>5.0999999999999996</v>
      </c>
      <c r="AH187" s="88">
        <v>10.199999999999999</v>
      </c>
      <c r="AI187" s="88">
        <v>8.1999999999999993</v>
      </c>
      <c r="AJ187" s="88">
        <v>5.0999999999999996</v>
      </c>
      <c r="AL187" s="103" t="s">
        <v>676</v>
      </c>
      <c r="AM187" s="106"/>
      <c r="AN187" s="106"/>
      <c r="AO187" s="396"/>
      <c r="AP187" s="593">
        <v>8</v>
      </c>
      <c r="AQ187" s="596">
        <v>0</v>
      </c>
      <c r="AR187" s="576"/>
      <c r="AS187" s="44">
        <f t="shared" si="20"/>
        <v>-0.40000000000000036</v>
      </c>
      <c r="AT187" s="44">
        <f t="shared" si="21"/>
        <v>1.3000000000000007</v>
      </c>
      <c r="AU187" s="44">
        <f t="shared" si="22"/>
        <v>0.45000000000000018</v>
      </c>
      <c r="AV187" s="487">
        <f t="shared" si="23"/>
        <v>1.7000000000000011</v>
      </c>
      <c r="AW187" s="44">
        <f>IF(F187="","",F187-Daily!CP187)</f>
        <v>0.63928571428571601</v>
      </c>
      <c r="AX187" s="44">
        <f>IF(G187="","",G187-Daily!CQ187)</f>
        <v>1.8599999999999994</v>
      </c>
      <c r="AY187" s="44">
        <f>IF(H187="","",H187-Daily!CR187)</f>
        <v>1.6996428571428588</v>
      </c>
      <c r="AZ187" s="487">
        <f>IF(I187="","",I187-Daily!CS187)</f>
        <v>1.2207142857142834</v>
      </c>
      <c r="BA187" s="85">
        <v>2.3992647856186209</v>
      </c>
      <c r="BB187" s="85">
        <v>3.3815121388112894</v>
      </c>
      <c r="BC187" s="42">
        <v>3.5343684732765364</v>
      </c>
      <c r="BD187" s="108">
        <v>3.0426760470304517</v>
      </c>
      <c r="BE187" s="351"/>
      <c r="BF187" s="640">
        <v>0</v>
      </c>
      <c r="BG187" s="44">
        <v>241.79999999999993</v>
      </c>
      <c r="BH187" s="643">
        <v>0.72711223203026454</v>
      </c>
      <c r="BI187" s="85">
        <v>846.6</v>
      </c>
      <c r="BJ187" s="616">
        <v>1.1111647402514926</v>
      </c>
      <c r="BK187" s="1792">
        <f t="shared" si="24"/>
        <v>0</v>
      </c>
      <c r="BL187" s="1709">
        <v>0.20833333333333334</v>
      </c>
      <c r="BM187" s="1709">
        <v>0.61805555555555558</v>
      </c>
      <c r="BN187" s="1709">
        <v>0.61805555555555558</v>
      </c>
      <c r="BO187" s="1709">
        <v>0.24305555555555555</v>
      </c>
      <c r="BP187" s="1708">
        <v>0.22430555555555556</v>
      </c>
      <c r="BS187" s="2159" t="s">
        <v>192</v>
      </c>
      <c r="BT187" s="2160"/>
      <c r="BU187" s="88">
        <v>3.8333333333333997E-2</v>
      </c>
      <c r="BV187" s="88">
        <v>-0.64533333333333687</v>
      </c>
      <c r="BW187" s="88">
        <v>-0.18016666666666126</v>
      </c>
      <c r="BX187" s="88">
        <v>-0.68366666666667264</v>
      </c>
      <c r="BY187" s="127"/>
      <c r="BZ187" s="607">
        <v>61.666666666666664</v>
      </c>
      <c r="CA187" s="607">
        <v>1015</v>
      </c>
      <c r="CB187" s="1365">
        <v>4.6266666666666669</v>
      </c>
      <c r="CC187" s="88">
        <v>9.4066666666666663</v>
      </c>
      <c r="CD187" s="1366"/>
      <c r="CE187" s="44">
        <v>14.1</v>
      </c>
      <c r="CF187" s="1367">
        <v>0.62</v>
      </c>
      <c r="CG187" s="1368">
        <v>0.26755218216318788</v>
      </c>
      <c r="CH187" s="1369">
        <v>89.2</v>
      </c>
      <c r="CI187" s="1367">
        <v>0.978801182003741</v>
      </c>
      <c r="CJ187" s="503">
        <v>0.5360576923076924</v>
      </c>
      <c r="CK187" s="1086"/>
      <c r="CL187" s="670">
        <v>1</v>
      </c>
      <c r="CM187" s="669">
        <v>0</v>
      </c>
      <c r="CN187" s="670">
        <v>1013.25</v>
      </c>
      <c r="CO187" s="135">
        <f>'2011'!CA77</f>
        <v>4.1599999999999993</v>
      </c>
      <c r="CP187" s="664">
        <v>12.360714285714284</v>
      </c>
      <c r="CQ187" s="664">
        <v>21.84</v>
      </c>
      <c r="CR187" s="664">
        <f t="shared" si="18"/>
        <v>17.100357142857142</v>
      </c>
      <c r="CS187" s="512">
        <f t="shared" si="19"/>
        <v>9.4792857142857159</v>
      </c>
      <c r="CT187" s="669">
        <f>$CT$184+('2011'!$BX$77/Daily!$E$215*Daily!E187)</f>
        <v>332.54838709677421</v>
      </c>
      <c r="CU187" s="669">
        <f>$CU$184+('2011'!$CF$77/Daily!$E$215*Daily!E187)</f>
        <v>761.90322580645159</v>
      </c>
      <c r="CV187" s="135">
        <f>'2011'!BT77</f>
        <v>13.4</v>
      </c>
      <c r="CW187" s="135">
        <f>'2011'!BU77</f>
        <v>22.4</v>
      </c>
      <c r="CX187" s="25"/>
      <c r="CY187" s="536"/>
      <c r="CZ187" s="536"/>
      <c r="DA187" s="536"/>
      <c r="DB187" s="536"/>
      <c r="DC187" s="536"/>
      <c r="DD187" s="536"/>
    </row>
    <row r="188" spans="4:108" ht="12.75" customHeight="1" x14ac:dyDescent="0.2">
      <c r="D188" s="1892"/>
      <c r="E188" s="1843">
        <f t="shared" si="26"/>
        <v>4</v>
      </c>
      <c r="F188" s="189">
        <v>14.3</v>
      </c>
      <c r="G188" s="44">
        <v>24.9</v>
      </c>
      <c r="H188" s="44">
        <v>20.100000000000001</v>
      </c>
      <c r="I188" s="44">
        <v>10.599999999999998</v>
      </c>
      <c r="J188" s="1408"/>
      <c r="K188" s="85">
        <v>34</v>
      </c>
      <c r="L188" s="85">
        <v>66</v>
      </c>
      <c r="M188" s="85">
        <v>47</v>
      </c>
      <c r="N188" s="85">
        <v>32</v>
      </c>
      <c r="O188" s="112"/>
      <c r="P188" s="85">
        <v>1016</v>
      </c>
      <c r="Q188" s="85">
        <v>1018</v>
      </c>
      <c r="R188" s="85">
        <v>1017</v>
      </c>
      <c r="S188" s="85">
        <v>2</v>
      </c>
      <c r="T188" s="112"/>
      <c r="U188" s="44">
        <v>2.8</v>
      </c>
      <c r="V188" s="44">
        <v>9.1999999999999993</v>
      </c>
      <c r="W188" s="44">
        <v>12.5</v>
      </c>
      <c r="X188" s="103" t="s">
        <v>185</v>
      </c>
      <c r="Y188" s="401"/>
      <c r="Z188" s="88">
        <v>0</v>
      </c>
      <c r="AA188" s="1459" t="s">
        <v>459</v>
      </c>
      <c r="AB188" s="156" t="s">
        <v>459</v>
      </c>
      <c r="AC188" s="1461" t="s">
        <v>459</v>
      </c>
      <c r="AD188" s="88" t="s">
        <v>459</v>
      </c>
      <c r="AE188" s="1459" t="s">
        <v>459</v>
      </c>
      <c r="AF188" s="1467"/>
      <c r="AG188" s="88">
        <v>6.2</v>
      </c>
      <c r="AH188" s="88">
        <v>9.8000000000000007</v>
      </c>
      <c r="AI188" s="88">
        <v>8.1</v>
      </c>
      <c r="AJ188" s="88">
        <v>3.6000000000000005</v>
      </c>
      <c r="AL188" s="103" t="s">
        <v>677</v>
      </c>
      <c r="AM188" s="106"/>
      <c r="AN188" s="106"/>
      <c r="AO188" s="396"/>
      <c r="AP188" s="593">
        <v>9</v>
      </c>
      <c r="AQ188" s="596">
        <v>0</v>
      </c>
      <c r="AR188" s="576"/>
      <c r="AS188" s="44">
        <f t="shared" si="20"/>
        <v>0.90000000000000036</v>
      </c>
      <c r="AT188" s="44">
        <f t="shared" si="21"/>
        <v>2.5</v>
      </c>
      <c r="AU188" s="44">
        <f t="shared" si="22"/>
        <v>1.7000000000000002</v>
      </c>
      <c r="AV188" s="487">
        <f t="shared" si="23"/>
        <v>1.5999999999999996</v>
      </c>
      <c r="AW188" s="44">
        <f>IF(F188="","",F188-Daily!CP188)</f>
        <v>1.835714285714289</v>
      </c>
      <c r="AX188" s="44">
        <f>IF(G188="","",G188-Daily!CQ188)</f>
        <v>2.9799999999999969</v>
      </c>
      <c r="AY188" s="44">
        <f>IF(H188="","",H188-Daily!CR188)</f>
        <v>2.9078571428571465</v>
      </c>
      <c r="AZ188" s="487">
        <f>IF(I188="","",I188-Daily!CS188)</f>
        <v>1.1442857142857079</v>
      </c>
      <c r="BA188" s="85">
        <v>3.6609636261647234</v>
      </c>
      <c r="BB188" s="85">
        <v>5.1304628738525428</v>
      </c>
      <c r="BC188" s="42">
        <v>6.1356678970526044</v>
      </c>
      <c r="BD188" s="108">
        <v>2.9519327704634319</v>
      </c>
      <c r="BE188" s="351"/>
      <c r="BF188" s="640">
        <v>0</v>
      </c>
      <c r="BG188" s="44">
        <v>241.79999999999993</v>
      </c>
      <c r="BH188" s="643">
        <v>0.72381228273464637</v>
      </c>
      <c r="BI188" s="85">
        <v>855.6</v>
      </c>
      <c r="BJ188" s="616">
        <v>1.1142497059317762</v>
      </c>
      <c r="BK188" s="1792">
        <f t="shared" si="24"/>
        <v>0</v>
      </c>
      <c r="BL188" s="1709">
        <v>0.1076388888888889</v>
      </c>
      <c r="BM188" s="1709">
        <v>0.58680555555555558</v>
      </c>
      <c r="BN188" s="1709">
        <v>0.61458333333333337</v>
      </c>
      <c r="BO188" s="1709">
        <v>0.1111111111111111</v>
      </c>
      <c r="BP188" s="1708">
        <v>0.71250000000000002</v>
      </c>
      <c r="BS188" s="2159" t="s">
        <v>193</v>
      </c>
      <c r="BT188" s="2160"/>
      <c r="BU188" s="88">
        <v>-1.6931249999999967</v>
      </c>
      <c r="BV188" s="88">
        <v>-2.0543750000000109</v>
      </c>
      <c r="BW188" s="88">
        <v>-1.9268749999999955</v>
      </c>
      <c r="BX188" s="88">
        <v>-0.36124999999999829</v>
      </c>
      <c r="BY188" s="127"/>
      <c r="BZ188" s="607">
        <v>70.5</v>
      </c>
      <c r="CA188" s="607">
        <v>1011.875</v>
      </c>
      <c r="CB188" s="1365">
        <v>3.8437500000000004</v>
      </c>
      <c r="CC188" s="88">
        <v>10.537500000000001</v>
      </c>
      <c r="CD188" s="1366"/>
      <c r="CE188" s="44">
        <v>38.6</v>
      </c>
      <c r="CF188" s="1367">
        <v>1.5912234042553193</v>
      </c>
      <c r="CG188" s="1368">
        <v>0.73244781783681223</v>
      </c>
      <c r="CH188" s="85">
        <v>77.2</v>
      </c>
      <c r="CI188" s="1367">
        <v>0.82243052100870206</v>
      </c>
      <c r="CJ188" s="503">
        <v>0.46394230769230776</v>
      </c>
      <c r="CK188" s="1087"/>
      <c r="CL188" s="670">
        <v>1</v>
      </c>
      <c r="CM188" s="669">
        <v>0</v>
      </c>
      <c r="CN188" s="670">
        <v>1013.25</v>
      </c>
      <c r="CO188" s="135">
        <f>'2011'!CA77</f>
        <v>4.1599999999999993</v>
      </c>
      <c r="CP188" s="664">
        <v>12.464285714285712</v>
      </c>
      <c r="CQ188" s="664">
        <v>21.92</v>
      </c>
      <c r="CR188" s="664">
        <f t="shared" si="18"/>
        <v>17.192142857142855</v>
      </c>
      <c r="CS188" s="512">
        <f t="shared" si="19"/>
        <v>9.45571428571429</v>
      </c>
      <c r="CT188" s="669">
        <f>$CT$184+('2011'!$BX$77/Daily!$E$215*Daily!E188)</f>
        <v>334.06451612903226</v>
      </c>
      <c r="CU188" s="669">
        <f>$CU$184+('2011'!$CF$77/Daily!$E$215*Daily!E188)</f>
        <v>767.87096774193549</v>
      </c>
      <c r="CV188" s="135">
        <f>'2011'!BT77</f>
        <v>13.4</v>
      </c>
      <c r="CW188" s="135">
        <f>'2011'!BU77</f>
        <v>22.4</v>
      </c>
      <c r="CX188" s="25"/>
      <c r="CY188" s="536"/>
      <c r="CZ188" s="536"/>
      <c r="DA188" s="536"/>
      <c r="DB188" s="536"/>
      <c r="DC188" s="536"/>
      <c r="DD188" s="536"/>
    </row>
    <row r="189" spans="4:108" ht="12.75" customHeight="1" x14ac:dyDescent="0.2">
      <c r="D189" s="1892"/>
      <c r="E189" s="1843">
        <f t="shared" si="26"/>
        <v>5</v>
      </c>
      <c r="F189" s="189">
        <v>13.1</v>
      </c>
      <c r="G189" s="44">
        <v>26.4</v>
      </c>
      <c r="H189" s="44">
        <v>19</v>
      </c>
      <c r="I189" s="44">
        <v>13.299999999999999</v>
      </c>
      <c r="J189" s="1408"/>
      <c r="K189" s="85">
        <v>34</v>
      </c>
      <c r="L189" s="85">
        <v>87</v>
      </c>
      <c r="M189" s="85">
        <v>58</v>
      </c>
      <c r="N189" s="85">
        <v>53</v>
      </c>
      <c r="O189" s="112"/>
      <c r="P189" s="85">
        <v>1007</v>
      </c>
      <c r="Q189" s="85">
        <v>1016</v>
      </c>
      <c r="R189" s="85">
        <v>1011.5</v>
      </c>
      <c r="S189" s="85">
        <v>9</v>
      </c>
      <c r="T189" s="112"/>
      <c r="U189" s="44">
        <v>4</v>
      </c>
      <c r="V189" s="44">
        <v>13</v>
      </c>
      <c r="W189" s="44">
        <v>17.5</v>
      </c>
      <c r="X189" s="103" t="s">
        <v>179</v>
      </c>
      <c r="Y189" s="401"/>
      <c r="Z189" s="88">
        <v>4.5999999999999996</v>
      </c>
      <c r="AA189" s="1459">
        <v>1.6</v>
      </c>
      <c r="AB189" s="156">
        <v>1.1000000000000001</v>
      </c>
      <c r="AC189" s="1461">
        <v>8.7286527514231493E-2</v>
      </c>
      <c r="AD189" s="88">
        <v>1.5333333333333332</v>
      </c>
      <c r="AE189" s="1459">
        <v>30</v>
      </c>
      <c r="AF189" s="1467"/>
      <c r="AG189" s="88">
        <v>6.5</v>
      </c>
      <c r="AH189" s="88">
        <v>13.3</v>
      </c>
      <c r="AI189" s="88">
        <v>10.1</v>
      </c>
      <c r="AJ189" s="88">
        <v>6.8000000000000007</v>
      </c>
      <c r="AL189" s="103" t="s">
        <v>678</v>
      </c>
      <c r="AM189" s="106"/>
      <c r="AN189" s="106"/>
      <c r="AO189" s="396"/>
      <c r="AP189" s="593">
        <v>9</v>
      </c>
      <c r="AQ189" s="596">
        <v>3</v>
      </c>
      <c r="AR189" s="576"/>
      <c r="AS189" s="44">
        <f t="shared" si="20"/>
        <v>-0.30000000000000071</v>
      </c>
      <c r="AT189" s="44">
        <f t="shared" si="21"/>
        <v>4</v>
      </c>
      <c r="AU189" s="44">
        <f t="shared" si="22"/>
        <v>1.8499999999999996</v>
      </c>
      <c r="AV189" s="487">
        <f t="shared" si="23"/>
        <v>4.3000000000000007</v>
      </c>
      <c r="AW189" s="44">
        <f>IF(F189="","",F189-Daily!CP189)</f>
        <v>0.53214285714286014</v>
      </c>
      <c r="AX189" s="44">
        <f>IF(G189="","",G189-Daily!CQ189)</f>
        <v>4.3999999999999986</v>
      </c>
      <c r="AY189" s="44">
        <f>IF(H189="","",H189-Daily!CR189)</f>
        <v>1.716071428571432</v>
      </c>
      <c r="AZ189" s="487">
        <f>IF(I189="","",I189-Daily!CS189)</f>
        <v>3.8678571428571384</v>
      </c>
      <c r="BA189" s="85">
        <v>2.322429676053535</v>
      </c>
      <c r="BB189" s="85">
        <v>9.7946120394388991</v>
      </c>
      <c r="BC189" s="42">
        <v>3.5579410886473695</v>
      </c>
      <c r="BD189" s="108">
        <v>12.512841951359848</v>
      </c>
      <c r="BE189" s="351"/>
      <c r="BF189" s="640">
        <v>3.034042553191489</v>
      </c>
      <c r="BG189" s="44">
        <v>246.39999999999992</v>
      </c>
      <c r="BH189" s="643">
        <v>0.73424973565317675</v>
      </c>
      <c r="BI189" s="85">
        <v>864.6</v>
      </c>
      <c r="BJ189" s="616">
        <v>1.1172870899162115</v>
      </c>
      <c r="BK189" s="1792">
        <f t="shared" si="24"/>
        <v>2</v>
      </c>
      <c r="BL189" s="1709">
        <v>0.22222222222222221</v>
      </c>
      <c r="BM189" s="1709">
        <v>0.625</v>
      </c>
      <c r="BN189" s="1709">
        <v>0.64236111111111105</v>
      </c>
      <c r="BO189" s="1709" t="s">
        <v>490</v>
      </c>
      <c r="BP189" s="1708">
        <v>0.63263888888888886</v>
      </c>
      <c r="BS189" s="291"/>
      <c r="BT189" s="184"/>
      <c r="BU189" s="352"/>
      <c r="BV189" s="352"/>
      <c r="BW189" s="352"/>
      <c r="BX189" s="352"/>
      <c r="BY189" s="127"/>
      <c r="BZ189" s="608"/>
      <c r="CA189" s="608"/>
      <c r="CB189" s="1370"/>
      <c r="CC189" s="352"/>
      <c r="CD189" s="1366"/>
      <c r="CE189" s="480"/>
      <c r="CF189" s="1371"/>
      <c r="CG189" s="1372"/>
      <c r="CH189" s="112"/>
      <c r="CI189" s="1371"/>
      <c r="CJ189" s="504"/>
      <c r="CK189" s="1088"/>
      <c r="CL189" s="670">
        <v>1</v>
      </c>
      <c r="CM189" s="669">
        <v>0</v>
      </c>
      <c r="CN189" s="670">
        <v>1013.25</v>
      </c>
      <c r="CO189" s="135">
        <f>'2011'!CA77</f>
        <v>4.1599999999999993</v>
      </c>
      <c r="CP189" s="664">
        <v>12.56785714285714</v>
      </c>
      <c r="CQ189" s="664">
        <v>22</v>
      </c>
      <c r="CR189" s="664">
        <f t="shared" si="18"/>
        <v>17.283928571428568</v>
      </c>
      <c r="CS189" s="512">
        <f t="shared" si="19"/>
        <v>9.4321428571428605</v>
      </c>
      <c r="CT189" s="669">
        <f>$CT$184+('2011'!$BX$77/Daily!$E$215*Daily!E189)</f>
        <v>335.58064516129031</v>
      </c>
      <c r="CU189" s="669">
        <f>$CU$184+('2011'!$CF$77/Daily!$E$215*Daily!E189)</f>
        <v>773.83870967741939</v>
      </c>
      <c r="CV189" s="135">
        <f>'2011'!BT77</f>
        <v>13.4</v>
      </c>
      <c r="CW189" s="135">
        <f>'2011'!BU77</f>
        <v>22.4</v>
      </c>
      <c r="CX189" s="25"/>
      <c r="CY189" s="536"/>
      <c r="CZ189" s="536"/>
      <c r="DA189" s="536"/>
      <c r="DB189" s="536"/>
      <c r="DC189" s="536"/>
      <c r="DD189" s="536"/>
    </row>
    <row r="190" spans="4:108" ht="12.75" customHeight="1" x14ac:dyDescent="0.2">
      <c r="D190" s="1892"/>
      <c r="E190" s="1843">
        <f t="shared" si="26"/>
        <v>6</v>
      </c>
      <c r="F190" s="189">
        <v>13.6</v>
      </c>
      <c r="G190" s="44">
        <v>20</v>
      </c>
      <c r="H190" s="44">
        <v>16.7</v>
      </c>
      <c r="I190" s="44">
        <v>6.4</v>
      </c>
      <c r="J190" s="1408"/>
      <c r="K190" s="98">
        <v>44</v>
      </c>
      <c r="L190" s="98">
        <v>89</v>
      </c>
      <c r="M190" s="98">
        <v>66</v>
      </c>
      <c r="N190" s="98">
        <v>45</v>
      </c>
      <c r="O190" s="111"/>
      <c r="P190" s="98">
        <v>1004</v>
      </c>
      <c r="Q190" s="98">
        <v>1007</v>
      </c>
      <c r="R190" s="98">
        <v>1005.5</v>
      </c>
      <c r="S190" s="98">
        <v>3</v>
      </c>
      <c r="T190" s="111"/>
      <c r="U190" s="88">
        <v>8.3000000000000007</v>
      </c>
      <c r="V190" s="88">
        <v>19.399999999999999</v>
      </c>
      <c r="W190" s="88">
        <v>27</v>
      </c>
      <c r="X190" s="103" t="s">
        <v>154</v>
      </c>
      <c r="Y190" s="401"/>
      <c r="Z190" s="88">
        <v>0.8</v>
      </c>
      <c r="AA190" s="1459">
        <v>0.8</v>
      </c>
      <c r="AB190" s="156">
        <v>0.3</v>
      </c>
      <c r="AC190" s="1461">
        <v>1.5180265654648958E-2</v>
      </c>
      <c r="AD190" s="88">
        <v>0.8</v>
      </c>
      <c r="AE190" s="1459">
        <v>1</v>
      </c>
      <c r="AF190" s="1467"/>
      <c r="AG190" s="88">
        <v>5.9</v>
      </c>
      <c r="AH190" s="88">
        <v>13.3</v>
      </c>
      <c r="AI190" s="88">
        <v>9.8000000000000007</v>
      </c>
      <c r="AJ190" s="88">
        <v>7.4</v>
      </c>
      <c r="AL190" s="103" t="s">
        <v>547</v>
      </c>
      <c r="AM190" s="106"/>
      <c r="AN190" s="106"/>
      <c r="AO190" s="396"/>
      <c r="AP190" s="593">
        <v>7</v>
      </c>
      <c r="AQ190" s="596">
        <v>1</v>
      </c>
      <c r="AR190" s="576"/>
      <c r="AS190" s="44">
        <f t="shared" si="20"/>
        <v>0.19999999999999929</v>
      </c>
      <c r="AT190" s="44">
        <f t="shared" si="21"/>
        <v>-2.3999999999999986</v>
      </c>
      <c r="AU190" s="44">
        <f t="shared" si="22"/>
        <v>-1.0999999999999996</v>
      </c>
      <c r="AV190" s="487">
        <f t="shared" si="23"/>
        <v>-2.5999999999999979</v>
      </c>
      <c r="AW190" s="44">
        <f>IF(F190="","",F190-Daily!CP190)</f>
        <v>0.92857142857143238</v>
      </c>
      <c r="AX190" s="44">
        <f>IF(G190="","",G190-Daily!CQ190)</f>
        <v>-2.0799999999999983</v>
      </c>
      <c r="AY190" s="44">
        <f>IF(H190="","",H190-Daily!CR190)</f>
        <v>-0.67571428571428171</v>
      </c>
      <c r="AZ190" s="487">
        <f>IF(I190="","",I190-Daily!CS190)</f>
        <v>-3.0085714285714307</v>
      </c>
      <c r="BA190" s="85">
        <v>2.6307726333159316</v>
      </c>
      <c r="BB190" s="85">
        <v>3.6472355666521588</v>
      </c>
      <c r="BC190" s="42">
        <v>2.4406724392441048</v>
      </c>
      <c r="BD190" s="108">
        <v>7.2928741471523546</v>
      </c>
      <c r="BE190" s="351"/>
      <c r="BF190" s="640">
        <v>0.52765957446808509</v>
      </c>
      <c r="BG190" s="44">
        <v>247.19999999999993</v>
      </c>
      <c r="BH190" s="643">
        <v>0.73332057416267915</v>
      </c>
      <c r="BI190" s="85">
        <v>871.6</v>
      </c>
      <c r="BJ190" s="616">
        <v>1.1177132456358072</v>
      </c>
      <c r="BK190" s="1792">
        <f t="shared" si="24"/>
        <v>1</v>
      </c>
      <c r="BL190" s="1709">
        <v>0.22569444444444445</v>
      </c>
      <c r="BM190" s="1709">
        <v>0.60069444444444442</v>
      </c>
      <c r="BN190" s="1709">
        <v>0.68402777777777779</v>
      </c>
      <c r="BO190" s="1709">
        <v>0.27083333333333331</v>
      </c>
      <c r="BP190" s="1708">
        <v>0.66666666666666663</v>
      </c>
      <c r="BS190" s="2159" t="s">
        <v>194</v>
      </c>
      <c r="BT190" s="2160"/>
      <c r="BU190" s="88">
        <v>0.53035714285714697</v>
      </c>
      <c r="BV190" s="88">
        <v>-0.35999999999999943</v>
      </c>
      <c r="BW190" s="88">
        <v>0.15017857142857238</v>
      </c>
      <c r="BX190" s="88">
        <v>-0.89035714285714462</v>
      </c>
      <c r="BY190" s="127"/>
      <c r="BZ190" s="607">
        <v>61.7</v>
      </c>
      <c r="CA190" s="607">
        <v>1013.5</v>
      </c>
      <c r="CB190" s="1365">
        <v>4.910000000000001</v>
      </c>
      <c r="CC190" s="88">
        <v>9.5299999999999994</v>
      </c>
      <c r="CD190" s="1366"/>
      <c r="CE190" s="44">
        <v>14.1</v>
      </c>
      <c r="CF190" s="1367">
        <v>0.93</v>
      </c>
      <c r="CG190" s="1368">
        <v>0.26755218216318788</v>
      </c>
      <c r="CH190" s="85">
        <v>66</v>
      </c>
      <c r="CI190" s="1367">
        <v>1.0818279665865658</v>
      </c>
      <c r="CJ190" s="503">
        <v>0.39663461538461542</v>
      </c>
      <c r="CK190" s="1089"/>
      <c r="CL190" s="670">
        <v>1</v>
      </c>
      <c r="CM190" s="669">
        <v>0</v>
      </c>
      <c r="CN190" s="670">
        <v>1013.25</v>
      </c>
      <c r="CO190" s="135">
        <f>'2011'!CA77</f>
        <v>4.1599999999999993</v>
      </c>
      <c r="CP190" s="664">
        <v>12.671428571428567</v>
      </c>
      <c r="CQ190" s="664">
        <v>22.08</v>
      </c>
      <c r="CR190" s="664">
        <f t="shared" si="18"/>
        <v>17.375714285714281</v>
      </c>
      <c r="CS190" s="512">
        <f t="shared" si="19"/>
        <v>9.408571428571431</v>
      </c>
      <c r="CT190" s="669">
        <f>$CT$184+('2011'!$BX$77/Daily!$E$215*Daily!E190)</f>
        <v>337.09677419354841</v>
      </c>
      <c r="CU190" s="669">
        <f>$CU$184+('2011'!$CF$77/Daily!$E$215*Daily!E190)</f>
        <v>779.80645161290317</v>
      </c>
      <c r="CV190" s="135">
        <f>'2011'!BT77</f>
        <v>13.4</v>
      </c>
      <c r="CW190" s="135">
        <f>'2011'!BU77</f>
        <v>22.4</v>
      </c>
      <c r="CX190" s="25"/>
      <c r="CY190" s="536"/>
      <c r="CZ190" s="536"/>
      <c r="DA190" s="536"/>
      <c r="DB190" s="536"/>
      <c r="DC190" s="536"/>
      <c r="DD190" s="536"/>
    </row>
    <row r="191" spans="4:108" ht="12.75" customHeight="1" x14ac:dyDescent="0.2">
      <c r="D191" s="1892"/>
      <c r="E191" s="1843">
        <f t="shared" si="26"/>
        <v>7</v>
      </c>
      <c r="F191" s="173">
        <v>14.1</v>
      </c>
      <c r="G191" s="88">
        <v>18.600000000000001</v>
      </c>
      <c r="H191" s="88">
        <v>15.9</v>
      </c>
      <c r="I191" s="88">
        <v>4.5000000000000018</v>
      </c>
      <c r="J191" s="1408"/>
      <c r="K191" s="98">
        <v>60</v>
      </c>
      <c r="L191" s="98">
        <v>85</v>
      </c>
      <c r="M191" s="98">
        <v>74</v>
      </c>
      <c r="N191" s="98">
        <v>25</v>
      </c>
      <c r="O191" s="111"/>
      <c r="P191" s="98">
        <v>1003</v>
      </c>
      <c r="Q191" s="98">
        <v>1005</v>
      </c>
      <c r="R191" s="98">
        <v>1004</v>
      </c>
      <c r="S191" s="98">
        <v>2</v>
      </c>
      <c r="T191" s="111"/>
      <c r="U191" s="88">
        <v>7.7</v>
      </c>
      <c r="V191" s="88">
        <v>17.3</v>
      </c>
      <c r="W191" s="88">
        <v>25.1</v>
      </c>
      <c r="X191" s="103" t="s">
        <v>179</v>
      </c>
      <c r="Y191" s="401"/>
      <c r="Z191" s="88">
        <v>3.5</v>
      </c>
      <c r="AA191" s="1459">
        <v>1.9</v>
      </c>
      <c r="AB191" s="156">
        <v>1.4</v>
      </c>
      <c r="AC191" s="1461">
        <v>6.6413662239089191E-2</v>
      </c>
      <c r="AD191" s="88">
        <v>1.75</v>
      </c>
      <c r="AE191" s="1459">
        <v>20</v>
      </c>
      <c r="AF191" s="1467"/>
      <c r="AG191" s="88">
        <v>9.6</v>
      </c>
      <c r="AH191" s="88">
        <v>14</v>
      </c>
      <c r="AI191" s="88">
        <v>11.1</v>
      </c>
      <c r="AJ191" s="88">
        <v>4.4000000000000004</v>
      </c>
      <c r="AL191" s="103" t="s">
        <v>679</v>
      </c>
      <c r="AM191" s="106"/>
      <c r="AN191" s="106"/>
      <c r="AO191" s="396"/>
      <c r="AP191" s="593">
        <v>2</v>
      </c>
      <c r="AQ191" s="596">
        <v>2</v>
      </c>
      <c r="AR191" s="576"/>
      <c r="AS191" s="88">
        <f t="shared" si="20"/>
        <v>0.69999999999999929</v>
      </c>
      <c r="AT191" s="88">
        <f t="shared" si="21"/>
        <v>-3.7999999999999972</v>
      </c>
      <c r="AU191" s="88">
        <f t="shared" si="22"/>
        <v>-1.5499999999999989</v>
      </c>
      <c r="AV191" s="355">
        <f t="shared" si="23"/>
        <v>-4.4999999999999964</v>
      </c>
      <c r="AW191" s="88">
        <f>IF(F191="","",F191-Daily!CP191)</f>
        <v>1.3249999999999993</v>
      </c>
      <c r="AX191" s="88">
        <f>IF(G191="","",G191-Daily!CQ191)</f>
        <v>-3.5599999999999987</v>
      </c>
      <c r="AY191" s="88">
        <f>IF(H191="","",H191-Daily!CR191)</f>
        <v>-1.5675000000000008</v>
      </c>
      <c r="AZ191" s="355">
        <f>IF(I191="","",I191-Daily!CS191)</f>
        <v>-4.884999999999998</v>
      </c>
      <c r="BA191" s="85">
        <v>3.0155553851024579</v>
      </c>
      <c r="BB191" s="85">
        <v>6.5728828761530824</v>
      </c>
      <c r="BC191" s="42">
        <v>3.3531384093757128</v>
      </c>
      <c r="BD191" s="108">
        <v>26.366422064825297</v>
      </c>
      <c r="BE191" s="351"/>
      <c r="BF191" s="640">
        <v>2.3085106382978724</v>
      </c>
      <c r="BG191" s="44">
        <v>250.69999999999993</v>
      </c>
      <c r="BH191" s="643">
        <v>0.74037344003048466</v>
      </c>
      <c r="BI191" s="85">
        <v>873.6</v>
      </c>
      <c r="BJ191" s="616">
        <v>1.1117697770844452</v>
      </c>
      <c r="BK191" s="1792">
        <f t="shared" si="24"/>
        <v>2</v>
      </c>
      <c r="BL191" s="1709">
        <v>0.23958333333333334</v>
      </c>
      <c r="BM191" s="1709">
        <v>0.72222222222222221</v>
      </c>
      <c r="BN191" s="1709">
        <v>0.77083333333333337</v>
      </c>
      <c r="BO191" s="1709" t="s">
        <v>608</v>
      </c>
      <c r="BP191" s="1708">
        <v>0.41249999999999998</v>
      </c>
      <c r="BS191" s="2159" t="s">
        <v>195</v>
      </c>
      <c r="BT191" s="2160"/>
      <c r="BU191" s="88">
        <v>-0.95285714285714107</v>
      </c>
      <c r="BV191" s="88">
        <v>-2.3879999999999981</v>
      </c>
      <c r="BW191" s="88">
        <v>-1.7704285714285675</v>
      </c>
      <c r="BX191" s="88">
        <v>-1.4351428571428606</v>
      </c>
      <c r="BY191" s="127"/>
      <c r="BZ191" s="607">
        <v>70.8</v>
      </c>
      <c r="CA191" s="607">
        <v>1009.85</v>
      </c>
      <c r="CB191" s="1365">
        <v>4.7099999999999991</v>
      </c>
      <c r="CC191" s="88">
        <v>10.549999999999999</v>
      </c>
      <c r="CD191" s="1366"/>
      <c r="CE191" s="44">
        <v>32.6</v>
      </c>
      <c r="CF191" s="1367">
        <v>2.150212765957447</v>
      </c>
      <c r="CG191" s="1368">
        <v>0.61859582542694502</v>
      </c>
      <c r="CH191" s="85">
        <v>31.5</v>
      </c>
      <c r="CI191" s="1367">
        <v>0.52578334876939425</v>
      </c>
      <c r="CJ191" s="503">
        <v>0.18930288461538464</v>
      </c>
      <c r="CK191" s="1089"/>
      <c r="CL191" s="670">
        <v>1</v>
      </c>
      <c r="CM191" s="669">
        <v>0</v>
      </c>
      <c r="CN191" s="670">
        <v>1013.25</v>
      </c>
      <c r="CO191" s="135">
        <f>'2011'!CA77</f>
        <v>4.1599999999999993</v>
      </c>
      <c r="CP191" s="664">
        <v>12.775</v>
      </c>
      <c r="CQ191" s="664">
        <v>22.16</v>
      </c>
      <c r="CR191" s="664">
        <f t="shared" si="18"/>
        <v>17.467500000000001</v>
      </c>
      <c r="CS191" s="512">
        <f t="shared" si="19"/>
        <v>9.3849999999999998</v>
      </c>
      <c r="CT191" s="669">
        <f>$CT$184+('2011'!$BX$77/Daily!$E$215*Daily!E191)</f>
        <v>338.61290322580646</v>
      </c>
      <c r="CU191" s="669">
        <f>$CU$184+('2011'!$CF$77/Daily!$E$215*Daily!E191)</f>
        <v>785.77419354838707</v>
      </c>
      <c r="CV191" s="135">
        <f>'2011'!BT77</f>
        <v>13.4</v>
      </c>
      <c r="CW191" s="135">
        <f>'2011'!BU77</f>
        <v>22.4</v>
      </c>
      <c r="CX191" s="25"/>
      <c r="CY191" s="536"/>
      <c r="CZ191" s="536"/>
      <c r="DA191" s="536"/>
      <c r="DB191" s="536"/>
      <c r="DC191" s="536"/>
      <c r="DD191" s="536"/>
    </row>
    <row r="192" spans="4:108" ht="12.75" customHeight="1" x14ac:dyDescent="0.2">
      <c r="D192" s="1892"/>
      <c r="E192" s="1843">
        <f t="shared" si="26"/>
        <v>8</v>
      </c>
      <c r="F192" s="189">
        <v>13.6</v>
      </c>
      <c r="G192" s="88">
        <v>18.100000000000001</v>
      </c>
      <c r="H192" s="88">
        <v>15.5</v>
      </c>
      <c r="I192" s="88">
        <v>4.5000000000000018</v>
      </c>
      <c r="J192" s="1408"/>
      <c r="K192" s="98">
        <v>61</v>
      </c>
      <c r="L192" s="98">
        <v>90</v>
      </c>
      <c r="M192" s="98">
        <v>77</v>
      </c>
      <c r="N192" s="98">
        <v>29</v>
      </c>
      <c r="O192" s="111"/>
      <c r="P192" s="98">
        <v>1003</v>
      </c>
      <c r="Q192" s="98">
        <v>1007</v>
      </c>
      <c r="R192" s="98">
        <v>1005</v>
      </c>
      <c r="S192" s="98">
        <v>4</v>
      </c>
      <c r="T192" s="111"/>
      <c r="U192" s="88">
        <v>7.7</v>
      </c>
      <c r="V192" s="88">
        <v>20.100000000000001</v>
      </c>
      <c r="W192" s="88">
        <v>28</v>
      </c>
      <c r="X192" s="103" t="s">
        <v>154</v>
      </c>
      <c r="Y192" s="401"/>
      <c r="Z192" s="88">
        <v>3.3</v>
      </c>
      <c r="AA192" s="1459">
        <v>1.9</v>
      </c>
      <c r="AB192" s="156">
        <v>1.4</v>
      </c>
      <c r="AC192" s="1461">
        <v>6.2618595825426948E-2</v>
      </c>
      <c r="AD192" s="88">
        <v>1.65</v>
      </c>
      <c r="AE192" s="1459">
        <v>40</v>
      </c>
      <c r="AF192" s="1467"/>
      <c r="AG192" s="88">
        <v>9.5</v>
      </c>
      <c r="AH192" s="88">
        <v>13.6</v>
      </c>
      <c r="AI192" s="88">
        <v>11.3</v>
      </c>
      <c r="AJ192" s="88">
        <v>4.0999999999999996</v>
      </c>
      <c r="AL192" s="103" t="s">
        <v>680</v>
      </c>
      <c r="AM192" s="106"/>
      <c r="AN192" s="106"/>
      <c r="AO192" s="396"/>
      <c r="AP192" s="593">
        <v>2.5</v>
      </c>
      <c r="AQ192" s="596">
        <v>2</v>
      </c>
      <c r="AR192" s="576"/>
      <c r="AS192" s="44">
        <f t="shared" si="20"/>
        <v>0.19999999999999929</v>
      </c>
      <c r="AT192" s="88">
        <f t="shared" si="21"/>
        <v>-4.2999999999999972</v>
      </c>
      <c r="AU192" s="88">
        <f t="shared" si="22"/>
        <v>-2.0499999999999989</v>
      </c>
      <c r="AV192" s="355">
        <f t="shared" si="23"/>
        <v>-4.4999999999999964</v>
      </c>
      <c r="AW192" s="44">
        <f>IF(F192="","",F192-Daily!CP192)</f>
        <v>0.72142857142857686</v>
      </c>
      <c r="AX192" s="44">
        <f>IF(G192="","",G192-Daily!CQ192)</f>
        <v>-4.139999999999997</v>
      </c>
      <c r="AY192" s="44">
        <f>IF(H192="","",H192-Daily!CR192)</f>
        <v>-2.0592857142857106</v>
      </c>
      <c r="AZ192" s="487">
        <f>IF(I192="","",I192-Daily!CS192)</f>
        <v>-4.8614285714285739</v>
      </c>
      <c r="BA192" s="85">
        <v>2.4612924787999555</v>
      </c>
      <c r="BB192" s="85">
        <v>8.6126131001622444</v>
      </c>
      <c r="BC192" s="42">
        <v>4.1096377628953746</v>
      </c>
      <c r="BD192" s="108">
        <v>25.880391504684102</v>
      </c>
      <c r="BE192" s="351"/>
      <c r="BF192" s="640">
        <v>2.176595744680851</v>
      </c>
      <c r="BG192" s="44">
        <v>253.99999999999994</v>
      </c>
      <c r="BH192" s="643">
        <v>0.74677541729893759</v>
      </c>
      <c r="BI192" s="85">
        <v>876.1</v>
      </c>
      <c r="BJ192" s="616">
        <v>1.1065474250325946</v>
      </c>
      <c r="BK192" s="1792">
        <f t="shared" si="24"/>
        <v>2</v>
      </c>
      <c r="BL192" s="1709">
        <v>0.25694444444444448</v>
      </c>
      <c r="BM192" s="1709">
        <v>0.59722222222222221</v>
      </c>
      <c r="BN192" s="1709">
        <v>0.77430555555555547</v>
      </c>
      <c r="BO192" s="1709">
        <v>0.4375</v>
      </c>
      <c r="BP192" s="1708">
        <v>0.62361111111111112</v>
      </c>
      <c r="BS192" s="2159" t="s">
        <v>196</v>
      </c>
      <c r="BT192" s="2160"/>
      <c r="BU192" s="88">
        <v>-2.0263636363636355</v>
      </c>
      <c r="BV192" s="88">
        <v>-1.3700000000000081</v>
      </c>
      <c r="BW192" s="88">
        <v>-1.5754545454545514</v>
      </c>
      <c r="BX192" s="88">
        <v>0.65636363636363271</v>
      </c>
      <c r="BY192" s="127"/>
      <c r="BZ192" s="607">
        <v>66.181818181818187</v>
      </c>
      <c r="CA192" s="607">
        <v>1016.5</v>
      </c>
      <c r="CB192" s="1365">
        <v>3.1545454545454548</v>
      </c>
      <c r="CC192" s="88">
        <v>9.9000000000000021</v>
      </c>
      <c r="CD192" s="1366"/>
      <c r="CE192" s="44">
        <v>6</v>
      </c>
      <c r="CF192" s="1367">
        <v>0.35976789168278533</v>
      </c>
      <c r="CG192" s="1368">
        <v>0.11385199240986718</v>
      </c>
      <c r="CH192" s="85">
        <v>68.900000000000006</v>
      </c>
      <c r="CI192" s="1367">
        <v>1.0751926267892036</v>
      </c>
      <c r="CJ192" s="503">
        <v>0.41406250000000011</v>
      </c>
      <c r="CK192" s="1089"/>
      <c r="CL192" s="670">
        <v>1</v>
      </c>
      <c r="CM192" s="669">
        <v>0</v>
      </c>
      <c r="CN192" s="670">
        <v>1013.25</v>
      </c>
      <c r="CO192" s="135">
        <f>'2011'!CA77</f>
        <v>4.1599999999999993</v>
      </c>
      <c r="CP192" s="664">
        <v>12.878571428571423</v>
      </c>
      <c r="CQ192" s="664">
        <v>22.24</v>
      </c>
      <c r="CR192" s="664">
        <f t="shared" si="18"/>
        <v>17.559285714285711</v>
      </c>
      <c r="CS192" s="512">
        <f t="shared" si="19"/>
        <v>9.3614285714285757</v>
      </c>
      <c r="CT192" s="669">
        <f>$CT$184+('2011'!$BX$77/Daily!$E$215*Daily!E192)</f>
        <v>340.12903225806451</v>
      </c>
      <c r="CU192" s="669">
        <f>$CU$184+('2011'!$CF$77/Daily!$E$215*Daily!E192)</f>
        <v>791.74193548387098</v>
      </c>
      <c r="CV192" s="135">
        <f>'2011'!BT77</f>
        <v>13.4</v>
      </c>
      <c r="CW192" s="135">
        <f>'2011'!BU77</f>
        <v>22.4</v>
      </c>
      <c r="CX192" s="25"/>
      <c r="CY192" s="536"/>
      <c r="CZ192" s="536"/>
      <c r="DA192" s="536"/>
      <c r="DB192" s="536"/>
      <c r="DC192" s="536"/>
      <c r="DD192" s="536"/>
    </row>
    <row r="193" spans="4:108" ht="12.75" customHeight="1" x14ac:dyDescent="0.2">
      <c r="D193" s="1892"/>
      <c r="E193" s="1843">
        <f t="shared" si="26"/>
        <v>9</v>
      </c>
      <c r="F193" s="189">
        <v>13.7</v>
      </c>
      <c r="G193" s="88">
        <v>21.6</v>
      </c>
      <c r="H193" s="88">
        <v>17.3</v>
      </c>
      <c r="I193" s="88">
        <v>7.9000000000000021</v>
      </c>
      <c r="J193" s="1408"/>
      <c r="K193" s="98">
        <v>50</v>
      </c>
      <c r="L193" s="98">
        <v>85</v>
      </c>
      <c r="M193" s="98">
        <v>68</v>
      </c>
      <c r="N193" s="98">
        <v>35</v>
      </c>
      <c r="O193" s="111"/>
      <c r="P193" s="98">
        <v>1007</v>
      </c>
      <c r="Q193" s="98">
        <v>1016</v>
      </c>
      <c r="R193" s="98">
        <v>1011.5</v>
      </c>
      <c r="S193" s="98">
        <v>9</v>
      </c>
      <c r="T193" s="111"/>
      <c r="U193" s="88">
        <v>6.6</v>
      </c>
      <c r="V193" s="88">
        <v>15.2</v>
      </c>
      <c r="W193" s="88">
        <v>19.7</v>
      </c>
      <c r="X193" s="103" t="s">
        <v>154</v>
      </c>
      <c r="Y193" s="401"/>
      <c r="Z193" s="88">
        <v>0</v>
      </c>
      <c r="AA193" s="1459" t="s">
        <v>459</v>
      </c>
      <c r="AB193" s="156" t="s">
        <v>459</v>
      </c>
      <c r="AC193" s="1461" t="s">
        <v>459</v>
      </c>
      <c r="AD193" s="88" t="s">
        <v>459</v>
      </c>
      <c r="AE193" s="1459" t="s">
        <v>459</v>
      </c>
      <c r="AF193" s="1467"/>
      <c r="AG193" s="88">
        <v>10.1</v>
      </c>
      <c r="AH193" s="88">
        <v>12.2</v>
      </c>
      <c r="AI193" s="88">
        <v>11.1</v>
      </c>
      <c r="AJ193" s="88">
        <v>2.0999999999999996</v>
      </c>
      <c r="AL193" s="103" t="s">
        <v>578</v>
      </c>
      <c r="AM193" s="106"/>
      <c r="AN193" s="106"/>
      <c r="AO193" s="396"/>
      <c r="AP193" s="593">
        <v>7</v>
      </c>
      <c r="AQ193" s="596">
        <v>0</v>
      </c>
      <c r="AR193" s="576"/>
      <c r="AS193" s="44">
        <f t="shared" si="20"/>
        <v>0.29999999999999893</v>
      </c>
      <c r="AT193" s="88">
        <f t="shared" si="21"/>
        <v>-0.79999999999999716</v>
      </c>
      <c r="AU193" s="88">
        <f t="shared" si="22"/>
        <v>-0.24999999999999911</v>
      </c>
      <c r="AV193" s="355">
        <f t="shared" si="23"/>
        <v>-1.0999999999999961</v>
      </c>
      <c r="AW193" s="44">
        <f>IF(F193="","",F193-Daily!CP193)</f>
        <v>0.71785714285714874</v>
      </c>
      <c r="AX193" s="44">
        <f>IF(G193="","",G193-Daily!CQ193)</f>
        <v>-0.71999999999999886</v>
      </c>
      <c r="AY193" s="44">
        <f>IF(H193="","",H193-Daily!CR193)</f>
        <v>-0.35107142857142648</v>
      </c>
      <c r="AZ193" s="487">
        <f>IF(I193="","",I193-Daily!CS193)</f>
        <v>-1.4378571428571476</v>
      </c>
      <c r="BA193" s="85">
        <v>2.4585371152753122</v>
      </c>
      <c r="BB193" s="85">
        <v>2.3940337156127236</v>
      </c>
      <c r="BC193" s="42">
        <v>2.2084847447420226</v>
      </c>
      <c r="BD193" s="108">
        <v>3.3261342923165915</v>
      </c>
      <c r="BE193" s="351"/>
      <c r="BF193" s="640">
        <v>0</v>
      </c>
      <c r="BG193" s="44">
        <v>253.99999999999994</v>
      </c>
      <c r="BH193" s="643">
        <v>0.74346142951562633</v>
      </c>
      <c r="BI193" s="85">
        <v>883.1</v>
      </c>
      <c r="BJ193" s="616">
        <v>1.1070443608718508</v>
      </c>
      <c r="BK193" s="1792">
        <f t="shared" si="24"/>
        <v>0</v>
      </c>
      <c r="BL193" s="1709">
        <v>0.23958333333333334</v>
      </c>
      <c r="BM193" s="1709">
        <v>0.65972222222222221</v>
      </c>
      <c r="BN193" s="1709">
        <v>0.65972222222222221</v>
      </c>
      <c r="BO193" s="1709">
        <v>0.25694444444444448</v>
      </c>
      <c r="BP193" s="1708">
        <v>0.74583333333333324</v>
      </c>
      <c r="BS193" s="291"/>
      <c r="BT193" s="184"/>
      <c r="BU193" s="352"/>
      <c r="BV193" s="352"/>
      <c r="BW193" s="352"/>
      <c r="BX193" s="352"/>
      <c r="BY193" s="127"/>
      <c r="BZ193" s="608"/>
      <c r="CA193" s="608"/>
      <c r="CB193" s="1370"/>
      <c r="CC193" s="352"/>
      <c r="CD193" s="1366"/>
      <c r="CE193" s="480"/>
      <c r="CF193" s="1371"/>
      <c r="CG193" s="1372"/>
      <c r="CH193" s="112"/>
      <c r="CI193" s="1371"/>
      <c r="CJ193" s="504"/>
      <c r="CK193" s="1089"/>
      <c r="CL193" s="670">
        <v>1</v>
      </c>
      <c r="CM193" s="669">
        <v>0</v>
      </c>
      <c r="CN193" s="670">
        <v>1013.25</v>
      </c>
      <c r="CO193" s="135">
        <f>'2011'!CA77</f>
        <v>4.1599999999999993</v>
      </c>
      <c r="CP193" s="664">
        <v>12.982142857142851</v>
      </c>
      <c r="CQ193" s="664">
        <v>22.32</v>
      </c>
      <c r="CR193" s="664">
        <f t="shared" si="18"/>
        <v>17.651071428571427</v>
      </c>
      <c r="CS193" s="512">
        <f t="shared" si="19"/>
        <v>9.3378571428571497</v>
      </c>
      <c r="CT193" s="669">
        <f>$CT$184+('2011'!$BX$77/Daily!$E$215*Daily!E193)</f>
        <v>341.64516129032256</v>
      </c>
      <c r="CU193" s="669">
        <f>$CU$184+('2011'!$CF$77/Daily!$E$215*Daily!E193)</f>
        <v>797.70967741935488</v>
      </c>
      <c r="CV193" s="135">
        <f>'2011'!BT77</f>
        <v>13.4</v>
      </c>
      <c r="CW193" s="135">
        <f>'2011'!BU77</f>
        <v>22.4</v>
      </c>
      <c r="CX193" s="25"/>
      <c r="CY193" s="536"/>
      <c r="CZ193" s="536"/>
      <c r="DA193" s="536"/>
      <c r="DB193" s="536"/>
      <c r="DC193" s="536"/>
      <c r="DD193" s="536"/>
    </row>
    <row r="194" spans="4:108" ht="12.75" customHeight="1" x14ac:dyDescent="0.2">
      <c r="D194" s="1892"/>
      <c r="E194" s="1843">
        <f t="shared" si="26"/>
        <v>10</v>
      </c>
      <c r="F194" s="189">
        <v>13</v>
      </c>
      <c r="G194" s="88">
        <v>21.9</v>
      </c>
      <c r="H194" s="88">
        <v>17.5</v>
      </c>
      <c r="I194" s="88">
        <v>8.8999999999999986</v>
      </c>
      <c r="J194" s="1408"/>
      <c r="K194" s="98">
        <v>49</v>
      </c>
      <c r="L194" s="98">
        <v>88</v>
      </c>
      <c r="M194" s="98">
        <v>69</v>
      </c>
      <c r="N194" s="98">
        <v>39</v>
      </c>
      <c r="O194" s="111"/>
      <c r="P194" s="98">
        <v>1017</v>
      </c>
      <c r="Q194" s="98">
        <v>1019</v>
      </c>
      <c r="R194" s="98">
        <v>1018</v>
      </c>
      <c r="S194" s="98">
        <v>2</v>
      </c>
      <c r="T194" s="111"/>
      <c r="U194" s="88">
        <v>3.7</v>
      </c>
      <c r="V194" s="88">
        <v>8.6999999999999993</v>
      </c>
      <c r="W194" s="88">
        <v>10.5</v>
      </c>
      <c r="X194" s="103" t="s">
        <v>154</v>
      </c>
      <c r="Y194" s="401"/>
      <c r="Z194" s="88">
        <v>1.9</v>
      </c>
      <c r="AA194" s="1459">
        <v>1.9</v>
      </c>
      <c r="AB194" s="156">
        <v>0.5</v>
      </c>
      <c r="AC194" s="1461">
        <v>3.6053130929791274E-2</v>
      </c>
      <c r="AD194" s="88">
        <v>1.9</v>
      </c>
      <c r="AE194" s="1459">
        <v>5</v>
      </c>
      <c r="AF194" s="1467"/>
      <c r="AG194" s="88">
        <v>10.1</v>
      </c>
      <c r="AH194" s="88">
        <v>13.6</v>
      </c>
      <c r="AI194" s="88">
        <v>11.5</v>
      </c>
      <c r="AJ194" s="88">
        <v>3.5</v>
      </c>
      <c r="AL194" s="103" t="s">
        <v>681</v>
      </c>
      <c r="AM194" s="106"/>
      <c r="AN194" s="106"/>
      <c r="AO194" s="396"/>
      <c r="AP194" s="593">
        <v>3.5</v>
      </c>
      <c r="AQ194" s="596">
        <v>1</v>
      </c>
      <c r="AR194" s="576"/>
      <c r="AS194" s="44">
        <f t="shared" si="20"/>
        <v>-0.40000000000000036</v>
      </c>
      <c r="AT194" s="88">
        <f t="shared" si="21"/>
        <v>-0.5</v>
      </c>
      <c r="AU194" s="88">
        <f t="shared" si="22"/>
        <v>-0.45000000000000018</v>
      </c>
      <c r="AV194" s="355">
        <f t="shared" si="23"/>
        <v>-9.9999999999999645E-2</v>
      </c>
      <c r="AW194" s="44">
        <f>IF(F194="","",F194-Daily!CP194)</f>
        <v>-8.5714285714278304E-2</v>
      </c>
      <c r="AX194" s="44">
        <f>IF(G194="","",G194-Daily!CQ194)</f>
        <v>-0.5</v>
      </c>
      <c r="AY194" s="44">
        <f>IF(H194="","",H194-Daily!CR194)</f>
        <v>-0.24285714285714022</v>
      </c>
      <c r="AZ194" s="487">
        <f>IF(I194="","",I194-Daily!CS194)</f>
        <v>-0.4142857142857217</v>
      </c>
      <c r="BA194" s="85">
        <v>2.0459801919185021</v>
      </c>
      <c r="BB194" s="85">
        <v>2.2591805566400391</v>
      </c>
      <c r="BC194" s="42">
        <v>2.1399141856436654</v>
      </c>
      <c r="BD194" s="108">
        <v>2.2718861669470471</v>
      </c>
      <c r="BE194" s="351"/>
      <c r="BF194" s="640">
        <v>1.253191489361702</v>
      </c>
      <c r="BG194" s="44">
        <v>255.89999999999995</v>
      </c>
      <c r="BH194" s="643">
        <v>0.7457134799774392</v>
      </c>
      <c r="BI194" s="85">
        <v>886.6</v>
      </c>
      <c r="BJ194" s="616">
        <v>1.1031789355382517</v>
      </c>
      <c r="BK194" s="1792">
        <f t="shared" si="24"/>
        <v>2</v>
      </c>
      <c r="BL194" s="1709">
        <v>0.21875</v>
      </c>
      <c r="BM194" s="1709">
        <v>0.71875</v>
      </c>
      <c r="BN194" s="1709">
        <v>0.77083333333333337</v>
      </c>
      <c r="BO194" s="1709">
        <v>0.2673611111111111</v>
      </c>
      <c r="BP194" s="1708">
        <v>0.69444444444444453</v>
      </c>
      <c r="BS194" s="2159" t="s">
        <v>197</v>
      </c>
      <c r="BT194" s="2160"/>
      <c r="BU194" s="88">
        <v>0.33928571428571708</v>
      </c>
      <c r="BV194" s="88">
        <v>1.4800000000000004</v>
      </c>
      <c r="BW194" s="88">
        <v>1.2796428571428606</v>
      </c>
      <c r="BX194" s="88">
        <v>1.1407142857142816</v>
      </c>
      <c r="BY194" s="127"/>
      <c r="BZ194" s="607">
        <v>52.6</v>
      </c>
      <c r="CA194" s="607">
        <v>1018.2</v>
      </c>
      <c r="CB194" s="1365">
        <v>3.0200000000000005</v>
      </c>
      <c r="CC194" s="88">
        <v>8.1</v>
      </c>
      <c r="CD194" s="1366"/>
      <c r="CE194" s="88">
        <v>4.5999999999999996</v>
      </c>
      <c r="CF194" s="1367">
        <v>0.60680851063829788</v>
      </c>
      <c r="CG194" s="1368">
        <v>8.7286527514231493E-2</v>
      </c>
      <c r="CH194" s="98">
        <v>44</v>
      </c>
      <c r="CI194" s="1367">
        <v>1.4375320075468374</v>
      </c>
      <c r="CJ194" s="503">
        <v>0.26442307692307698</v>
      </c>
      <c r="CK194" s="1089"/>
      <c r="CL194" s="670">
        <v>1</v>
      </c>
      <c r="CM194" s="669">
        <v>0</v>
      </c>
      <c r="CN194" s="670">
        <v>1013.25</v>
      </c>
      <c r="CO194" s="135">
        <f>'2011'!CA77</f>
        <v>4.1599999999999993</v>
      </c>
      <c r="CP194" s="664">
        <v>13.085714285714278</v>
      </c>
      <c r="CQ194" s="664">
        <v>22.4</v>
      </c>
      <c r="CR194" s="664">
        <f t="shared" si="18"/>
        <v>17.74285714285714</v>
      </c>
      <c r="CS194" s="512">
        <f t="shared" si="19"/>
        <v>9.3142857142857203</v>
      </c>
      <c r="CT194" s="669">
        <f>$CT$184+('2011'!$BX$77/Daily!$E$215*Daily!E194)</f>
        <v>343.16129032258067</v>
      </c>
      <c r="CU194" s="669">
        <f>$CU$184+('2011'!$CF$77/Daily!$E$215*Daily!E194)</f>
        <v>803.67741935483866</v>
      </c>
      <c r="CV194" s="135">
        <f>'2011'!BT77</f>
        <v>13.4</v>
      </c>
      <c r="CW194" s="135">
        <f>'2011'!BU77</f>
        <v>22.4</v>
      </c>
      <c r="CX194" s="25"/>
      <c r="CY194" s="536"/>
      <c r="CZ194" s="536"/>
      <c r="DA194" s="536"/>
      <c r="DB194" s="536"/>
      <c r="DC194" s="536"/>
      <c r="DD194" s="536"/>
    </row>
    <row r="195" spans="4:108" ht="12.75" customHeight="1" x14ac:dyDescent="0.2">
      <c r="D195" s="1892"/>
      <c r="E195" s="1843">
        <f t="shared" si="26"/>
        <v>11</v>
      </c>
      <c r="F195" s="189">
        <v>12.2</v>
      </c>
      <c r="G195" s="88">
        <v>23.7</v>
      </c>
      <c r="H195" s="88">
        <v>18.7</v>
      </c>
      <c r="I195" s="88">
        <v>11.5</v>
      </c>
      <c r="J195" s="1408"/>
      <c r="K195" s="98">
        <v>40</v>
      </c>
      <c r="L195" s="98">
        <v>92</v>
      </c>
      <c r="M195" s="98">
        <v>64</v>
      </c>
      <c r="N195" s="98">
        <v>52</v>
      </c>
      <c r="O195" s="111"/>
      <c r="P195" s="98">
        <v>1018</v>
      </c>
      <c r="Q195" s="98">
        <v>1020</v>
      </c>
      <c r="R195" s="98">
        <v>1019</v>
      </c>
      <c r="S195" s="98">
        <v>2</v>
      </c>
      <c r="T195" s="111"/>
      <c r="U195" s="88">
        <v>2.2000000000000002</v>
      </c>
      <c r="V195" s="88">
        <v>8.5</v>
      </c>
      <c r="W195" s="88">
        <v>12.3</v>
      </c>
      <c r="X195" s="103" t="s">
        <v>178</v>
      </c>
      <c r="Y195" s="401"/>
      <c r="Z195" s="88">
        <v>0</v>
      </c>
      <c r="AA195" s="1459" t="s">
        <v>459</v>
      </c>
      <c r="AB195" s="156" t="s">
        <v>459</v>
      </c>
      <c r="AC195" s="1461" t="s">
        <v>459</v>
      </c>
      <c r="AD195" s="88" t="s">
        <v>459</v>
      </c>
      <c r="AE195" s="1459" t="s">
        <v>459</v>
      </c>
      <c r="AF195" s="1467"/>
      <c r="AG195" s="88">
        <v>7.9</v>
      </c>
      <c r="AH195" s="88">
        <v>14.3</v>
      </c>
      <c r="AI195" s="88">
        <v>11</v>
      </c>
      <c r="AJ195" s="88">
        <v>6.4</v>
      </c>
      <c r="AL195" s="103" t="s">
        <v>682</v>
      </c>
      <c r="AM195" s="106"/>
      <c r="AN195" s="106"/>
      <c r="AO195" s="396"/>
      <c r="AP195" s="593">
        <v>9</v>
      </c>
      <c r="AQ195" s="596">
        <v>0</v>
      </c>
      <c r="AR195" s="576"/>
      <c r="AS195" s="44">
        <f t="shared" si="20"/>
        <v>-1.2000000000000011</v>
      </c>
      <c r="AT195" s="88">
        <f t="shared" si="21"/>
        <v>1.3000000000000007</v>
      </c>
      <c r="AU195" s="88">
        <f t="shared" si="22"/>
        <v>4.9999999999999822E-2</v>
      </c>
      <c r="AV195" s="355">
        <f t="shared" si="23"/>
        <v>2.5000000000000018</v>
      </c>
      <c r="AW195" s="44">
        <f>IF(F195="","",F195-Daily!CP195)</f>
        <v>-0.98928571428570677</v>
      </c>
      <c r="AX195" s="44">
        <f>IF(G195="","",G195-Daily!CQ195)</f>
        <v>1.259999999999998</v>
      </c>
      <c r="AY195" s="44">
        <f>IF(H195="","",H195-Daily!CR195)</f>
        <v>0.88535714285714562</v>
      </c>
      <c r="AZ195" s="487">
        <f>IF(I195="","",I195-Daily!CS195)</f>
        <v>2.2492857142857048</v>
      </c>
      <c r="BA195" s="85">
        <v>2.6842621939402163</v>
      </c>
      <c r="BB195" s="85">
        <v>2.7926672989421384</v>
      </c>
      <c r="BC195" s="42">
        <v>2.6147791703569885</v>
      </c>
      <c r="BD195" s="108">
        <v>4.8345324077065852</v>
      </c>
      <c r="BE195" s="351"/>
      <c r="BF195" s="640">
        <v>0</v>
      </c>
      <c r="BG195" s="44">
        <v>255.89999999999995</v>
      </c>
      <c r="BH195" s="643">
        <v>0.74243331773514254</v>
      </c>
      <c r="BI195" s="85">
        <v>895.6</v>
      </c>
      <c r="BJ195" s="616">
        <v>1.1061635921749871</v>
      </c>
      <c r="BK195" s="1792">
        <f t="shared" si="24"/>
        <v>0</v>
      </c>
      <c r="BL195" s="1709">
        <v>0.23611111111111113</v>
      </c>
      <c r="BM195" s="1709">
        <v>0.69791666666666663</v>
      </c>
      <c r="BN195" s="1709">
        <v>0.69097222222222221</v>
      </c>
      <c r="BO195" s="1709">
        <v>0.26041666666666669</v>
      </c>
      <c r="BP195" s="1708">
        <v>0.9243055555555556</v>
      </c>
      <c r="BS195" s="2159" t="s">
        <v>198</v>
      </c>
      <c r="BT195" s="2160"/>
      <c r="BU195" s="88">
        <v>0.72142857142857686</v>
      </c>
      <c r="BV195" s="88">
        <v>-2.1999999999999957</v>
      </c>
      <c r="BW195" s="88">
        <v>-0.97928571428570876</v>
      </c>
      <c r="BX195" s="88">
        <v>-2.9214285714285753</v>
      </c>
      <c r="BY195" s="127"/>
      <c r="BZ195" s="607">
        <v>70.8</v>
      </c>
      <c r="CA195" s="607">
        <v>1008.8</v>
      </c>
      <c r="CB195" s="1365">
        <v>6.8</v>
      </c>
      <c r="CC195" s="88">
        <v>10.96</v>
      </c>
      <c r="CD195" s="1366"/>
      <c r="CE195" s="88">
        <v>9.5</v>
      </c>
      <c r="CF195" s="1367">
        <v>1.2531914893617022</v>
      </c>
      <c r="CG195" s="1368">
        <v>0.18026565464895636</v>
      </c>
      <c r="CH195" s="98">
        <v>22</v>
      </c>
      <c r="CI195" s="1367">
        <v>0.72368808057973777</v>
      </c>
      <c r="CJ195" s="503">
        <v>0.13221153846153849</v>
      </c>
      <c r="CK195" s="1089"/>
      <c r="CL195" s="670">
        <v>1</v>
      </c>
      <c r="CM195" s="669">
        <v>0</v>
      </c>
      <c r="CN195" s="670">
        <v>1013.25</v>
      </c>
      <c r="CO195" s="135">
        <f>'2011'!CA77</f>
        <v>4.1599999999999993</v>
      </c>
      <c r="CP195" s="664">
        <v>13.189285714285706</v>
      </c>
      <c r="CQ195" s="664">
        <v>22.44</v>
      </c>
      <c r="CR195" s="664">
        <f t="shared" si="18"/>
        <v>17.814642857142854</v>
      </c>
      <c r="CS195" s="512">
        <f t="shared" si="19"/>
        <v>9.2507142857142952</v>
      </c>
      <c r="CT195" s="669">
        <f>$CT$184+('2011'!$BX$77/Daily!$E$215*Daily!E195)</f>
        <v>344.67741935483872</v>
      </c>
      <c r="CU195" s="669">
        <f>$CU$184+('2011'!$CF$77/Daily!$E$215*Daily!E195)</f>
        <v>809.64516129032256</v>
      </c>
      <c r="CV195" s="135">
        <f>'2011'!BT77</f>
        <v>13.4</v>
      </c>
      <c r="CW195" s="135">
        <f>'2011'!BU77</f>
        <v>22.4</v>
      </c>
      <c r="CX195" s="25"/>
      <c r="CY195" s="536"/>
      <c r="CZ195" s="536"/>
      <c r="DA195" s="536"/>
      <c r="DB195" s="536"/>
      <c r="DC195" s="536"/>
      <c r="DD195" s="536"/>
    </row>
    <row r="196" spans="4:108" ht="12.75" customHeight="1" x14ac:dyDescent="0.2">
      <c r="D196" s="1892"/>
      <c r="E196" s="1814">
        <f t="shared" si="26"/>
        <v>12</v>
      </c>
      <c r="F196" s="189">
        <v>14.3</v>
      </c>
      <c r="G196" s="88">
        <v>18.8</v>
      </c>
      <c r="H196" s="88">
        <v>16.7</v>
      </c>
      <c r="I196" s="88">
        <v>4.5</v>
      </c>
      <c r="J196" s="1408"/>
      <c r="K196" s="98">
        <v>60</v>
      </c>
      <c r="L196" s="98">
        <v>81</v>
      </c>
      <c r="M196" s="98">
        <v>69</v>
      </c>
      <c r="N196" s="98">
        <v>21</v>
      </c>
      <c r="O196" s="111"/>
      <c r="P196" s="98">
        <v>1017</v>
      </c>
      <c r="Q196" s="98">
        <v>1020</v>
      </c>
      <c r="R196" s="98">
        <v>1018.5</v>
      </c>
      <c r="S196" s="98">
        <v>3</v>
      </c>
      <c r="T196" s="111"/>
      <c r="U196" s="88">
        <v>5.2</v>
      </c>
      <c r="V196" s="88">
        <v>11.2</v>
      </c>
      <c r="W196" s="88">
        <v>17</v>
      </c>
      <c r="X196" s="103" t="s">
        <v>180</v>
      </c>
      <c r="Y196" s="401"/>
      <c r="Z196" s="88">
        <v>0</v>
      </c>
      <c r="AA196" s="1459" t="s">
        <v>459</v>
      </c>
      <c r="AB196" s="156" t="s">
        <v>459</v>
      </c>
      <c r="AC196" s="1461" t="s">
        <v>459</v>
      </c>
      <c r="AD196" s="88" t="s">
        <v>459</v>
      </c>
      <c r="AE196" s="1459" t="s">
        <v>459</v>
      </c>
      <c r="AF196" s="1467"/>
      <c r="AG196" s="88">
        <v>9.3000000000000007</v>
      </c>
      <c r="AH196" s="88">
        <v>12.5</v>
      </c>
      <c r="AI196" s="88">
        <v>11</v>
      </c>
      <c r="AJ196" s="88">
        <v>3.1999999999999993</v>
      </c>
      <c r="AL196" s="103" t="s">
        <v>530</v>
      </c>
      <c r="AM196" s="106"/>
      <c r="AN196" s="106"/>
      <c r="AO196" s="396"/>
      <c r="AP196" s="593">
        <v>0.7</v>
      </c>
      <c r="AQ196" s="596">
        <v>0</v>
      </c>
      <c r="AR196" s="576"/>
      <c r="AS196" s="44">
        <f t="shared" si="20"/>
        <v>0.90000000000000036</v>
      </c>
      <c r="AT196" s="88">
        <f t="shared" si="21"/>
        <v>-3.5999999999999979</v>
      </c>
      <c r="AU196" s="88">
        <f t="shared" si="22"/>
        <v>-1.3499999999999988</v>
      </c>
      <c r="AV196" s="355">
        <f t="shared" si="23"/>
        <v>-4.4999999999999982</v>
      </c>
      <c r="AW196" s="44">
        <f>IF(F196="","",F196-Daily!CP196)</f>
        <v>1.0071428571428669</v>
      </c>
      <c r="AX196" s="44">
        <f>IF(G196="","",G196-Daily!CQ196)</f>
        <v>-3.6799999999999997</v>
      </c>
      <c r="AY196" s="44">
        <f>IF(H196="","",H196-Daily!CR196)</f>
        <v>-1.1864285714285678</v>
      </c>
      <c r="AZ196" s="487">
        <f>IF(I196="","",I196-Daily!CS196)</f>
        <v>-4.6871428571428666</v>
      </c>
      <c r="BA196" s="85">
        <v>2.7003437638187329</v>
      </c>
      <c r="BB196" s="85">
        <v>6.9379499394262734</v>
      </c>
      <c r="BC196" s="42">
        <v>2.9045104811280194</v>
      </c>
      <c r="BD196" s="108">
        <v>22.598780005265397</v>
      </c>
      <c r="BE196" s="351"/>
      <c r="BF196" s="640">
        <v>0</v>
      </c>
      <c r="BG196" s="44">
        <v>255.89999999999995</v>
      </c>
      <c r="BH196" s="643">
        <v>0.73918188594856493</v>
      </c>
      <c r="BI196" s="85">
        <v>896.30000000000007</v>
      </c>
      <c r="BJ196" s="616">
        <v>1.0989281759215315</v>
      </c>
      <c r="BK196" s="1792">
        <f t="shared" si="24"/>
        <v>0</v>
      </c>
      <c r="BL196" s="1709">
        <v>0.30208333333333331</v>
      </c>
      <c r="BM196" s="1709">
        <v>0.64583333333333337</v>
      </c>
      <c r="BN196" s="1709">
        <v>0.625</v>
      </c>
      <c r="BO196" s="1709">
        <v>0.3298611111111111</v>
      </c>
      <c r="BP196" s="1708">
        <v>0.51944444444444449</v>
      </c>
      <c r="BS196" s="2159" t="s">
        <v>199</v>
      </c>
      <c r="BT196" s="2160"/>
      <c r="BU196" s="88">
        <v>-0.94571428571427951</v>
      </c>
      <c r="BV196" s="88">
        <v>-1.2159999999999975</v>
      </c>
      <c r="BW196" s="88">
        <v>-0.84085714285713919</v>
      </c>
      <c r="BX196" s="88">
        <v>-0.27028571428571979</v>
      </c>
      <c r="BY196" s="127"/>
      <c r="BZ196" s="607">
        <v>61.6</v>
      </c>
      <c r="CA196" s="607">
        <v>1018</v>
      </c>
      <c r="CB196" s="1365">
        <v>4.0599999999999996</v>
      </c>
      <c r="CC196" s="88">
        <v>9.16</v>
      </c>
      <c r="CD196" s="1366"/>
      <c r="CE196" s="88">
        <v>0</v>
      </c>
      <c r="CF196" s="1367">
        <v>0</v>
      </c>
      <c r="CG196" s="1368">
        <v>0</v>
      </c>
      <c r="CH196" s="98">
        <v>23.2</v>
      </c>
      <c r="CI196" s="1367">
        <v>0.77014910684684312</v>
      </c>
      <c r="CJ196" s="503">
        <v>0.13942307692307693</v>
      </c>
      <c r="CK196" s="1089"/>
      <c r="CL196" s="670">
        <v>1</v>
      </c>
      <c r="CM196" s="669">
        <v>0</v>
      </c>
      <c r="CN196" s="670">
        <v>1013.25</v>
      </c>
      <c r="CO196" s="135">
        <f>'2011'!CA77</f>
        <v>4.1599999999999993</v>
      </c>
      <c r="CP196" s="664">
        <v>13.292857142857134</v>
      </c>
      <c r="CQ196" s="664">
        <v>22.48</v>
      </c>
      <c r="CR196" s="664">
        <f t="shared" ref="CR196:CR259" si="27">AVERAGE(CP196:CQ196)</f>
        <v>17.886428571428567</v>
      </c>
      <c r="CS196" s="512">
        <f t="shared" ref="CS196:CS259" si="28">CQ196-CP196</f>
        <v>9.1871428571428666</v>
      </c>
      <c r="CT196" s="669">
        <f>$CT$184+('2011'!$BX$77/Daily!$E$215*Daily!E196)</f>
        <v>346.19354838709677</v>
      </c>
      <c r="CU196" s="669">
        <f>$CU$184+('2011'!$CF$77/Daily!$E$215*Daily!E196)</f>
        <v>815.61290322580646</v>
      </c>
      <c r="CV196" s="135">
        <f>'2011'!BT77</f>
        <v>13.4</v>
      </c>
      <c r="CW196" s="135">
        <f>'2011'!BU77</f>
        <v>22.4</v>
      </c>
      <c r="CX196" s="25"/>
      <c r="CY196" s="536"/>
      <c r="CZ196" s="536"/>
      <c r="DA196" s="536"/>
      <c r="DB196" s="536"/>
      <c r="DC196" s="536"/>
      <c r="DD196" s="536"/>
    </row>
    <row r="197" spans="4:108" ht="12.75" customHeight="1" x14ac:dyDescent="0.2">
      <c r="D197" s="1892"/>
      <c r="E197" s="1814">
        <f t="shared" si="26"/>
        <v>13</v>
      </c>
      <c r="F197" s="189">
        <v>12.2</v>
      </c>
      <c r="G197" s="88">
        <v>17.2</v>
      </c>
      <c r="H197" s="88">
        <v>14.6</v>
      </c>
      <c r="I197" s="88">
        <v>5</v>
      </c>
      <c r="J197" s="1408"/>
      <c r="K197" s="98">
        <v>48</v>
      </c>
      <c r="L197" s="98">
        <v>79</v>
      </c>
      <c r="M197" s="98">
        <v>65</v>
      </c>
      <c r="N197" s="98">
        <v>31</v>
      </c>
      <c r="O197" s="111"/>
      <c r="P197" s="98">
        <v>1018</v>
      </c>
      <c r="Q197" s="98">
        <v>1020</v>
      </c>
      <c r="R197" s="98">
        <v>1019</v>
      </c>
      <c r="S197" s="98">
        <v>2</v>
      </c>
      <c r="T197" s="111"/>
      <c r="U197" s="88">
        <v>4.3</v>
      </c>
      <c r="V197" s="88">
        <v>9.8000000000000007</v>
      </c>
      <c r="W197" s="88">
        <v>14.7</v>
      </c>
      <c r="X197" s="103" t="s">
        <v>178</v>
      </c>
      <c r="Y197" s="401"/>
      <c r="Z197" s="88">
        <v>0</v>
      </c>
      <c r="AA197" s="1459" t="s">
        <v>459</v>
      </c>
      <c r="AB197" s="156" t="s">
        <v>459</v>
      </c>
      <c r="AC197" s="1461" t="s">
        <v>459</v>
      </c>
      <c r="AD197" s="88" t="s">
        <v>459</v>
      </c>
      <c r="AE197" s="1459" t="s">
        <v>459</v>
      </c>
      <c r="AF197" s="1467"/>
      <c r="AG197" s="88">
        <v>5.0999999999999996</v>
      </c>
      <c r="AH197" s="88">
        <v>10.1</v>
      </c>
      <c r="AI197" s="88">
        <v>7.8</v>
      </c>
      <c r="AJ197" s="88">
        <v>5</v>
      </c>
      <c r="AL197" s="103" t="s">
        <v>549</v>
      </c>
      <c r="AM197" s="106"/>
      <c r="AN197" s="106"/>
      <c r="AO197" s="396"/>
      <c r="AP197" s="593">
        <v>1</v>
      </c>
      <c r="AQ197" s="596">
        <v>0</v>
      </c>
      <c r="AR197" s="576"/>
      <c r="AS197" s="44">
        <f t="shared" ref="AS197:AS260" si="29">IF(F197=""," ",F197-CV197)</f>
        <v>-1.2000000000000011</v>
      </c>
      <c r="AT197" s="88">
        <f t="shared" ref="AT197:AT260" si="30">IF(G197=""," ",G197-CW197)</f>
        <v>-5.1999999999999993</v>
      </c>
      <c r="AU197" s="88">
        <f t="shared" ref="AU197:AU260" si="31">IF(H197=""," ",AVERAGE(AS197:AT197))</f>
        <v>-3.2</v>
      </c>
      <c r="AV197" s="355">
        <f t="shared" ref="AV197:AV260" si="32">IF(I197=""," ",AT197-AS197)</f>
        <v>-3.9999999999999982</v>
      </c>
      <c r="AW197" s="44">
        <f>IF(F197="","",F197-Daily!CP197)</f>
        <v>-1.1964285714285623</v>
      </c>
      <c r="AX197" s="44">
        <f>IF(G197="","",G197-Daily!CQ197)</f>
        <v>-5.3000000000000007</v>
      </c>
      <c r="AY197" s="44">
        <f>IF(H197="","",H197-Daily!CR197)</f>
        <v>-3.3482142857142794</v>
      </c>
      <c r="AZ197" s="487">
        <f>IF(I197="","",I197-Daily!CS197)</f>
        <v>-4.1035714285714384</v>
      </c>
      <c r="BA197" s="85">
        <v>2.8811501120408565</v>
      </c>
      <c r="BB197" s="85">
        <v>15.852320591129773</v>
      </c>
      <c r="BC197" s="42">
        <v>7.7506785737653621</v>
      </c>
      <c r="BD197" s="108">
        <v>14.718155268532401</v>
      </c>
      <c r="BE197" s="351"/>
      <c r="BF197" s="640">
        <v>0</v>
      </c>
      <c r="BG197" s="44">
        <v>255.89999999999995</v>
      </c>
      <c r="BH197" s="643">
        <v>0.73595880879487885</v>
      </c>
      <c r="BI197" s="85">
        <v>897.30000000000007</v>
      </c>
      <c r="BJ197" s="616">
        <v>1.0921630217126703</v>
      </c>
      <c r="BK197" s="1792">
        <f t="shared" ref="BK197:BK260" si="33">IF(Z197="","",IF(Z197=0,0,IF(Z197&gt;1,2,1)))</f>
        <v>0</v>
      </c>
      <c r="BL197" s="1709">
        <v>0.23611111111111113</v>
      </c>
      <c r="BM197" s="1709">
        <v>0.53125</v>
      </c>
      <c r="BN197" s="1709">
        <v>0.67361111111111116</v>
      </c>
      <c r="BO197" s="1709">
        <v>0.25694444444444448</v>
      </c>
      <c r="BP197" s="1708">
        <v>0.29305555555555557</v>
      </c>
      <c r="BS197" s="2159" t="s">
        <v>200</v>
      </c>
      <c r="BT197" s="2160"/>
      <c r="BU197" s="88">
        <v>-0.95999999999999908</v>
      </c>
      <c r="BV197" s="88">
        <v>-3.5600000000000023</v>
      </c>
      <c r="BW197" s="88">
        <v>-2.7000000000000011</v>
      </c>
      <c r="BX197" s="88">
        <v>-2.5999999999999996</v>
      </c>
      <c r="BY197" s="127"/>
      <c r="BZ197" s="607">
        <v>80</v>
      </c>
      <c r="CA197" s="607">
        <v>1001.7</v>
      </c>
      <c r="CB197" s="1365">
        <v>5.3599999999999994</v>
      </c>
      <c r="CC197" s="88">
        <v>11.940000000000001</v>
      </c>
      <c r="CD197" s="1366"/>
      <c r="CE197" s="88">
        <v>32.6</v>
      </c>
      <c r="CF197" s="1367">
        <v>4.3004255319148941</v>
      </c>
      <c r="CG197" s="1368">
        <v>0.61859582542694502</v>
      </c>
      <c r="CH197" s="98">
        <v>8.3000000000000007</v>
      </c>
      <c r="CI197" s="1367">
        <v>0.27864905915982868</v>
      </c>
      <c r="CJ197" s="503">
        <v>4.9879807692307702E-2</v>
      </c>
      <c r="CK197" s="1089"/>
      <c r="CL197" s="670">
        <v>1</v>
      </c>
      <c r="CM197" s="669">
        <v>0</v>
      </c>
      <c r="CN197" s="670">
        <v>1013.25</v>
      </c>
      <c r="CO197" s="135">
        <f>'2011'!CA77</f>
        <v>4.1599999999999993</v>
      </c>
      <c r="CP197" s="664">
        <v>13.396428571428562</v>
      </c>
      <c r="CQ197" s="664">
        <v>22.5</v>
      </c>
      <c r="CR197" s="664">
        <f t="shared" si="27"/>
        <v>17.948214285714279</v>
      </c>
      <c r="CS197" s="512">
        <f t="shared" si="28"/>
        <v>9.1035714285714384</v>
      </c>
      <c r="CT197" s="669">
        <f>$CT$184+('2011'!$BX$77/Daily!$E$215*Daily!E197)</f>
        <v>347.70967741935482</v>
      </c>
      <c r="CU197" s="669">
        <f>$CU$184+('2011'!$CF$77/Daily!$E$215*Daily!E197)</f>
        <v>821.58064516129036</v>
      </c>
      <c r="CV197" s="135">
        <f>'2011'!BT77</f>
        <v>13.4</v>
      </c>
      <c r="CW197" s="135">
        <f>'2011'!BU77</f>
        <v>22.4</v>
      </c>
      <c r="CX197" s="25"/>
      <c r="CY197" s="536"/>
      <c r="CZ197" s="536"/>
      <c r="DA197" s="536"/>
      <c r="DB197" s="536"/>
      <c r="DC197" s="536"/>
      <c r="DD197" s="536"/>
    </row>
    <row r="198" spans="4:108" ht="12.75" customHeight="1" x14ac:dyDescent="0.2">
      <c r="D198" s="1892"/>
      <c r="E198" s="1814">
        <f t="shared" si="26"/>
        <v>14</v>
      </c>
      <c r="F198" s="189">
        <v>11.7</v>
      </c>
      <c r="G198" s="88">
        <v>22.7</v>
      </c>
      <c r="H198" s="88">
        <v>16.8</v>
      </c>
      <c r="I198" s="88">
        <v>11</v>
      </c>
      <c r="J198" s="1408"/>
      <c r="K198" s="98">
        <v>34</v>
      </c>
      <c r="L198" s="98">
        <v>72</v>
      </c>
      <c r="M198" s="98">
        <v>56</v>
      </c>
      <c r="N198" s="98">
        <v>38</v>
      </c>
      <c r="O198" s="111"/>
      <c r="P198" s="98">
        <v>1017</v>
      </c>
      <c r="Q198" s="98">
        <v>1020</v>
      </c>
      <c r="R198" s="98">
        <v>1018.5</v>
      </c>
      <c r="S198" s="98">
        <v>3</v>
      </c>
      <c r="T198" s="111"/>
      <c r="U198" s="88">
        <v>3.6</v>
      </c>
      <c r="V198" s="88">
        <v>9.8000000000000007</v>
      </c>
      <c r="W198" s="88">
        <v>13.2</v>
      </c>
      <c r="X198" s="103" t="s">
        <v>182</v>
      </c>
      <c r="Y198" s="401"/>
      <c r="Z198" s="88">
        <v>0</v>
      </c>
      <c r="AA198" s="1459" t="s">
        <v>459</v>
      </c>
      <c r="AB198" s="156" t="s">
        <v>459</v>
      </c>
      <c r="AC198" s="1461" t="s">
        <v>459</v>
      </c>
      <c r="AD198" s="88" t="s">
        <v>459</v>
      </c>
      <c r="AE198" s="1459" t="s">
        <v>459</v>
      </c>
      <c r="AF198" s="1467"/>
      <c r="AG198" s="88">
        <v>5.3</v>
      </c>
      <c r="AH198" s="88">
        <v>10</v>
      </c>
      <c r="AI198" s="88">
        <v>7.5</v>
      </c>
      <c r="AJ198" s="88">
        <v>4.7</v>
      </c>
      <c r="AL198" s="103" t="s">
        <v>683</v>
      </c>
      <c r="AM198" s="106"/>
      <c r="AN198" s="106"/>
      <c r="AO198" s="396"/>
      <c r="AP198" s="593">
        <v>3.5</v>
      </c>
      <c r="AQ198" s="596">
        <v>0</v>
      </c>
      <c r="AR198" s="576"/>
      <c r="AS198" s="44">
        <f t="shared" si="29"/>
        <v>-1.7000000000000011</v>
      </c>
      <c r="AT198" s="88">
        <f t="shared" si="30"/>
        <v>0.30000000000000071</v>
      </c>
      <c r="AU198" s="88">
        <f t="shared" si="31"/>
        <v>-0.70000000000000018</v>
      </c>
      <c r="AV198" s="355">
        <f t="shared" si="32"/>
        <v>2.0000000000000018</v>
      </c>
      <c r="AW198" s="44">
        <f>IF(F198="","",F198-Daily!CP198)</f>
        <v>-1.8000000000000007</v>
      </c>
      <c r="AX198" s="44">
        <f>IF(G198="","",G198-Daily!CQ198)</f>
        <v>0.17999999999999972</v>
      </c>
      <c r="AY198" s="44">
        <f>IF(H198="","",H198-Daily!CR198)</f>
        <v>-1.2099999999999973</v>
      </c>
      <c r="AZ198" s="487">
        <f>IF(I198="","",I198-Daily!CS198)</f>
        <v>1.9800000000000004</v>
      </c>
      <c r="BA198" s="85">
        <v>3.6092048605291858</v>
      </c>
      <c r="BB198" s="85">
        <v>2.0864305764322073</v>
      </c>
      <c r="BC198" s="42">
        <v>2.9294125122519543</v>
      </c>
      <c r="BD198" s="108">
        <v>4.2390926207072344</v>
      </c>
      <c r="BE198" s="351"/>
      <c r="BF198" s="640">
        <v>0</v>
      </c>
      <c r="BG198" s="44">
        <v>255.89999999999995</v>
      </c>
      <c r="BH198" s="643">
        <v>0.7327637169776462</v>
      </c>
      <c r="BI198" s="85">
        <v>900.80000000000007</v>
      </c>
      <c r="BJ198" s="616">
        <v>1.0885164106961878</v>
      </c>
      <c r="BK198" s="1792">
        <f t="shared" si="33"/>
        <v>0</v>
      </c>
      <c r="BL198" s="1709">
        <v>0.26041666666666669</v>
      </c>
      <c r="BM198" s="1709">
        <v>0.73958333333333337</v>
      </c>
      <c r="BN198" s="1709">
        <v>0.70138888888888884</v>
      </c>
      <c r="BO198" s="1709">
        <v>0.3263888888888889</v>
      </c>
      <c r="BP198" s="1708">
        <v>0.45555555555555555</v>
      </c>
      <c r="BS198" s="2159" t="s">
        <v>201</v>
      </c>
      <c r="BT198" s="2160"/>
      <c r="BU198" s="88">
        <v>-2.8200000000000021</v>
      </c>
      <c r="BV198" s="88">
        <v>-1.9299999999999997</v>
      </c>
      <c r="BW198" s="88">
        <v>-2.3950000000000014</v>
      </c>
      <c r="BX198" s="88">
        <v>0.88999999999999702</v>
      </c>
      <c r="BY198" s="127"/>
      <c r="BZ198" s="607">
        <v>65.8</v>
      </c>
      <c r="CA198" s="607">
        <v>1012.5</v>
      </c>
      <c r="CB198" s="1365">
        <v>3.3200000000000003</v>
      </c>
      <c r="CC198" s="88">
        <v>8.8600000000000012</v>
      </c>
      <c r="CD198" s="1366"/>
      <c r="CE198" s="88">
        <v>6</v>
      </c>
      <c r="CF198" s="1367">
        <v>0.79148936170212769</v>
      </c>
      <c r="CG198" s="1368">
        <v>0.11385199240986718</v>
      </c>
      <c r="CH198" s="98">
        <v>33.200000000000003</v>
      </c>
      <c r="CI198" s="1367">
        <v>1.1294795167485212</v>
      </c>
      <c r="CJ198" s="503">
        <v>0.19951923076923081</v>
      </c>
      <c r="CK198" s="1089"/>
      <c r="CL198" s="670">
        <v>1</v>
      </c>
      <c r="CM198" s="669">
        <v>0</v>
      </c>
      <c r="CN198" s="670">
        <v>1013.25</v>
      </c>
      <c r="CO198" s="135">
        <f>'2011'!CA77</f>
        <v>4.1599999999999993</v>
      </c>
      <c r="CP198" s="664">
        <v>13.5</v>
      </c>
      <c r="CQ198" s="664">
        <v>22.52</v>
      </c>
      <c r="CR198" s="664">
        <f t="shared" si="27"/>
        <v>18.009999999999998</v>
      </c>
      <c r="CS198" s="512">
        <f t="shared" si="28"/>
        <v>9.02</v>
      </c>
      <c r="CT198" s="669">
        <f>$CT$184+('2011'!$BX$77/Daily!$E$215*Daily!E198)</f>
        <v>349.22580645161293</v>
      </c>
      <c r="CU198" s="669">
        <f>$CU$184+('2011'!$CF$77/Daily!$E$215*Daily!E198)</f>
        <v>827.54838709677415</v>
      </c>
      <c r="CV198" s="135">
        <f>'2011'!BT77</f>
        <v>13.4</v>
      </c>
      <c r="CW198" s="135">
        <f>'2011'!BU77</f>
        <v>22.4</v>
      </c>
      <c r="CX198" s="25"/>
      <c r="CY198" s="536"/>
      <c r="CZ198" s="536"/>
      <c r="DA198" s="536"/>
      <c r="DB198" s="536"/>
      <c r="DC198" s="536"/>
      <c r="DD198" s="536"/>
    </row>
    <row r="199" spans="4:108" ht="12.75" customHeight="1" thickBot="1" x14ac:dyDescent="0.25">
      <c r="D199" s="1892"/>
      <c r="E199" s="1814">
        <f t="shared" si="26"/>
        <v>15</v>
      </c>
      <c r="F199" s="189">
        <v>11.8</v>
      </c>
      <c r="G199" s="88">
        <v>24</v>
      </c>
      <c r="H199" s="88">
        <v>18.7</v>
      </c>
      <c r="I199" s="88">
        <v>12.2</v>
      </c>
      <c r="J199" s="1408"/>
      <c r="K199" s="98">
        <v>34</v>
      </c>
      <c r="L199" s="98">
        <v>78</v>
      </c>
      <c r="M199" s="98">
        <v>54</v>
      </c>
      <c r="N199" s="98">
        <v>44</v>
      </c>
      <c r="O199" s="111"/>
      <c r="P199" s="98">
        <v>1012</v>
      </c>
      <c r="Q199" s="98">
        <v>1018</v>
      </c>
      <c r="R199" s="98">
        <v>1015</v>
      </c>
      <c r="S199" s="98">
        <v>6</v>
      </c>
      <c r="T199" s="111"/>
      <c r="U199" s="88">
        <v>5</v>
      </c>
      <c r="V199" s="88">
        <v>14</v>
      </c>
      <c r="W199" s="88">
        <v>20.8</v>
      </c>
      <c r="X199" s="103" t="s">
        <v>154</v>
      </c>
      <c r="Y199" s="401"/>
      <c r="Z199" s="88">
        <v>0</v>
      </c>
      <c r="AA199" s="1459" t="s">
        <v>459</v>
      </c>
      <c r="AB199" s="156" t="s">
        <v>459</v>
      </c>
      <c r="AC199" s="1461" t="s">
        <v>459</v>
      </c>
      <c r="AD199" s="88" t="s">
        <v>459</v>
      </c>
      <c r="AE199" s="1459" t="s">
        <v>459</v>
      </c>
      <c r="AF199" s="1467"/>
      <c r="AG199" s="88">
        <v>4.9000000000000004</v>
      </c>
      <c r="AH199" s="88">
        <v>11.9</v>
      </c>
      <c r="AI199" s="88">
        <v>8.5</v>
      </c>
      <c r="AJ199" s="88">
        <v>7</v>
      </c>
      <c r="AL199" s="103" t="s">
        <v>668</v>
      </c>
      <c r="AM199" s="106"/>
      <c r="AN199" s="106"/>
      <c r="AO199" s="396"/>
      <c r="AP199" s="593">
        <v>9</v>
      </c>
      <c r="AQ199" s="596">
        <v>0</v>
      </c>
      <c r="AR199" s="576"/>
      <c r="AS199" s="44">
        <f t="shared" si="29"/>
        <v>-1.5999999999999996</v>
      </c>
      <c r="AT199" s="88">
        <f t="shared" si="30"/>
        <v>1.6000000000000014</v>
      </c>
      <c r="AU199" s="88">
        <f t="shared" si="31"/>
        <v>8.8817841970012523E-16</v>
      </c>
      <c r="AV199" s="355">
        <f t="shared" si="32"/>
        <v>3.2000000000000011</v>
      </c>
      <c r="AW199" s="44">
        <f>IF(F199="","",F199-Daily!CP199)</f>
        <v>-1.75</v>
      </c>
      <c r="AX199" s="44">
        <f>IF(G199="","",G199-Daily!CQ199)</f>
        <v>1.4600000000000009</v>
      </c>
      <c r="AY199" s="44">
        <f>IF(H199="","",H199-Daily!CR199)</f>
        <v>0.65499999999999758</v>
      </c>
      <c r="AZ199" s="487">
        <f>IF(I199="","",I199-Daily!CS199)</f>
        <v>3.2100000000000009</v>
      </c>
      <c r="BA199" s="85">
        <v>3.5385803505109781</v>
      </c>
      <c r="BB199" s="85">
        <v>2.9694267157302137</v>
      </c>
      <c r="BC199" s="42">
        <v>2.4245654461471826</v>
      </c>
      <c r="BD199" s="108">
        <v>8.2172076963259695</v>
      </c>
      <c r="BE199" s="351"/>
      <c r="BF199" s="640">
        <v>0</v>
      </c>
      <c r="BG199" s="44">
        <v>255.89999999999995</v>
      </c>
      <c r="BH199" s="643">
        <v>0.72959624758576269</v>
      </c>
      <c r="BI199" s="85">
        <v>909.80000000000007</v>
      </c>
      <c r="BJ199" s="616">
        <v>1.0915205696814894</v>
      </c>
      <c r="BK199" s="1792">
        <f t="shared" si="33"/>
        <v>0</v>
      </c>
      <c r="BL199" s="1709">
        <v>0.24305555555555555</v>
      </c>
      <c r="BM199" s="1709">
        <v>0.61111111111111105</v>
      </c>
      <c r="BN199" s="1709">
        <v>0.73611111111111116</v>
      </c>
      <c r="BO199" s="1709">
        <v>0.27777777777777779</v>
      </c>
      <c r="BP199" s="1709">
        <v>0.7</v>
      </c>
      <c r="BS199" s="2157" t="s">
        <v>202</v>
      </c>
      <c r="BT199" s="2158"/>
      <c r="BU199" s="183">
        <v>-1.3650000000000002</v>
      </c>
      <c r="BV199" s="183">
        <v>-0.90333333333333599</v>
      </c>
      <c r="BW199" s="183">
        <v>-0.89250000000000185</v>
      </c>
      <c r="BX199" s="183">
        <v>0.461666666666666</v>
      </c>
      <c r="BY199" s="1373"/>
      <c r="BZ199" s="609">
        <v>66.5</v>
      </c>
      <c r="CA199" s="609">
        <v>1019.8333333333334</v>
      </c>
      <c r="CB199" s="1374">
        <v>3.0166666666666671</v>
      </c>
      <c r="CC199" s="183">
        <v>10.766666666666666</v>
      </c>
      <c r="CD199" s="1375"/>
      <c r="CE199" s="183">
        <v>0</v>
      </c>
      <c r="CF199" s="1376">
        <v>0</v>
      </c>
      <c r="CG199" s="1377">
        <v>0</v>
      </c>
      <c r="CH199" s="1378">
        <v>35.700000000000003</v>
      </c>
      <c r="CI199" s="1376">
        <v>1.0291900611254667</v>
      </c>
      <c r="CJ199" s="787">
        <v>0.21454326923076927</v>
      </c>
      <c r="CK199" s="1089"/>
      <c r="CL199" s="670">
        <v>1</v>
      </c>
      <c r="CM199" s="669">
        <v>0</v>
      </c>
      <c r="CN199" s="670">
        <v>1013.25</v>
      </c>
      <c r="CO199" s="135">
        <f>'2011'!CA77</f>
        <v>4.1599999999999993</v>
      </c>
      <c r="CP199" s="664">
        <v>13.55</v>
      </c>
      <c r="CQ199" s="664">
        <v>22.54</v>
      </c>
      <c r="CR199" s="664">
        <f t="shared" si="27"/>
        <v>18.045000000000002</v>
      </c>
      <c r="CS199" s="512">
        <f t="shared" si="28"/>
        <v>8.9899999999999984</v>
      </c>
      <c r="CT199" s="669">
        <f>$CT$184+('2011'!$BX$77/Daily!$E$215*Daily!E199)</f>
        <v>350.74193548387098</v>
      </c>
      <c r="CU199" s="669">
        <f>$CU$184+('2011'!$CF$77/Daily!$E$215*Daily!E199)</f>
        <v>833.51612903225805</v>
      </c>
      <c r="CV199" s="135">
        <f>'2011'!BT77</f>
        <v>13.4</v>
      </c>
      <c r="CW199" s="135">
        <f>'2011'!BU77</f>
        <v>22.4</v>
      </c>
      <c r="CX199" s="25"/>
      <c r="CY199" s="536"/>
      <c r="CZ199" s="536"/>
      <c r="DA199" s="536"/>
      <c r="DB199" s="536"/>
      <c r="DC199" s="536"/>
      <c r="DD199" s="536"/>
    </row>
    <row r="200" spans="4:108" ht="12.75" customHeight="1" x14ac:dyDescent="0.2">
      <c r="D200" s="1892"/>
      <c r="E200" s="1814">
        <f t="shared" si="26"/>
        <v>16</v>
      </c>
      <c r="F200" s="189">
        <v>13.2</v>
      </c>
      <c r="G200" s="88">
        <v>19</v>
      </c>
      <c r="H200" s="88">
        <v>16</v>
      </c>
      <c r="I200" s="88">
        <v>5.8000000000000007</v>
      </c>
      <c r="J200" s="1408"/>
      <c r="K200" s="98">
        <v>70</v>
      </c>
      <c r="L200" s="98">
        <v>93</v>
      </c>
      <c r="M200" s="98">
        <v>82</v>
      </c>
      <c r="N200" s="98">
        <v>23</v>
      </c>
      <c r="O200" s="111"/>
      <c r="P200" s="98">
        <v>995</v>
      </c>
      <c r="Q200" s="98">
        <v>1012</v>
      </c>
      <c r="R200" s="98">
        <v>1003.5</v>
      </c>
      <c r="S200" s="98">
        <v>17</v>
      </c>
      <c r="T200" s="111"/>
      <c r="U200" s="88">
        <v>6.8</v>
      </c>
      <c r="V200" s="88">
        <v>14.7</v>
      </c>
      <c r="W200" s="88">
        <v>25.3</v>
      </c>
      <c r="X200" s="103" t="s">
        <v>154</v>
      </c>
      <c r="Y200" s="401"/>
      <c r="Z200" s="88">
        <v>13.7</v>
      </c>
      <c r="AA200" s="1459">
        <v>4.5</v>
      </c>
      <c r="AB200" s="156">
        <v>3</v>
      </c>
      <c r="AC200" s="1461">
        <v>0.25996204933586337</v>
      </c>
      <c r="AD200" s="88">
        <v>2.2833333333333332</v>
      </c>
      <c r="AE200" s="1459">
        <v>60</v>
      </c>
      <c r="AF200" s="1467"/>
      <c r="AG200" s="88">
        <v>8.9</v>
      </c>
      <c r="AH200" s="88">
        <v>16.399999999999999</v>
      </c>
      <c r="AI200" s="88">
        <v>12.9</v>
      </c>
      <c r="AJ200" s="88">
        <v>7.4999999999999982</v>
      </c>
      <c r="AL200" s="103" t="s">
        <v>473</v>
      </c>
      <c r="AM200" s="106"/>
      <c r="AN200" s="106"/>
      <c r="AO200" s="396"/>
      <c r="AP200" s="593">
        <v>2</v>
      </c>
      <c r="AQ200" s="596">
        <v>6</v>
      </c>
      <c r="AR200" s="576"/>
      <c r="AS200" s="44">
        <f t="shared" si="29"/>
        <v>-0.20000000000000107</v>
      </c>
      <c r="AT200" s="88">
        <f t="shared" si="30"/>
        <v>-3.3999999999999986</v>
      </c>
      <c r="AU200" s="88">
        <f t="shared" si="31"/>
        <v>-1.7999999999999998</v>
      </c>
      <c r="AV200" s="355">
        <f t="shared" si="32"/>
        <v>-3.1999999999999975</v>
      </c>
      <c r="AW200" s="44">
        <f>IF(F200="","",F200-Daily!CP200)</f>
        <v>-0.40000000000000036</v>
      </c>
      <c r="AX200" s="44">
        <f>IF(G200="","",G200-Daily!CQ200)</f>
        <v>-3.5700000000000003</v>
      </c>
      <c r="AY200" s="44">
        <f>IF(H200="","",H200-Daily!CR200)</f>
        <v>-2.0850000000000009</v>
      </c>
      <c r="AZ200" s="487">
        <f>IF(I200="","",I200-Daily!CS200)</f>
        <v>-3.17</v>
      </c>
      <c r="BA200" s="85">
        <v>2.2336100211729617</v>
      </c>
      <c r="BB200" s="85">
        <v>6.6023135344355373</v>
      </c>
      <c r="BC200" s="42">
        <v>4.1559639645817752</v>
      </c>
      <c r="BD200" s="108">
        <v>8.0219789690900356</v>
      </c>
      <c r="BE200" s="351"/>
      <c r="BF200" s="640">
        <v>9.0361702127659562</v>
      </c>
      <c r="BG200" s="44">
        <v>269.59999999999997</v>
      </c>
      <c r="BH200" s="643">
        <v>0.76534798534798532</v>
      </c>
      <c r="BI200" s="85">
        <v>911.80000000000007</v>
      </c>
      <c r="BJ200" s="616">
        <v>1.0861435597909623</v>
      </c>
      <c r="BK200" s="1792">
        <f t="shared" si="33"/>
        <v>2</v>
      </c>
      <c r="BL200" s="1709">
        <v>0.1875</v>
      </c>
      <c r="BM200" s="1709">
        <v>0.71875</v>
      </c>
      <c r="BN200" s="1709">
        <v>0.72222222222222221</v>
      </c>
      <c r="BO200" s="1709" t="s">
        <v>693</v>
      </c>
      <c r="BP200" s="1709">
        <v>0.67569444444444438</v>
      </c>
      <c r="CK200" s="1089"/>
      <c r="CL200" s="670">
        <v>1</v>
      </c>
      <c r="CM200" s="669">
        <v>0</v>
      </c>
      <c r="CN200" s="670">
        <v>1013.25</v>
      </c>
      <c r="CO200" s="135">
        <f>'2011'!CA77</f>
        <v>4.1599999999999993</v>
      </c>
      <c r="CP200" s="664">
        <v>13.6</v>
      </c>
      <c r="CQ200" s="664">
        <v>22.57</v>
      </c>
      <c r="CR200" s="664">
        <f t="shared" si="27"/>
        <v>18.085000000000001</v>
      </c>
      <c r="CS200" s="512">
        <f t="shared" si="28"/>
        <v>8.9700000000000006</v>
      </c>
      <c r="CT200" s="669">
        <f>$CT$184+('2011'!$BX$77/Daily!$E$215*Daily!E200)</f>
        <v>352.25806451612902</v>
      </c>
      <c r="CU200" s="669">
        <f>$CU$184+('2011'!$CF$77/Daily!$E$215*Daily!E200)</f>
        <v>839.48387096774195</v>
      </c>
      <c r="CV200" s="135">
        <f>'2011'!BT77</f>
        <v>13.4</v>
      </c>
      <c r="CW200" s="135">
        <f>'2011'!BU77</f>
        <v>22.4</v>
      </c>
      <c r="CX200" s="25"/>
      <c r="CY200" s="536"/>
      <c r="CZ200" s="536"/>
      <c r="DA200" s="536"/>
      <c r="DB200" s="536"/>
      <c r="DC200" s="536"/>
      <c r="DD200" s="536"/>
    </row>
    <row r="201" spans="4:108" ht="12.75" customHeight="1" x14ac:dyDescent="0.2">
      <c r="D201" s="1892"/>
      <c r="E201" s="1814">
        <f t="shared" si="26"/>
        <v>17</v>
      </c>
      <c r="F201" s="189">
        <v>12.8</v>
      </c>
      <c r="G201" s="88">
        <v>18.899999999999999</v>
      </c>
      <c r="H201" s="88">
        <v>15.6</v>
      </c>
      <c r="I201" s="88">
        <v>6.0999999999999979</v>
      </c>
      <c r="J201" s="1408"/>
      <c r="K201" s="98">
        <v>64</v>
      </c>
      <c r="L201" s="98">
        <v>85</v>
      </c>
      <c r="M201" s="98">
        <v>77</v>
      </c>
      <c r="N201" s="98">
        <v>21</v>
      </c>
      <c r="O201" s="111"/>
      <c r="P201" s="98">
        <v>993</v>
      </c>
      <c r="Q201" s="98">
        <v>996</v>
      </c>
      <c r="R201" s="98">
        <v>994.5</v>
      </c>
      <c r="S201" s="98">
        <v>3</v>
      </c>
      <c r="T201" s="111"/>
      <c r="U201" s="88">
        <v>7.1</v>
      </c>
      <c r="V201" s="88">
        <v>15.9</v>
      </c>
      <c r="W201" s="88">
        <v>22.8</v>
      </c>
      <c r="X201" s="103" t="s">
        <v>154</v>
      </c>
      <c r="Y201" s="401"/>
      <c r="Z201" s="88">
        <v>3.3</v>
      </c>
      <c r="AA201" s="1459">
        <v>1.6</v>
      </c>
      <c r="AB201" s="156">
        <v>1.1000000000000001</v>
      </c>
      <c r="AC201" s="1461">
        <v>6.2618595825426948E-2</v>
      </c>
      <c r="AD201" s="88">
        <v>2.1999999999999997</v>
      </c>
      <c r="AE201" s="1459">
        <v>50</v>
      </c>
      <c r="AF201" s="1467"/>
      <c r="AG201" s="88">
        <v>8.9</v>
      </c>
      <c r="AH201" s="88">
        <v>14.6</v>
      </c>
      <c r="AI201" s="88">
        <v>11.4</v>
      </c>
      <c r="AJ201" s="88">
        <v>5.6999999999999993</v>
      </c>
      <c r="AL201" s="103" t="s">
        <v>549</v>
      </c>
      <c r="AM201" s="106"/>
      <c r="AN201" s="106"/>
      <c r="AO201" s="396"/>
      <c r="AP201" s="593">
        <v>2</v>
      </c>
      <c r="AQ201" s="596">
        <v>1.5</v>
      </c>
      <c r="AR201" s="576"/>
      <c r="AS201" s="44">
        <f t="shared" si="29"/>
        <v>-0.59999999999999964</v>
      </c>
      <c r="AT201" s="88">
        <f t="shared" si="30"/>
        <v>-3.5</v>
      </c>
      <c r="AU201" s="88">
        <f t="shared" si="31"/>
        <v>-2.0499999999999998</v>
      </c>
      <c r="AV201" s="355">
        <f t="shared" si="32"/>
        <v>-2.9000000000000004</v>
      </c>
      <c r="AW201" s="44">
        <f>IF(F201="","",F201-Daily!CP201)</f>
        <v>-0.84999999999999964</v>
      </c>
      <c r="AX201" s="44">
        <f>IF(G201="","",G201-Daily!CQ201)</f>
        <v>-3.6900000000000013</v>
      </c>
      <c r="AY201" s="44">
        <f>IF(H201="","",H201-Daily!CR201)</f>
        <v>-2.5200000000000014</v>
      </c>
      <c r="AZ201" s="487">
        <f>IF(I201="","",I201-Daily!CS201)</f>
        <v>-2.8400000000000016</v>
      </c>
      <c r="BA201" s="85">
        <v>2.564186793932572</v>
      </c>
      <c r="BB201" s="85">
        <v>6.9695766602136802</v>
      </c>
      <c r="BC201" s="42">
        <v>5.0680990473776069</v>
      </c>
      <c r="BD201" s="108">
        <v>6.6218480283183832</v>
      </c>
      <c r="BE201" s="351"/>
      <c r="BF201" s="640">
        <v>2.176595744680851</v>
      </c>
      <c r="BG201" s="44">
        <v>272.89999999999998</v>
      </c>
      <c r="BH201" s="643">
        <v>0.77139600620041937</v>
      </c>
      <c r="BI201" s="85">
        <v>913.80000000000007</v>
      </c>
      <c r="BJ201" s="616">
        <v>1.0808424586973941</v>
      </c>
      <c r="BK201" s="1792">
        <f t="shared" si="33"/>
        <v>2</v>
      </c>
      <c r="BL201" s="1709">
        <v>0.22569444444444445</v>
      </c>
      <c r="BM201" s="1709">
        <v>0.55555555555555558</v>
      </c>
      <c r="BN201" s="1709">
        <v>0.77430555555555547</v>
      </c>
      <c r="BO201" s="1709">
        <v>0.27430555555555552</v>
      </c>
      <c r="BP201" s="1709">
        <v>0.73611111111111116</v>
      </c>
      <c r="BS201" s="1388" t="s">
        <v>178</v>
      </c>
      <c r="BT201" s="185">
        <v>8</v>
      </c>
      <c r="BV201" s="2226" t="s">
        <v>168</v>
      </c>
      <c r="BW201" s="2227"/>
      <c r="BX201" s="2227"/>
      <c r="BY201" s="2227"/>
      <c r="BZ201" s="2227"/>
      <c r="CA201" s="2227"/>
      <c r="CB201" s="2227"/>
      <c r="CC201" s="2228"/>
      <c r="CE201" s="1682">
        <f>MIN(F185:F215)</f>
        <v>9.1</v>
      </c>
      <c r="CF201" s="1682">
        <f>MIN(G185:G215)</f>
        <v>17.2</v>
      </c>
      <c r="CG201" s="1682">
        <f>MIN(H185:H215)</f>
        <v>14.6</v>
      </c>
      <c r="CH201" s="1682">
        <f>MIN(I185:I215)</f>
        <v>4.5</v>
      </c>
      <c r="CI201" s="1683">
        <f>MIN(K185:K215)</f>
        <v>33</v>
      </c>
      <c r="CJ201" s="1683">
        <f>MIN(L185:L215)</f>
        <v>66</v>
      </c>
      <c r="CK201" s="1089"/>
      <c r="CL201" s="670">
        <v>1</v>
      </c>
      <c r="CM201" s="669">
        <v>0</v>
      </c>
      <c r="CN201" s="670">
        <v>1013.25</v>
      </c>
      <c r="CO201" s="135">
        <f>'2011'!CA77</f>
        <v>4.1599999999999993</v>
      </c>
      <c r="CP201" s="664">
        <v>13.65</v>
      </c>
      <c r="CQ201" s="664">
        <v>22.59</v>
      </c>
      <c r="CR201" s="664">
        <f t="shared" si="27"/>
        <v>18.12</v>
      </c>
      <c r="CS201" s="512">
        <f t="shared" si="28"/>
        <v>8.94</v>
      </c>
      <c r="CT201" s="669">
        <f>$CT$184+('2011'!$BX$77/Daily!$E$215*Daily!E201)</f>
        <v>353.77419354838707</v>
      </c>
      <c r="CU201" s="669">
        <f>$CU$184+('2011'!$CF$77/Daily!$E$215*Daily!E201)</f>
        <v>845.45161290322585</v>
      </c>
      <c r="CV201" s="135">
        <f>'2011'!BT77</f>
        <v>13.4</v>
      </c>
      <c r="CW201" s="135">
        <f>'2011'!BU77</f>
        <v>22.4</v>
      </c>
      <c r="CX201" s="25"/>
      <c r="CY201" s="536"/>
      <c r="CZ201" s="536"/>
      <c r="DA201" s="536"/>
      <c r="DB201" s="536"/>
      <c r="DC201" s="536"/>
      <c r="DD201" s="536"/>
    </row>
    <row r="202" spans="4:108" ht="12.75" customHeight="1" x14ac:dyDescent="0.2">
      <c r="D202" s="1892"/>
      <c r="E202" s="1814">
        <f t="shared" si="26"/>
        <v>18</v>
      </c>
      <c r="F202" s="189">
        <v>13.2</v>
      </c>
      <c r="G202" s="88">
        <v>18.399999999999999</v>
      </c>
      <c r="H202" s="88">
        <v>15.1</v>
      </c>
      <c r="I202" s="88">
        <v>5.1999999999999993</v>
      </c>
      <c r="J202" s="1408"/>
      <c r="K202" s="98">
        <v>65</v>
      </c>
      <c r="L202" s="98">
        <v>91</v>
      </c>
      <c r="M202" s="98">
        <v>79</v>
      </c>
      <c r="N202" s="98">
        <v>26</v>
      </c>
      <c r="O202" s="111"/>
      <c r="P202" s="98">
        <v>995</v>
      </c>
      <c r="Q202" s="98">
        <v>1000</v>
      </c>
      <c r="R202" s="98">
        <v>997.5</v>
      </c>
      <c r="S202" s="98">
        <v>5</v>
      </c>
      <c r="T202" s="111"/>
      <c r="U202" s="88">
        <v>7.2</v>
      </c>
      <c r="V202" s="88">
        <v>16.600000000000001</v>
      </c>
      <c r="W202" s="88">
        <v>21.9</v>
      </c>
      <c r="X202" s="103" t="s">
        <v>154</v>
      </c>
      <c r="Y202" s="401"/>
      <c r="Z202" s="88">
        <v>7.1</v>
      </c>
      <c r="AA202" s="1459">
        <v>4.5999999999999996</v>
      </c>
      <c r="AB202" s="156">
        <v>2.5</v>
      </c>
      <c r="AC202" s="1461">
        <v>0.1347248576850095</v>
      </c>
      <c r="AD202" s="88">
        <v>2.3666666666666667</v>
      </c>
      <c r="AE202" s="1459">
        <v>40</v>
      </c>
      <c r="AF202" s="1467"/>
      <c r="AG202" s="88">
        <v>10.4</v>
      </c>
      <c r="AH202" s="88">
        <v>12.5</v>
      </c>
      <c r="AI202" s="88">
        <v>11.5</v>
      </c>
      <c r="AJ202" s="88">
        <v>2.0999999999999996</v>
      </c>
      <c r="AL202" s="103" t="s">
        <v>684</v>
      </c>
      <c r="AM202" s="106"/>
      <c r="AN202" s="106"/>
      <c r="AO202" s="396"/>
      <c r="AP202" s="593">
        <v>0.8</v>
      </c>
      <c r="AQ202" s="596">
        <v>3</v>
      </c>
      <c r="AR202" s="576"/>
      <c r="AS202" s="44">
        <f t="shared" si="29"/>
        <v>-0.20000000000000107</v>
      </c>
      <c r="AT202" s="88">
        <f t="shared" si="30"/>
        <v>-4</v>
      </c>
      <c r="AU202" s="88">
        <f t="shared" si="31"/>
        <v>-2.1000000000000005</v>
      </c>
      <c r="AV202" s="355">
        <f t="shared" si="32"/>
        <v>-3.7999999999999989</v>
      </c>
      <c r="AW202" s="44">
        <f>IF(F202="","",F202-Daily!CP202)</f>
        <v>-0.5</v>
      </c>
      <c r="AX202" s="44">
        <f>IF(G202="","",G202-Daily!CQ202)</f>
        <v>-4.2300000000000004</v>
      </c>
      <c r="AY202" s="44">
        <f>IF(H202="","",H202-Daily!CR202)</f>
        <v>-3.0649999999999995</v>
      </c>
      <c r="AZ202" s="487">
        <f>IF(I202="","",I202-Daily!CS202)</f>
        <v>-3.7300000000000004</v>
      </c>
      <c r="BA202" s="85">
        <v>2.3002377579553799</v>
      </c>
      <c r="BB202" s="85">
        <v>8.9999482795859507</v>
      </c>
      <c r="BC202" s="42">
        <v>6.6555675079298817</v>
      </c>
      <c r="BD202" s="108">
        <v>11.412248888152883</v>
      </c>
      <c r="BE202" s="351"/>
      <c r="BF202" s="640">
        <v>4.682978723404255</v>
      </c>
      <c r="BG202" s="44">
        <v>280</v>
      </c>
      <c r="BH202" s="643">
        <v>0.78808788814236419</v>
      </c>
      <c r="BI202" s="85">
        <v>914.6</v>
      </c>
      <c r="BJ202" s="616">
        <v>1.0742062589982573</v>
      </c>
      <c r="BK202" s="1792">
        <f t="shared" si="33"/>
        <v>2</v>
      </c>
      <c r="BL202" s="1709">
        <v>0.22916666666666666</v>
      </c>
      <c r="BM202" s="1709">
        <v>0.63888888888888895</v>
      </c>
      <c r="BN202" s="1709">
        <v>0.64583333333333337</v>
      </c>
      <c r="BO202" s="1709" t="s">
        <v>490</v>
      </c>
      <c r="BP202" s="1709">
        <v>0.25416666666666665</v>
      </c>
      <c r="BS202" s="1313" t="s">
        <v>180</v>
      </c>
      <c r="BT202" s="108">
        <v>4</v>
      </c>
      <c r="BV202" s="2229"/>
      <c r="BW202" s="2230"/>
      <c r="BX202" s="2230"/>
      <c r="BY202" s="2230"/>
      <c r="BZ202" s="2230"/>
      <c r="CA202" s="2230"/>
      <c r="CB202" s="2230"/>
      <c r="CC202" s="2231"/>
      <c r="CE202" s="1684">
        <f>MAX(F185:F215)</f>
        <v>14.4</v>
      </c>
      <c r="CF202" s="1684">
        <f>MAX(G185:G215)</f>
        <v>26.4</v>
      </c>
      <c r="CG202" s="1684">
        <f>MAX(H185:H215)</f>
        <v>20.100000000000001</v>
      </c>
      <c r="CH202" s="1684">
        <f>MAX(I185:I215)</f>
        <v>13.299999999999999</v>
      </c>
      <c r="CI202" s="1685">
        <f>MAX(K185:K215)</f>
        <v>70</v>
      </c>
      <c r="CJ202" s="1685">
        <f>MAX(L185:L215)</f>
        <v>94</v>
      </c>
      <c r="CK202" s="1090"/>
      <c r="CL202" s="670">
        <v>1</v>
      </c>
      <c r="CM202" s="669">
        <v>0</v>
      </c>
      <c r="CN202" s="670">
        <v>1013.25</v>
      </c>
      <c r="CO202" s="135">
        <f>'2011'!CA77</f>
        <v>4.1599999999999993</v>
      </c>
      <c r="CP202" s="664">
        <v>13.7</v>
      </c>
      <c r="CQ202" s="664">
        <v>22.63</v>
      </c>
      <c r="CR202" s="664">
        <f t="shared" si="27"/>
        <v>18.164999999999999</v>
      </c>
      <c r="CS202" s="512">
        <f t="shared" si="28"/>
        <v>8.93</v>
      </c>
      <c r="CT202" s="669">
        <f>$CT$184+('2011'!$BX$77/Daily!$E$215*Daily!E202)</f>
        <v>355.29032258064518</v>
      </c>
      <c r="CU202" s="669">
        <f>$CU$184+('2011'!$CF$77/Daily!$E$215*Daily!E202)</f>
        <v>851.41935483870964</v>
      </c>
      <c r="CV202" s="135">
        <f>'2011'!BT77</f>
        <v>13.4</v>
      </c>
      <c r="CW202" s="135">
        <f>'2011'!BU77</f>
        <v>22.4</v>
      </c>
      <c r="CX202" s="25"/>
      <c r="CY202" s="536"/>
      <c r="CZ202" s="536"/>
      <c r="DA202" s="536"/>
      <c r="DB202" s="536"/>
      <c r="DC202" s="536"/>
      <c r="DD202" s="536"/>
    </row>
    <row r="203" spans="4:108" ht="12.75" customHeight="1" x14ac:dyDescent="0.2">
      <c r="D203" s="1892"/>
      <c r="E203" s="1814">
        <f t="shared" si="26"/>
        <v>19</v>
      </c>
      <c r="F203" s="189">
        <v>11.9</v>
      </c>
      <c r="G203" s="88">
        <v>19.899999999999999</v>
      </c>
      <c r="H203" s="88">
        <v>15.3</v>
      </c>
      <c r="I203" s="88">
        <v>7.9999999999999982</v>
      </c>
      <c r="J203" s="1408"/>
      <c r="K203" s="98">
        <v>62</v>
      </c>
      <c r="L203" s="98">
        <v>94</v>
      </c>
      <c r="M203" s="98">
        <v>84</v>
      </c>
      <c r="N203" s="98">
        <v>32</v>
      </c>
      <c r="O203" s="111"/>
      <c r="P203" s="98">
        <v>1000</v>
      </c>
      <c r="Q203" s="98">
        <v>1008</v>
      </c>
      <c r="R203" s="98">
        <v>1004</v>
      </c>
      <c r="S203" s="98">
        <v>8</v>
      </c>
      <c r="T203" s="111"/>
      <c r="U203" s="88">
        <v>3.3</v>
      </c>
      <c r="V203" s="88">
        <v>8.5</v>
      </c>
      <c r="W203" s="88">
        <v>12.5</v>
      </c>
      <c r="X203" s="103" t="s">
        <v>181</v>
      </c>
      <c r="Y203" s="401"/>
      <c r="Z203" s="88">
        <v>3</v>
      </c>
      <c r="AA203" s="1459">
        <v>1.4</v>
      </c>
      <c r="AB203" s="156">
        <v>1.1000000000000001</v>
      </c>
      <c r="AC203" s="1461">
        <v>5.692599620493359E-2</v>
      </c>
      <c r="AD203" s="88">
        <v>1.5</v>
      </c>
      <c r="AE203" s="1459">
        <v>20</v>
      </c>
      <c r="AF203" s="1467"/>
      <c r="AG203" s="88">
        <v>10.8</v>
      </c>
      <c r="AH203" s="88">
        <v>14.9</v>
      </c>
      <c r="AI203" s="88">
        <v>12.6</v>
      </c>
      <c r="AJ203" s="88">
        <v>4.0999999999999996</v>
      </c>
      <c r="AL203" s="103" t="s">
        <v>680</v>
      </c>
      <c r="AM203" s="106"/>
      <c r="AN203" s="106"/>
      <c r="AO203" s="396"/>
      <c r="AP203" s="593">
        <v>3</v>
      </c>
      <c r="AQ203" s="596">
        <v>2</v>
      </c>
      <c r="AR203" s="576"/>
      <c r="AS203" s="44">
        <f t="shared" si="29"/>
        <v>-1.5</v>
      </c>
      <c r="AT203" s="88">
        <f t="shared" si="30"/>
        <v>-2.5</v>
      </c>
      <c r="AU203" s="88">
        <f t="shared" si="31"/>
        <v>-2</v>
      </c>
      <c r="AV203" s="355">
        <f t="shared" si="32"/>
        <v>-1</v>
      </c>
      <c r="AW203" s="44">
        <f>IF(F203="","",F203-Daily!CP203)</f>
        <v>-1.8499999999999996</v>
      </c>
      <c r="AX203" s="44">
        <f>IF(G203="","",G203-Daily!CQ203)</f>
        <v>-2.75</v>
      </c>
      <c r="AY203" s="44">
        <f>IF(H203="","",H203-Daily!CR203)</f>
        <v>-2.8999999999999986</v>
      </c>
      <c r="AZ203" s="487">
        <f>IF(I203="","",I203-Daily!CS203)</f>
        <v>-0.90000000000000036</v>
      </c>
      <c r="BA203" s="85">
        <v>3.6819805294048487</v>
      </c>
      <c r="BB203" s="85">
        <v>4.6788812909702102</v>
      </c>
      <c r="BC203" s="42">
        <v>6.111128370159892</v>
      </c>
      <c r="BD203" s="108">
        <v>2.6895651671553846</v>
      </c>
      <c r="BE203" s="351"/>
      <c r="BF203" s="640">
        <v>1.9787234042553192</v>
      </c>
      <c r="BG203" s="44">
        <v>283</v>
      </c>
      <c r="BH203" s="643">
        <v>0.79314709339119427</v>
      </c>
      <c r="BI203" s="85">
        <v>917.6</v>
      </c>
      <c r="BJ203" s="616">
        <v>1.0702283757853945</v>
      </c>
      <c r="BK203" s="1792">
        <f t="shared" si="33"/>
        <v>2</v>
      </c>
      <c r="BL203" s="1709">
        <v>0.23611111111111113</v>
      </c>
      <c r="BM203" s="1709">
        <v>0.59027777777777779</v>
      </c>
      <c r="BN203" s="1709">
        <v>0.59722222222222221</v>
      </c>
      <c r="BO203" s="1709">
        <v>0.23958333333333334</v>
      </c>
      <c r="BP203" s="1709">
        <v>1.4583333333333332E-2</v>
      </c>
      <c r="BS203" s="1389" t="s">
        <v>183</v>
      </c>
      <c r="BT203" s="108">
        <v>0</v>
      </c>
      <c r="BU203" s="26"/>
      <c r="BV203" s="1381"/>
      <c r="BW203" s="1381"/>
      <c r="BX203" s="1381"/>
      <c r="BY203" s="1381"/>
      <c r="BZ203" s="1381"/>
      <c r="CA203" s="1381"/>
      <c r="CB203" s="1381"/>
      <c r="CC203" s="1381"/>
      <c r="CD203" s="9"/>
      <c r="CE203" s="1683">
        <f>MIN(M185:M215)</f>
        <v>47</v>
      </c>
      <c r="CF203" s="1683">
        <f>MIN(N185:N215)</f>
        <v>21</v>
      </c>
      <c r="CG203" s="1683">
        <f>MIN(P185:P215)</f>
        <v>993</v>
      </c>
      <c r="CH203" s="1683">
        <f>MIN(Q185:Q215)</f>
        <v>996</v>
      </c>
      <c r="CI203" s="1683">
        <f>MIN(R185:R215)</f>
        <v>994.5</v>
      </c>
      <c r="CJ203" s="1683">
        <f>MIN(S185:S215)</f>
        <v>2</v>
      </c>
      <c r="CK203" s="1086"/>
      <c r="CL203" s="670">
        <v>1</v>
      </c>
      <c r="CM203" s="669">
        <v>0</v>
      </c>
      <c r="CN203" s="670">
        <v>1013.25</v>
      </c>
      <c r="CO203" s="135">
        <f>'2011'!CA77</f>
        <v>4.1599999999999993</v>
      </c>
      <c r="CP203" s="664">
        <v>13.75</v>
      </c>
      <c r="CQ203" s="664">
        <v>22.65</v>
      </c>
      <c r="CR203" s="664">
        <f t="shared" si="27"/>
        <v>18.2</v>
      </c>
      <c r="CS203" s="512">
        <f t="shared" si="28"/>
        <v>8.8999999999999986</v>
      </c>
      <c r="CT203" s="669">
        <f>$CT$184+('2011'!$BX$77/Daily!$E$215*Daily!E203)</f>
        <v>356.80645161290323</v>
      </c>
      <c r="CU203" s="669">
        <f>$CU$184+('2011'!$CF$77/Daily!$E$215*Daily!E203)</f>
        <v>857.38709677419354</v>
      </c>
      <c r="CV203" s="135">
        <f>'2011'!BT77</f>
        <v>13.4</v>
      </c>
      <c r="CW203" s="135">
        <f>'2011'!BU77</f>
        <v>22.4</v>
      </c>
      <c r="CX203" s="25"/>
      <c r="CY203" s="536"/>
      <c r="CZ203" s="536"/>
      <c r="DA203" s="536"/>
      <c r="DB203" s="536"/>
      <c r="DC203" s="536"/>
      <c r="DD203" s="536"/>
    </row>
    <row r="204" spans="4:108" ht="12.75" customHeight="1" x14ac:dyDescent="0.2">
      <c r="D204" s="1892"/>
      <c r="E204" s="1814">
        <f t="shared" si="26"/>
        <v>20</v>
      </c>
      <c r="F204" s="189">
        <v>12.6</v>
      </c>
      <c r="G204" s="88">
        <v>19.100000000000001</v>
      </c>
      <c r="H204" s="88">
        <v>15.3</v>
      </c>
      <c r="I204" s="88">
        <v>6.5</v>
      </c>
      <c r="J204" s="1408"/>
      <c r="K204" s="98">
        <v>54</v>
      </c>
      <c r="L204" s="98">
        <v>91</v>
      </c>
      <c r="M204" s="98">
        <v>78</v>
      </c>
      <c r="N204" s="98">
        <v>37</v>
      </c>
      <c r="O204" s="111"/>
      <c r="P204" s="98">
        <v>1008</v>
      </c>
      <c r="Q204" s="98">
        <v>1010</v>
      </c>
      <c r="R204" s="98">
        <v>1009</v>
      </c>
      <c r="S204" s="98">
        <v>2</v>
      </c>
      <c r="T204" s="111"/>
      <c r="U204" s="88">
        <v>2.4</v>
      </c>
      <c r="V204" s="88">
        <v>8.6999999999999993</v>
      </c>
      <c r="W204" s="88">
        <v>10.7</v>
      </c>
      <c r="X204" s="103" t="s">
        <v>181</v>
      </c>
      <c r="Y204" s="401"/>
      <c r="Z204" s="88">
        <v>5.5</v>
      </c>
      <c r="AA204" s="1459">
        <v>4.5999999999999996</v>
      </c>
      <c r="AB204" s="156">
        <v>3</v>
      </c>
      <c r="AC204" s="1461">
        <v>0.10436432637571158</v>
      </c>
      <c r="AD204" s="88">
        <v>1.375</v>
      </c>
      <c r="AE204" s="1459">
        <v>20</v>
      </c>
      <c r="AF204" s="1467"/>
      <c r="AG204" s="88">
        <v>9.1999999999999993</v>
      </c>
      <c r="AH204" s="88">
        <v>12.3</v>
      </c>
      <c r="AI204" s="88">
        <v>11.3</v>
      </c>
      <c r="AJ204" s="88">
        <v>3.1</v>
      </c>
      <c r="AL204" s="103" t="s">
        <v>492</v>
      </c>
      <c r="AM204" s="106"/>
      <c r="AN204" s="106"/>
      <c r="AO204" s="396"/>
      <c r="AP204" s="593">
        <v>0.5</v>
      </c>
      <c r="AQ204" s="596">
        <v>4</v>
      </c>
      <c r="AR204" s="576"/>
      <c r="AS204" s="44">
        <f t="shared" si="29"/>
        <v>-0.80000000000000071</v>
      </c>
      <c r="AT204" s="88">
        <f t="shared" si="30"/>
        <v>-3.2999999999999972</v>
      </c>
      <c r="AU204" s="88">
        <f t="shared" si="31"/>
        <v>-2.0499999999999989</v>
      </c>
      <c r="AV204" s="355">
        <f t="shared" si="32"/>
        <v>-2.4999999999999964</v>
      </c>
      <c r="AW204" s="44">
        <f>IF(F204="","",F204-Daily!CP204)</f>
        <v>-1.2000000000000011</v>
      </c>
      <c r="AX204" s="44">
        <f>IF(G204="","",G204-Daily!CQ204)</f>
        <v>-3.5599999999999987</v>
      </c>
      <c r="AY204" s="44">
        <f>IF(H204="","",H204-Daily!CR204)</f>
        <v>-2.9299999999999997</v>
      </c>
      <c r="AZ204" s="487">
        <f>IF(I204="","",I204-Daily!CS204)</f>
        <v>-2.3599999999999994</v>
      </c>
      <c r="BA204" s="85">
        <v>2.8847516349811189</v>
      </c>
      <c r="BB204" s="85">
        <v>6.5728828761530824</v>
      </c>
      <c r="BC204" s="42">
        <v>6.2055441159288902</v>
      </c>
      <c r="BD204" s="108">
        <v>5.1139773505696109</v>
      </c>
      <c r="BE204" s="351"/>
      <c r="BF204" s="640">
        <v>3.6276595744680851</v>
      </c>
      <c r="BG204" s="44">
        <v>288.5</v>
      </c>
      <c r="BH204" s="643">
        <v>0.80514043932301049</v>
      </c>
      <c r="BI204" s="85">
        <v>918.1</v>
      </c>
      <c r="BJ204" s="616">
        <v>1.0634098042146167</v>
      </c>
      <c r="BK204" s="1792">
        <f t="shared" si="33"/>
        <v>2</v>
      </c>
      <c r="BL204" s="1709">
        <v>9.375E-2</v>
      </c>
      <c r="BM204" s="1709">
        <v>0.55902777777777779</v>
      </c>
      <c r="BN204" s="1709">
        <v>0.59722222222222221</v>
      </c>
      <c r="BO204" s="1709">
        <v>0.25347222222222221</v>
      </c>
      <c r="BP204" s="1708">
        <v>0.47291666666666665</v>
      </c>
      <c r="BS204" s="1389" t="s">
        <v>185</v>
      </c>
      <c r="BT204" s="108">
        <v>1</v>
      </c>
      <c r="BU204" s="26"/>
      <c r="BV204" s="1380"/>
      <c r="BW204" s="1380"/>
      <c r="BX204" s="1380"/>
      <c r="BY204" s="1380"/>
      <c r="BZ204" s="1380"/>
      <c r="CA204" s="1380"/>
      <c r="CB204" s="1380"/>
      <c r="CC204" s="1380"/>
      <c r="CD204" s="172"/>
      <c r="CE204" s="1685">
        <f>MAX(M185:M215)</f>
        <v>88</v>
      </c>
      <c r="CF204" s="1685">
        <f>MAX(N185:N215)</f>
        <v>53</v>
      </c>
      <c r="CG204" s="1685">
        <f>MAX(P185:P215)</f>
        <v>1023</v>
      </c>
      <c r="CH204" s="1685">
        <f>MAX(Q185:Q215)</f>
        <v>1027</v>
      </c>
      <c r="CI204" s="1685">
        <f>MAX(R185:R215)</f>
        <v>1025</v>
      </c>
      <c r="CJ204" s="1685">
        <f>MAX(S185:S215)</f>
        <v>17</v>
      </c>
      <c r="CK204" s="1086"/>
      <c r="CL204" s="670">
        <v>1</v>
      </c>
      <c r="CM204" s="669">
        <v>0</v>
      </c>
      <c r="CN204" s="670">
        <v>1013.25</v>
      </c>
      <c r="CO204" s="135">
        <f>'2011'!CA77</f>
        <v>4.1599999999999993</v>
      </c>
      <c r="CP204" s="664">
        <v>13.8</v>
      </c>
      <c r="CQ204" s="664">
        <v>22.66</v>
      </c>
      <c r="CR204" s="664">
        <f t="shared" si="27"/>
        <v>18.23</v>
      </c>
      <c r="CS204" s="512">
        <f t="shared" si="28"/>
        <v>8.86</v>
      </c>
      <c r="CT204" s="669">
        <f>$CT$184+('2011'!$BX$77/Daily!$E$215*Daily!E204)</f>
        <v>358.32258064516128</v>
      </c>
      <c r="CU204" s="669">
        <f>$CU$184+('2011'!$CF$77/Daily!$E$215*Daily!E204)</f>
        <v>863.35483870967744</v>
      </c>
      <c r="CV204" s="135">
        <f>'2011'!BT77</f>
        <v>13.4</v>
      </c>
      <c r="CW204" s="135">
        <f>'2011'!BU77</f>
        <v>22.4</v>
      </c>
      <c r="CX204" s="25"/>
      <c r="CY204" s="536"/>
      <c r="CZ204" s="536"/>
      <c r="DA204" s="536"/>
      <c r="DB204" s="536"/>
      <c r="DC204" s="536"/>
      <c r="DD204" s="536"/>
    </row>
    <row r="205" spans="4:108" ht="12.75" customHeight="1" x14ac:dyDescent="0.2">
      <c r="D205" s="1892"/>
      <c r="E205" s="1814">
        <f t="shared" si="26"/>
        <v>21</v>
      </c>
      <c r="F205" s="189">
        <v>13.1</v>
      </c>
      <c r="G205" s="88">
        <v>19.3</v>
      </c>
      <c r="H205" s="88">
        <v>14.9</v>
      </c>
      <c r="I205" s="88">
        <v>6.2</v>
      </c>
      <c r="J205" s="1408"/>
      <c r="K205" s="98">
        <v>67</v>
      </c>
      <c r="L205" s="98">
        <v>94</v>
      </c>
      <c r="M205" s="98">
        <v>88</v>
      </c>
      <c r="N205" s="98">
        <v>27</v>
      </c>
      <c r="O205" s="111"/>
      <c r="P205" s="98">
        <v>1010</v>
      </c>
      <c r="Q205" s="98">
        <v>1016</v>
      </c>
      <c r="R205" s="98">
        <v>1013</v>
      </c>
      <c r="S205" s="98">
        <v>6</v>
      </c>
      <c r="T205" s="111"/>
      <c r="U205" s="88">
        <v>2.4</v>
      </c>
      <c r="V205" s="88">
        <v>7.8</v>
      </c>
      <c r="W205" s="88">
        <v>11.2</v>
      </c>
      <c r="X205" s="103" t="s">
        <v>180</v>
      </c>
      <c r="Y205" s="401"/>
      <c r="Z205" s="88">
        <v>3.8</v>
      </c>
      <c r="AA205" s="1459">
        <v>3.6</v>
      </c>
      <c r="AB205" s="156">
        <v>1.6</v>
      </c>
      <c r="AC205" s="1461">
        <v>7.2106261859582549E-2</v>
      </c>
      <c r="AD205" s="88">
        <v>1.2666666666666666</v>
      </c>
      <c r="AE205" s="1459">
        <v>30</v>
      </c>
      <c r="AF205" s="1467"/>
      <c r="AG205" s="88">
        <v>11</v>
      </c>
      <c r="AH205" s="88">
        <v>14.7</v>
      </c>
      <c r="AI205" s="88">
        <v>12.8</v>
      </c>
      <c r="AJ205" s="88">
        <v>3.7</v>
      </c>
      <c r="AL205" s="103" t="s">
        <v>625</v>
      </c>
      <c r="AM205" s="106"/>
      <c r="AN205" s="106"/>
      <c r="AO205" s="396"/>
      <c r="AP205" s="593">
        <v>0.2</v>
      </c>
      <c r="AQ205" s="596">
        <v>3</v>
      </c>
      <c r="AR205" s="576"/>
      <c r="AS205" s="44">
        <f t="shared" si="29"/>
        <v>-0.30000000000000071</v>
      </c>
      <c r="AT205" s="88">
        <f t="shared" si="30"/>
        <v>-3.0999999999999979</v>
      </c>
      <c r="AU205" s="88">
        <f t="shared" si="31"/>
        <v>-1.6999999999999993</v>
      </c>
      <c r="AV205" s="355">
        <f t="shared" si="32"/>
        <v>-2.7999999999999972</v>
      </c>
      <c r="AW205" s="44">
        <f>IF(F205="","",F205-Daily!CP205)</f>
        <v>-0.75</v>
      </c>
      <c r="AX205" s="44">
        <f>IF(G205="","",G205-Daily!CQ205)</f>
        <v>-3.370000000000001</v>
      </c>
      <c r="AY205" s="44">
        <f>IF(H205="","",H205-Daily!CR205)</f>
        <v>-3.3600000000000012</v>
      </c>
      <c r="AZ205" s="487">
        <f>IF(I205="","",I205-Daily!CS205)</f>
        <v>-2.6200000000000019</v>
      </c>
      <c r="BA205" s="85">
        <v>2.4835312964866993</v>
      </c>
      <c r="BB205" s="85">
        <v>6.0456393077449038</v>
      </c>
      <c r="BC205" s="42">
        <v>7.8012225637459363</v>
      </c>
      <c r="BD205" s="108">
        <v>5.8646410829844804</v>
      </c>
      <c r="BE205" s="351"/>
      <c r="BF205" s="640">
        <v>2.506382978723404</v>
      </c>
      <c r="BG205" s="44">
        <v>292.3</v>
      </c>
      <c r="BH205" s="643">
        <v>0.81230838189152854</v>
      </c>
      <c r="BI205" s="85">
        <v>918.30000000000007</v>
      </c>
      <c r="BJ205" s="616">
        <v>1.0563397528665257</v>
      </c>
      <c r="BK205" s="1792">
        <f t="shared" si="33"/>
        <v>2</v>
      </c>
      <c r="BL205" s="1709">
        <v>0.11041666666666666</v>
      </c>
      <c r="BM205" s="1709">
        <v>0.64027777777777783</v>
      </c>
      <c r="BN205" s="1709">
        <v>0.63749999999999996</v>
      </c>
      <c r="BO205" s="1709">
        <v>0.33402777777777781</v>
      </c>
      <c r="BP205" s="1709">
        <v>0.78194444444444444</v>
      </c>
      <c r="BS205" s="1209" t="s">
        <v>179</v>
      </c>
      <c r="BT205" s="108">
        <v>4</v>
      </c>
      <c r="BV205" s="1216"/>
      <c r="BW205" s="1216"/>
      <c r="BX205" s="1216"/>
      <c r="BY205" s="1216"/>
      <c r="BZ205" s="1216"/>
      <c r="CA205" s="1216"/>
      <c r="CB205" s="1216"/>
      <c r="CC205" s="1216"/>
      <c r="CD205" s="1381"/>
      <c r="CE205" s="1682">
        <f>MIN(U185:U215)</f>
        <v>2.2000000000000002</v>
      </c>
      <c r="CF205" s="1682">
        <f>MIN(V185:V215)</f>
        <v>6.7</v>
      </c>
      <c r="CG205" s="1682">
        <f>MIN(W185:W215)</f>
        <v>9.8000000000000007</v>
      </c>
      <c r="CH205" s="1682"/>
      <c r="CI205" s="1682"/>
      <c r="CJ205" s="1682"/>
      <c r="CK205" s="1091"/>
      <c r="CL205" s="670">
        <v>1</v>
      </c>
      <c r="CM205" s="669">
        <v>0</v>
      </c>
      <c r="CN205" s="670">
        <v>1013.25</v>
      </c>
      <c r="CO205" s="135">
        <f>'2011'!CA77</f>
        <v>4.1599999999999993</v>
      </c>
      <c r="CP205" s="664">
        <v>13.85</v>
      </c>
      <c r="CQ205" s="664">
        <v>22.67</v>
      </c>
      <c r="CR205" s="664">
        <f t="shared" si="27"/>
        <v>18.260000000000002</v>
      </c>
      <c r="CS205" s="512">
        <f t="shared" si="28"/>
        <v>8.8200000000000021</v>
      </c>
      <c r="CT205" s="669">
        <f>$CT$184+('2011'!$BX$77/Daily!$E$215*Daily!E205)</f>
        <v>359.83870967741933</v>
      </c>
      <c r="CU205" s="669">
        <f>$CU$184+('2011'!$CF$77/Daily!$E$215*Daily!E205)</f>
        <v>869.32258064516134</v>
      </c>
      <c r="CV205" s="135">
        <f>'2011'!BT77</f>
        <v>13.4</v>
      </c>
      <c r="CW205" s="135">
        <f>'2011'!BU77</f>
        <v>22.4</v>
      </c>
      <c r="CX205" s="25"/>
      <c r="CY205" s="536"/>
      <c r="CZ205" s="536"/>
      <c r="DA205" s="536"/>
      <c r="DB205" s="536"/>
      <c r="DC205" s="536"/>
      <c r="DD205" s="536"/>
    </row>
    <row r="206" spans="4:108" ht="12.75" customHeight="1" x14ac:dyDescent="0.2">
      <c r="D206" s="1892"/>
      <c r="E206" s="1814">
        <f t="shared" si="26"/>
        <v>22</v>
      </c>
      <c r="F206" s="189">
        <v>10.5</v>
      </c>
      <c r="G206" s="88">
        <v>20.2</v>
      </c>
      <c r="H206" s="88">
        <v>15.7</v>
      </c>
      <c r="I206" s="88">
        <v>9.6999999999999993</v>
      </c>
      <c r="J206" s="1408"/>
      <c r="K206" s="98">
        <v>43</v>
      </c>
      <c r="L206" s="98">
        <v>92</v>
      </c>
      <c r="M206" s="98">
        <v>69</v>
      </c>
      <c r="N206" s="98">
        <v>49</v>
      </c>
      <c r="O206" s="111"/>
      <c r="P206" s="98">
        <v>1015</v>
      </c>
      <c r="Q206" s="98">
        <v>1017</v>
      </c>
      <c r="R206" s="98">
        <v>1016</v>
      </c>
      <c r="S206" s="98">
        <v>2</v>
      </c>
      <c r="T206" s="111"/>
      <c r="U206" s="88">
        <v>3.5</v>
      </c>
      <c r="V206" s="88">
        <v>9.1999999999999993</v>
      </c>
      <c r="W206" s="88">
        <v>12.8</v>
      </c>
      <c r="X206" s="103" t="s">
        <v>178</v>
      </c>
      <c r="Y206" s="401"/>
      <c r="Z206" s="88">
        <v>1.1000000000000001</v>
      </c>
      <c r="AA206" s="1459">
        <v>1.1000000000000001</v>
      </c>
      <c r="AB206" s="156">
        <v>0.3</v>
      </c>
      <c r="AC206" s="1461">
        <v>2.087286527514232E-2</v>
      </c>
      <c r="AD206" s="88">
        <v>0.73333333333333339</v>
      </c>
      <c r="AE206" s="1459">
        <v>1.7</v>
      </c>
      <c r="AF206" s="1467"/>
      <c r="AG206" s="88">
        <v>6.3</v>
      </c>
      <c r="AH206" s="88">
        <v>11.7</v>
      </c>
      <c r="AI206" s="88">
        <v>9.4</v>
      </c>
      <c r="AJ206" s="88">
        <v>5.4</v>
      </c>
      <c r="AL206" s="103" t="s">
        <v>685</v>
      </c>
      <c r="AM206" s="106"/>
      <c r="AN206" s="106"/>
      <c r="AO206" s="396"/>
      <c r="AP206" s="593">
        <v>8</v>
      </c>
      <c r="AQ206" s="596">
        <v>1.5</v>
      </c>
      <c r="AR206" s="576"/>
      <c r="AS206" s="44">
        <f t="shared" si="29"/>
        <v>-2.9000000000000004</v>
      </c>
      <c r="AT206" s="88">
        <f t="shared" si="30"/>
        <v>-2.1999999999999993</v>
      </c>
      <c r="AU206" s="88">
        <f t="shared" si="31"/>
        <v>-2.5499999999999998</v>
      </c>
      <c r="AV206" s="355">
        <f t="shared" si="32"/>
        <v>0.70000000000000107</v>
      </c>
      <c r="AW206" s="44">
        <f>IF(F206="","",F206-Daily!CP206)</f>
        <v>-3.4000000000000004</v>
      </c>
      <c r="AX206" s="44">
        <f>IF(G206="","",G206-Daily!CQ206)</f>
        <v>-2.4700000000000024</v>
      </c>
      <c r="AY206" s="44">
        <f>IF(H206="","",H206-Daily!CR206)</f>
        <v>-2.5850000000000009</v>
      </c>
      <c r="AZ206" s="487">
        <f>IF(I206="","",I206-Daily!CS206)</f>
        <v>0.92999999999999794</v>
      </c>
      <c r="BA206" s="85">
        <v>7.5809496419528166</v>
      </c>
      <c r="BB206" s="85">
        <v>4.2017292579150292</v>
      </c>
      <c r="BC206" s="42">
        <v>5.228141784215433</v>
      </c>
      <c r="BD206" s="108">
        <v>2.7196686065602993</v>
      </c>
      <c r="BE206" s="351"/>
      <c r="BF206" s="640">
        <v>0.72553191489361712</v>
      </c>
      <c r="BG206" s="44">
        <v>293.40000000000003</v>
      </c>
      <c r="BH206" s="643">
        <v>0.81194429566148907</v>
      </c>
      <c r="BI206" s="85">
        <v>926.30000000000007</v>
      </c>
      <c r="BJ206" s="616">
        <v>1.0582774379007889</v>
      </c>
      <c r="BK206" s="1792">
        <f t="shared" si="33"/>
        <v>2</v>
      </c>
      <c r="BL206" s="1709">
        <v>0.24374999999999999</v>
      </c>
      <c r="BM206" s="1709">
        <v>0.56805555555555554</v>
      </c>
      <c r="BN206" s="1709">
        <v>0.76875000000000004</v>
      </c>
      <c r="BO206" s="1709">
        <v>0.14722222222222223</v>
      </c>
      <c r="BP206" s="1708">
        <v>0.51388888888888895</v>
      </c>
      <c r="BS206" s="1389" t="s">
        <v>154</v>
      </c>
      <c r="BT206" s="108">
        <v>8</v>
      </c>
      <c r="BV206" s="1379"/>
      <c r="BW206" s="1379"/>
      <c r="BX206" s="1379"/>
      <c r="BY206" s="1379"/>
      <c r="BZ206" s="1379"/>
      <c r="CA206" s="1379"/>
      <c r="CB206" s="1379"/>
      <c r="CC206" s="1379"/>
      <c r="CD206" s="1379"/>
      <c r="CE206" s="1684">
        <f>MAX(U185:U215)</f>
        <v>8.3000000000000007</v>
      </c>
      <c r="CF206" s="1684">
        <f>MAX(V185:V215)</f>
        <v>20.100000000000001</v>
      </c>
      <c r="CG206" s="1684">
        <f>MAX(W185:W215)</f>
        <v>28</v>
      </c>
      <c r="CH206" s="1684">
        <f>MAX(Z185:Z215)</f>
        <v>13.7</v>
      </c>
      <c r="CI206" s="1684">
        <f>MAX(AA185:AA215)</f>
        <v>4.5999999999999996</v>
      </c>
      <c r="CJ206" s="1684">
        <f>MAX(AB185:AB215)</f>
        <v>3</v>
      </c>
      <c r="CK206" s="1091"/>
      <c r="CL206" s="670">
        <v>1</v>
      </c>
      <c r="CM206" s="669">
        <v>0</v>
      </c>
      <c r="CN206" s="670">
        <v>1013.25</v>
      </c>
      <c r="CO206" s="135">
        <f>'2011'!CA77</f>
        <v>4.1599999999999993</v>
      </c>
      <c r="CP206" s="664">
        <v>13.9</v>
      </c>
      <c r="CQ206" s="664">
        <v>22.67</v>
      </c>
      <c r="CR206" s="1817">
        <f t="shared" si="27"/>
        <v>18.285</v>
      </c>
      <c r="CS206" s="512">
        <f t="shared" si="28"/>
        <v>8.7700000000000014</v>
      </c>
      <c r="CT206" s="669">
        <f>$CT$184+('2011'!$BX$77/Daily!$E$215*Daily!E206)</f>
        <v>361.35483870967744</v>
      </c>
      <c r="CU206" s="669">
        <f>$CU$184+('2011'!$CF$77/Daily!$E$215*Daily!E206)</f>
        <v>875.29032258064512</v>
      </c>
      <c r="CV206" s="135">
        <f>'2011'!BT77</f>
        <v>13.4</v>
      </c>
      <c r="CW206" s="135">
        <f>'2011'!BU77</f>
        <v>22.4</v>
      </c>
      <c r="CX206" s="25"/>
      <c r="CY206" s="536"/>
      <c r="CZ206" s="536"/>
      <c r="DA206" s="536"/>
      <c r="DB206" s="536"/>
      <c r="DC206" s="536"/>
      <c r="DD206" s="536"/>
    </row>
    <row r="207" spans="4:108" ht="12.75" customHeight="1" x14ac:dyDescent="0.2">
      <c r="D207" s="1892"/>
      <c r="E207" s="1814">
        <f t="shared" si="26"/>
        <v>23</v>
      </c>
      <c r="F207" s="189">
        <v>10.9</v>
      </c>
      <c r="G207" s="88">
        <v>18</v>
      </c>
      <c r="H207" s="88">
        <v>14.9</v>
      </c>
      <c r="I207" s="88">
        <v>7.1</v>
      </c>
      <c r="J207" s="1408"/>
      <c r="K207" s="98">
        <v>44</v>
      </c>
      <c r="L207" s="98">
        <v>89</v>
      </c>
      <c r="M207" s="98">
        <v>64</v>
      </c>
      <c r="N207" s="98">
        <v>45</v>
      </c>
      <c r="O207" s="111"/>
      <c r="P207" s="98">
        <v>1012</v>
      </c>
      <c r="Q207" s="98">
        <v>1015</v>
      </c>
      <c r="R207" s="98">
        <v>1013.5</v>
      </c>
      <c r="S207" s="98">
        <v>3</v>
      </c>
      <c r="T207" s="111"/>
      <c r="U207" s="88">
        <v>3.4</v>
      </c>
      <c r="V207" s="88">
        <v>10.7</v>
      </c>
      <c r="W207" s="88">
        <v>13.2</v>
      </c>
      <c r="X207" s="103" t="s">
        <v>182</v>
      </c>
      <c r="Y207" s="401"/>
      <c r="Z207" s="88">
        <v>1.1000000000000001</v>
      </c>
      <c r="AA207" s="1459">
        <v>0.8</v>
      </c>
      <c r="AB207" s="156">
        <v>0.5</v>
      </c>
      <c r="AC207" s="1461">
        <v>2.087286527514232E-2</v>
      </c>
      <c r="AD207" s="88">
        <v>2.2000000000000002</v>
      </c>
      <c r="AE207" s="1459">
        <v>6</v>
      </c>
      <c r="AF207" s="1467"/>
      <c r="AG207" s="88">
        <v>3.5</v>
      </c>
      <c r="AH207" s="88">
        <v>11.2</v>
      </c>
      <c r="AI207" s="88">
        <v>7.8</v>
      </c>
      <c r="AJ207" s="88">
        <v>7.7</v>
      </c>
      <c r="AL207" s="103" t="s">
        <v>686</v>
      </c>
      <c r="AM207" s="106"/>
      <c r="AN207" s="106"/>
      <c r="AO207" s="396"/>
      <c r="AP207" s="593">
        <v>4</v>
      </c>
      <c r="AQ207" s="596">
        <v>0.5</v>
      </c>
      <c r="AR207" s="576"/>
      <c r="AS207" s="44">
        <f t="shared" si="29"/>
        <v>-2.5</v>
      </c>
      <c r="AT207" s="88">
        <f t="shared" si="30"/>
        <v>-4.3999999999999986</v>
      </c>
      <c r="AU207" s="88">
        <f t="shared" si="31"/>
        <v>-3.4499999999999993</v>
      </c>
      <c r="AV207" s="355">
        <f t="shared" si="32"/>
        <v>-1.8999999999999986</v>
      </c>
      <c r="AW207" s="44">
        <f>IF(F207="","",F207-Daily!CP207)</f>
        <v>-3.0499999999999989</v>
      </c>
      <c r="AX207" s="44">
        <f>IF(G207="","",G207-Daily!CQ207)</f>
        <v>-4.6700000000000017</v>
      </c>
      <c r="AY207" s="44">
        <f>IF(H207="","",H207-Daily!CR207)</f>
        <v>-3.4100000000000019</v>
      </c>
      <c r="AZ207" s="487">
        <f>IF(I207="","",I207-Daily!CS207)</f>
        <v>-1.6200000000000028</v>
      </c>
      <c r="BA207" s="85">
        <v>6.3259304995588161</v>
      </c>
      <c r="BB207" s="85">
        <v>11.249540424331158</v>
      </c>
      <c r="BC207" s="42">
        <v>8.020497004115736</v>
      </c>
      <c r="BD207" s="108">
        <v>3.5968338299620086</v>
      </c>
      <c r="BE207" s="351"/>
      <c r="BF207" s="640">
        <v>0.72553191489361712</v>
      </c>
      <c r="BG207" s="44">
        <v>294.50000000000006</v>
      </c>
      <c r="BH207" s="643">
        <v>0.81158325184460856</v>
      </c>
      <c r="BI207" s="85">
        <v>930.30000000000007</v>
      </c>
      <c r="BJ207" s="616">
        <v>1.0556499139792819</v>
      </c>
      <c r="BK207" s="1792">
        <f t="shared" si="33"/>
        <v>2</v>
      </c>
      <c r="BL207" s="1709">
        <v>0.27013888888888887</v>
      </c>
      <c r="BM207" s="1709">
        <v>0.72152777777777777</v>
      </c>
      <c r="BN207" s="1709">
        <v>0.66597222222222219</v>
      </c>
      <c r="BO207" s="1709">
        <v>0.29166666666666669</v>
      </c>
      <c r="BP207" s="1708">
        <v>0.51875000000000004</v>
      </c>
      <c r="BS207" s="1389" t="s">
        <v>181</v>
      </c>
      <c r="BT207" s="108">
        <v>3</v>
      </c>
      <c r="BV207" s="1216"/>
      <c r="BW207" s="1216"/>
      <c r="BX207" s="1216"/>
      <c r="BY207" s="1216"/>
      <c r="BZ207" s="1216"/>
      <c r="CA207" s="1216"/>
      <c r="CB207" s="1216"/>
      <c r="CC207" s="1216"/>
      <c r="CD207" s="1379"/>
      <c r="CE207" s="1686"/>
      <c r="CF207" s="1682">
        <f>MIN(AD185:AD215)</f>
        <v>0.73333333333333339</v>
      </c>
      <c r="CG207" s="1687"/>
      <c r="CH207" s="1682">
        <f>MIN(AG185:AG215)</f>
        <v>3.4</v>
      </c>
      <c r="CI207" s="1682">
        <f>MIN(AH185:AH215)</f>
        <v>8.4</v>
      </c>
      <c r="CJ207" s="1682">
        <f>MIN(AI185:AI215)</f>
        <v>5.8</v>
      </c>
      <c r="CK207" s="1091"/>
      <c r="CL207" s="670">
        <v>1</v>
      </c>
      <c r="CM207" s="669">
        <v>0</v>
      </c>
      <c r="CN207" s="670">
        <v>1013.25</v>
      </c>
      <c r="CO207" s="135">
        <f>'2011'!CA77</f>
        <v>4.1599999999999993</v>
      </c>
      <c r="CP207" s="664">
        <v>13.95</v>
      </c>
      <c r="CQ207" s="664">
        <v>22.67</v>
      </c>
      <c r="CR207" s="1817">
        <f t="shared" si="27"/>
        <v>18.310000000000002</v>
      </c>
      <c r="CS207" s="512">
        <f t="shared" si="28"/>
        <v>8.7200000000000024</v>
      </c>
      <c r="CT207" s="669">
        <f>$CT$184+('2011'!$BX$77/Daily!$E$215*Daily!E207)</f>
        <v>362.87096774193549</v>
      </c>
      <c r="CU207" s="669">
        <f>$CU$184+('2011'!$CF$77/Daily!$E$215*Daily!E207)</f>
        <v>881.25806451612902</v>
      </c>
      <c r="CV207" s="135">
        <f>'2011'!BT77</f>
        <v>13.4</v>
      </c>
      <c r="CW207" s="135">
        <f>'2011'!BU77</f>
        <v>22.4</v>
      </c>
      <c r="CX207" s="25"/>
      <c r="CY207" s="536"/>
      <c r="CZ207" s="536"/>
      <c r="DA207" s="536"/>
      <c r="DB207" s="536"/>
      <c r="DC207" s="536"/>
      <c r="DD207" s="536"/>
    </row>
    <row r="208" spans="4:108" ht="12.75" customHeight="1" x14ac:dyDescent="0.2">
      <c r="D208" s="1892"/>
      <c r="E208" s="1814">
        <f t="shared" si="26"/>
        <v>24</v>
      </c>
      <c r="F208" s="189">
        <v>10.6</v>
      </c>
      <c r="G208" s="88">
        <v>23.2</v>
      </c>
      <c r="H208" s="88">
        <v>16.899999999999999</v>
      </c>
      <c r="I208" s="88">
        <v>12.6</v>
      </c>
      <c r="J208" s="1408"/>
      <c r="K208" s="98">
        <v>33</v>
      </c>
      <c r="L208" s="98">
        <v>81</v>
      </c>
      <c r="M208" s="98">
        <v>54</v>
      </c>
      <c r="N208" s="98">
        <v>48</v>
      </c>
      <c r="O208" s="111"/>
      <c r="P208" s="98">
        <v>1008</v>
      </c>
      <c r="Q208" s="98">
        <v>1012</v>
      </c>
      <c r="R208" s="98">
        <v>1010</v>
      </c>
      <c r="S208" s="98">
        <v>4</v>
      </c>
      <c r="T208" s="111"/>
      <c r="U208" s="88">
        <v>4.0999999999999996</v>
      </c>
      <c r="V208" s="88">
        <v>11.4</v>
      </c>
      <c r="W208" s="88">
        <v>14.7</v>
      </c>
      <c r="X208" s="103" t="s">
        <v>182</v>
      </c>
      <c r="Y208" s="401"/>
      <c r="Z208" s="88">
        <v>0</v>
      </c>
      <c r="AA208" s="1459" t="s">
        <v>459</v>
      </c>
      <c r="AB208" s="156" t="s">
        <v>459</v>
      </c>
      <c r="AC208" s="1461" t="s">
        <v>459</v>
      </c>
      <c r="AD208" s="88" t="s">
        <v>459</v>
      </c>
      <c r="AE208" s="1459" t="s">
        <v>459</v>
      </c>
      <c r="AF208" s="1467"/>
      <c r="AG208" s="88">
        <v>3.4</v>
      </c>
      <c r="AH208" s="88">
        <v>10</v>
      </c>
      <c r="AI208" s="88">
        <v>6.8</v>
      </c>
      <c r="AJ208" s="88">
        <v>6.6</v>
      </c>
      <c r="AL208" s="103" t="s">
        <v>687</v>
      </c>
      <c r="AM208" s="106"/>
      <c r="AN208" s="106"/>
      <c r="AO208" s="396"/>
      <c r="AP208" s="593">
        <v>13</v>
      </c>
      <c r="AQ208" s="596">
        <v>0</v>
      </c>
      <c r="AR208" s="576"/>
      <c r="AS208" s="44">
        <f t="shared" si="29"/>
        <v>-2.8000000000000007</v>
      </c>
      <c r="AT208" s="88">
        <f t="shared" si="30"/>
        <v>0.80000000000000071</v>
      </c>
      <c r="AU208" s="88">
        <f t="shared" si="31"/>
        <v>-1</v>
      </c>
      <c r="AV208" s="355">
        <f t="shared" si="32"/>
        <v>3.6000000000000014</v>
      </c>
      <c r="AW208" s="44">
        <f>IF(F208="","",F208-Daily!CP208)</f>
        <v>-3.3499999999999996</v>
      </c>
      <c r="AX208" s="44">
        <f>IF(G208="","",G208-Daily!CQ208)</f>
        <v>0.52999999999999758</v>
      </c>
      <c r="AY208" s="44">
        <f>IF(H208="","",H208-Daily!CR208)</f>
        <v>-1.4100000000000037</v>
      </c>
      <c r="AZ208" s="487">
        <f>IF(I208="","",I208-Daily!CS208)</f>
        <v>3.8799999999999972</v>
      </c>
      <c r="BA208" s="85">
        <v>7.3826187691426171</v>
      </c>
      <c r="BB208" s="85">
        <v>2.276749536599104</v>
      </c>
      <c r="BC208" s="42">
        <v>3.155267199667366</v>
      </c>
      <c r="BD208" s="108">
        <v>12.616005182746214</v>
      </c>
      <c r="BE208" s="351"/>
      <c r="BF208" s="640">
        <v>0</v>
      </c>
      <c r="BG208" s="44">
        <v>294.50000000000006</v>
      </c>
      <c r="BH208" s="643">
        <v>0.808206444759207</v>
      </c>
      <c r="BI208" s="85">
        <v>943.30000000000007</v>
      </c>
      <c r="BJ208" s="616">
        <v>1.0632017161140199</v>
      </c>
      <c r="BK208" s="1792">
        <f t="shared" si="33"/>
        <v>0</v>
      </c>
      <c r="BL208" s="1709">
        <v>0.24444444444444446</v>
      </c>
      <c r="BM208" s="1709">
        <v>0.75763888888888886</v>
      </c>
      <c r="BN208" s="1709">
        <v>0.70972222222222225</v>
      </c>
      <c r="BO208" s="1709">
        <v>0.28194444444444444</v>
      </c>
      <c r="BP208" s="1708">
        <v>0.68055555555555547</v>
      </c>
      <c r="BS208" s="1390" t="s">
        <v>182</v>
      </c>
      <c r="BT208" s="160">
        <v>3</v>
      </c>
      <c r="BV208" s="1382"/>
      <c r="BW208" s="1382"/>
      <c r="BX208" s="1382"/>
      <c r="BY208" s="1382"/>
      <c r="BZ208" s="1382"/>
      <c r="CA208" s="1382"/>
      <c r="CB208" s="1382"/>
      <c r="CC208" s="1382"/>
      <c r="CD208" s="1216"/>
      <c r="CE208" s="1688">
        <f>MAX(AC185:AC215)</f>
        <v>0.25996204933586337</v>
      </c>
      <c r="CF208" s="1684">
        <f>MAX(AD185:AD215)</f>
        <v>2.3666666666666667</v>
      </c>
      <c r="CG208" s="1689">
        <f>MAX(AE185:AE215)</f>
        <v>60</v>
      </c>
      <c r="CH208" s="1684">
        <f>MAX(AG185:AG215)</f>
        <v>11</v>
      </c>
      <c r="CI208" s="1684">
        <f>MAX(AH185:AH215)</f>
        <v>16.399999999999999</v>
      </c>
      <c r="CJ208" s="1684">
        <f>MAX(AI185:AI215)</f>
        <v>12.9</v>
      </c>
      <c r="CK208" s="1091"/>
      <c r="CL208" s="670">
        <v>1</v>
      </c>
      <c r="CM208" s="669">
        <v>0</v>
      </c>
      <c r="CN208" s="670">
        <v>1013.25</v>
      </c>
      <c r="CO208" s="135">
        <f>'2011'!CA77</f>
        <v>4.1599999999999993</v>
      </c>
      <c r="CP208" s="664">
        <v>13.95</v>
      </c>
      <c r="CQ208" s="664">
        <v>22.67</v>
      </c>
      <c r="CR208" s="1817">
        <f t="shared" si="27"/>
        <v>18.310000000000002</v>
      </c>
      <c r="CS208" s="512">
        <f t="shared" si="28"/>
        <v>8.7200000000000024</v>
      </c>
      <c r="CT208" s="669">
        <f>$CT$184+('2011'!$BX$77/Daily!$E$215*Daily!E208)</f>
        <v>364.38709677419354</v>
      </c>
      <c r="CU208" s="669">
        <f>$CU$184+('2011'!$CF$77/Daily!$E$215*Daily!E208)</f>
        <v>887.22580645161293</v>
      </c>
      <c r="CV208" s="135">
        <f>'2011'!BT77</f>
        <v>13.4</v>
      </c>
      <c r="CW208" s="135">
        <f>'2011'!BU77</f>
        <v>22.4</v>
      </c>
      <c r="CX208" s="25"/>
      <c r="CY208" s="536"/>
      <c r="CZ208" s="536"/>
      <c r="DA208" s="536"/>
      <c r="DB208" s="536"/>
      <c r="DC208" s="536"/>
      <c r="DD208" s="536"/>
    </row>
    <row r="209" spans="4:108" ht="12.75" customHeight="1" x14ac:dyDescent="0.2">
      <c r="D209" s="1892"/>
      <c r="E209" s="1814">
        <f t="shared" si="26"/>
        <v>25</v>
      </c>
      <c r="F209" s="189">
        <v>10.4</v>
      </c>
      <c r="G209" s="88">
        <v>23</v>
      </c>
      <c r="H209" s="88">
        <v>17.100000000000001</v>
      </c>
      <c r="I209" s="88">
        <v>12.6</v>
      </c>
      <c r="J209" s="1408"/>
      <c r="K209" s="156">
        <v>40</v>
      </c>
      <c r="L209" s="156">
        <v>70</v>
      </c>
      <c r="M209" s="98">
        <v>54</v>
      </c>
      <c r="N209" s="156">
        <v>30</v>
      </c>
      <c r="O209" s="154"/>
      <c r="P209" s="156">
        <v>1008</v>
      </c>
      <c r="Q209" s="156">
        <v>1012</v>
      </c>
      <c r="R209" s="98">
        <v>1010</v>
      </c>
      <c r="S209" s="156">
        <v>4</v>
      </c>
      <c r="T209" s="154"/>
      <c r="U209" s="88">
        <v>3.2</v>
      </c>
      <c r="V209" s="88">
        <v>8.6999999999999993</v>
      </c>
      <c r="W209" s="88">
        <v>10.7</v>
      </c>
      <c r="X209" s="103" t="s">
        <v>178</v>
      </c>
      <c r="Y209" s="401"/>
      <c r="Z209" s="88">
        <v>0</v>
      </c>
      <c r="AA209" s="1459" t="s">
        <v>459</v>
      </c>
      <c r="AB209" s="156" t="s">
        <v>459</v>
      </c>
      <c r="AC209" s="1461" t="s">
        <v>459</v>
      </c>
      <c r="AD209" s="88" t="s">
        <v>459</v>
      </c>
      <c r="AE209" s="1459" t="s">
        <v>459</v>
      </c>
      <c r="AF209" s="1467"/>
      <c r="AG209" s="88">
        <v>4.3</v>
      </c>
      <c r="AH209" s="88">
        <v>11</v>
      </c>
      <c r="AI209" s="88">
        <v>7.5</v>
      </c>
      <c r="AJ209" s="88">
        <v>6.7</v>
      </c>
      <c r="AL209" s="103" t="s">
        <v>688</v>
      </c>
      <c r="AM209" s="106"/>
      <c r="AN209" s="106"/>
      <c r="AO209" s="396"/>
      <c r="AP209" s="593">
        <v>8</v>
      </c>
      <c r="AQ209" s="596">
        <v>0</v>
      </c>
      <c r="AR209" s="576"/>
      <c r="AS209" s="44">
        <f t="shared" si="29"/>
        <v>-3</v>
      </c>
      <c r="AT209" s="88">
        <f t="shared" si="30"/>
        <v>0.60000000000000142</v>
      </c>
      <c r="AU209" s="88">
        <f t="shared" si="31"/>
        <v>-1.1999999999999993</v>
      </c>
      <c r="AV209" s="355">
        <f t="shared" si="32"/>
        <v>3.6000000000000014</v>
      </c>
      <c r="AW209" s="44">
        <f>IF(F209="","",F209-Daily!CP209)</f>
        <v>-3.5499999999999989</v>
      </c>
      <c r="AX209" s="44">
        <f>IF(G209="","",G209-Daily!CQ209)</f>
        <v>0.32999999999999829</v>
      </c>
      <c r="AY209" s="44">
        <f>IF(H209="","",H209-Daily!CR209)</f>
        <v>-1.2100000000000009</v>
      </c>
      <c r="AZ209" s="487">
        <f>IF(I209="","",I209-Daily!CS209)</f>
        <v>3.8799999999999972</v>
      </c>
      <c r="BA209" s="85">
        <v>8.2193365901440849</v>
      </c>
      <c r="BB209" s="85">
        <v>2.1641870786993307</v>
      </c>
      <c r="BC209" s="42">
        <v>2.9294125122519579</v>
      </c>
      <c r="BD209" s="108">
        <v>12.616005182746214</v>
      </c>
      <c r="BE209" s="351"/>
      <c r="BF209" s="673">
        <v>0</v>
      </c>
      <c r="BG209" s="44">
        <v>294.50000000000006</v>
      </c>
      <c r="BH209" s="643">
        <v>0.80485762144053619</v>
      </c>
      <c r="BI209" s="85">
        <v>951.30000000000007</v>
      </c>
      <c r="BJ209" s="616">
        <v>1.0650547148687204</v>
      </c>
      <c r="BK209" s="1792">
        <f t="shared" si="33"/>
        <v>0</v>
      </c>
      <c r="BL209" s="1709">
        <v>0.12986111111111112</v>
      </c>
      <c r="BM209" s="1709">
        <v>0.68819444444444444</v>
      </c>
      <c r="BN209" s="1709">
        <v>0.65347222222222223</v>
      </c>
      <c r="BO209" s="1709">
        <v>0.25208333333333333</v>
      </c>
      <c r="BP209" s="1708">
        <v>0.77430555555555547</v>
      </c>
      <c r="BS209" s="1391" t="s">
        <v>186</v>
      </c>
      <c r="BT209" s="160">
        <f>MAX(BT201:BT208)</f>
        <v>8</v>
      </c>
      <c r="BU209" s="30"/>
      <c r="BV209" s="1380"/>
      <c r="BW209" s="1380"/>
      <c r="BX209" s="1380"/>
      <c r="BY209" s="1380"/>
      <c r="BZ209" s="1380"/>
      <c r="CA209" s="1380"/>
      <c r="CB209" s="1380"/>
      <c r="CC209" s="1380"/>
      <c r="CD209" s="1382"/>
      <c r="CE209" s="1682">
        <f>MIN(AJ185:AJ215)</f>
        <v>2.0999999999999996</v>
      </c>
      <c r="CF209" s="1687"/>
      <c r="CG209" s="1687"/>
      <c r="CH209" s="1682">
        <f>MIN(AS185:AS215)</f>
        <v>-4.3000000000000007</v>
      </c>
      <c r="CI209" s="1682">
        <f>MIN(AT185:AT215)</f>
        <v>-5.1999999999999993</v>
      </c>
      <c r="CJ209" s="1682">
        <f>MIN(AU185:AU215)</f>
        <v>-3.4499999999999993</v>
      </c>
      <c r="CK209" s="1091"/>
      <c r="CL209" s="670">
        <v>1</v>
      </c>
      <c r="CM209" s="669">
        <v>0</v>
      </c>
      <c r="CN209" s="670">
        <v>1013.25</v>
      </c>
      <c r="CO209" s="135">
        <f>'2011'!CA77</f>
        <v>4.1599999999999993</v>
      </c>
      <c r="CP209" s="1815">
        <v>13.95</v>
      </c>
      <c r="CQ209" s="664">
        <v>22.67</v>
      </c>
      <c r="CR209" s="1818">
        <f t="shared" si="27"/>
        <v>18.310000000000002</v>
      </c>
      <c r="CS209" s="512">
        <f t="shared" si="28"/>
        <v>8.7200000000000024</v>
      </c>
      <c r="CT209" s="669">
        <f>$CT$184+('2011'!$BX$77/Daily!$E$215*Daily!E209)</f>
        <v>365.90322580645159</v>
      </c>
      <c r="CU209" s="669">
        <f>$CU$184+('2011'!$CF$77/Daily!$E$215*Daily!E209)</f>
        <v>893.19354838709683</v>
      </c>
      <c r="CV209" s="135">
        <f>'2011'!BT77</f>
        <v>13.4</v>
      </c>
      <c r="CW209" s="135">
        <f>'2011'!BU77</f>
        <v>22.4</v>
      </c>
      <c r="CX209" s="25"/>
      <c r="CY209" s="536"/>
      <c r="CZ209" s="536"/>
      <c r="DA209" s="536"/>
      <c r="DB209" s="536"/>
      <c r="DC209" s="536"/>
      <c r="DD209" s="536"/>
    </row>
    <row r="210" spans="4:108" ht="12.75" customHeight="1" x14ac:dyDescent="0.2">
      <c r="D210" s="1892"/>
      <c r="E210" s="1814">
        <f t="shared" si="26"/>
        <v>26</v>
      </c>
      <c r="F210" s="189">
        <v>12</v>
      </c>
      <c r="G210" s="44">
        <v>19.899999999999999</v>
      </c>
      <c r="H210" s="44">
        <v>16.3</v>
      </c>
      <c r="I210" s="44">
        <v>7.9</v>
      </c>
      <c r="J210" s="1408"/>
      <c r="K210" s="78">
        <v>56</v>
      </c>
      <c r="L210" s="78">
        <v>90</v>
      </c>
      <c r="M210" s="85">
        <v>71</v>
      </c>
      <c r="N210" s="78">
        <v>34</v>
      </c>
      <c r="O210" s="127"/>
      <c r="P210" s="78">
        <v>1012</v>
      </c>
      <c r="Q210" s="78">
        <v>1019</v>
      </c>
      <c r="R210" s="85">
        <v>1015.5</v>
      </c>
      <c r="S210" s="78">
        <v>7</v>
      </c>
      <c r="T210" s="127"/>
      <c r="U210" s="44">
        <v>2.7</v>
      </c>
      <c r="V210" s="44">
        <v>8.1</v>
      </c>
      <c r="W210" s="44">
        <v>10.9</v>
      </c>
      <c r="X210" s="103" t="s">
        <v>178</v>
      </c>
      <c r="Y210" s="401"/>
      <c r="Z210" s="88">
        <v>0</v>
      </c>
      <c r="AA210" s="1459" t="s">
        <v>459</v>
      </c>
      <c r="AB210" s="156" t="s">
        <v>459</v>
      </c>
      <c r="AC210" s="1461" t="s">
        <v>459</v>
      </c>
      <c r="AD210" s="88" t="s">
        <v>459</v>
      </c>
      <c r="AE210" s="1459" t="s">
        <v>459</v>
      </c>
      <c r="AF210" s="1467"/>
      <c r="AG210" s="88">
        <v>9.4</v>
      </c>
      <c r="AH210" s="88">
        <v>12.5</v>
      </c>
      <c r="AI210" s="88">
        <v>10.9</v>
      </c>
      <c r="AJ210" s="88">
        <v>3.1</v>
      </c>
      <c r="AL210" s="103" t="s">
        <v>689</v>
      </c>
      <c r="AM210" s="106"/>
      <c r="AN210" s="106"/>
      <c r="AO210" s="396"/>
      <c r="AP210" s="511">
        <v>0.7</v>
      </c>
      <c r="AQ210" s="597">
        <v>0</v>
      </c>
      <c r="AR210" s="576"/>
      <c r="AS210" s="44">
        <f t="shared" si="29"/>
        <v>-1.4000000000000004</v>
      </c>
      <c r="AT210" s="44">
        <f t="shared" si="30"/>
        <v>-2.5</v>
      </c>
      <c r="AU210" s="44">
        <f t="shared" si="31"/>
        <v>-1.9500000000000002</v>
      </c>
      <c r="AV210" s="487">
        <f t="shared" si="32"/>
        <v>-1.0999999999999996</v>
      </c>
      <c r="AW210" s="44">
        <f>IF(F210="","",F210-Daily!CP210)</f>
        <v>-1.9499999999999993</v>
      </c>
      <c r="AX210" s="44">
        <f>IF(G210="","",G210-Daily!CQ210)</f>
        <v>-2.7700000000000031</v>
      </c>
      <c r="AY210" s="44">
        <f>IF(H210="","",H210-Daily!CR210)</f>
        <v>-2.0100000000000016</v>
      </c>
      <c r="AZ210" s="487">
        <f>IF(I210="","",I210-Daily!CS210)</f>
        <v>-0.82000000000000206</v>
      </c>
      <c r="BA210" s="85">
        <v>3.8342905085117662</v>
      </c>
      <c r="BB210" s="85">
        <v>4.7158767976081277</v>
      </c>
      <c r="BC210" s="42">
        <v>4.0229299858440131</v>
      </c>
      <c r="BD210" s="108">
        <v>2.6119717013999706</v>
      </c>
      <c r="BE210" s="351"/>
      <c r="BF210" s="673">
        <v>0</v>
      </c>
      <c r="BG210" s="44">
        <v>294.50000000000006</v>
      </c>
      <c r="BH210" s="643">
        <v>0.80153643546971043</v>
      </c>
      <c r="BI210" s="85">
        <v>952.00000000000011</v>
      </c>
      <c r="BJ210" s="616">
        <v>1.0587644399799097</v>
      </c>
      <c r="BK210" s="1792">
        <f t="shared" si="33"/>
        <v>0</v>
      </c>
      <c r="BL210" s="1709">
        <v>0.23333333333333331</v>
      </c>
      <c r="BM210" s="1709">
        <v>0.68402777777777779</v>
      </c>
      <c r="BN210" s="1709">
        <v>0.69236111111111109</v>
      </c>
      <c r="BO210" s="1709">
        <v>0.29444444444444445</v>
      </c>
      <c r="BP210" s="1708">
        <v>0.78888888888888886</v>
      </c>
      <c r="BT210" s="25"/>
      <c r="BU210" s="30"/>
      <c r="BV210" s="172"/>
      <c r="BW210" s="172"/>
      <c r="BX210" s="172"/>
      <c r="BY210" s="172"/>
      <c r="BZ210" s="172"/>
      <c r="CA210" s="172"/>
      <c r="CB210" s="172"/>
      <c r="CC210" s="172"/>
      <c r="CD210" s="1380"/>
      <c r="CE210" s="1684">
        <f>MAX(AJ185:AJ215)</f>
        <v>7.7</v>
      </c>
      <c r="CF210" s="1689">
        <f>MAX(AP185:AP215)</f>
        <v>13</v>
      </c>
      <c r="CG210" s="1689">
        <f>MAX(AQ185:AQ215)</f>
        <v>6</v>
      </c>
      <c r="CH210" s="1684">
        <f>MAX(AS185:AS215)</f>
        <v>1</v>
      </c>
      <c r="CI210" s="1684">
        <f>MAX(AT185:AT215)</f>
        <v>4</v>
      </c>
      <c r="CJ210" s="1684">
        <f>MAX(AU185:AU215)</f>
        <v>1.8499999999999996</v>
      </c>
      <c r="CK210" s="1091"/>
      <c r="CL210" s="670">
        <v>1</v>
      </c>
      <c r="CM210" s="669">
        <v>0</v>
      </c>
      <c r="CN210" s="670">
        <v>1013.25</v>
      </c>
      <c r="CO210" s="135">
        <f>'2011'!CA77</f>
        <v>4.1599999999999993</v>
      </c>
      <c r="CP210" s="664">
        <v>13.95</v>
      </c>
      <c r="CQ210" s="1815">
        <v>22.67</v>
      </c>
      <c r="CR210" s="1817">
        <f t="shared" si="27"/>
        <v>18.310000000000002</v>
      </c>
      <c r="CS210" s="512">
        <f t="shared" si="28"/>
        <v>8.7200000000000024</v>
      </c>
      <c r="CT210" s="669">
        <f>$CT$184+('2011'!$BX$77/Daily!$E$215*Daily!E210)</f>
        <v>367.41935483870969</v>
      </c>
      <c r="CU210" s="669">
        <f>$CU$184+('2011'!$CF$77/Daily!$E$215*Daily!E210)</f>
        <v>899.16129032258061</v>
      </c>
      <c r="CV210" s="135">
        <f>'2011'!BT77</f>
        <v>13.4</v>
      </c>
      <c r="CW210" s="135">
        <f>'2011'!BU77</f>
        <v>22.4</v>
      </c>
      <c r="CX210" s="25"/>
      <c r="CY210" s="536"/>
      <c r="CZ210" s="536"/>
      <c r="DA210" s="536"/>
      <c r="DB210" s="536"/>
      <c r="DC210" s="536"/>
      <c r="DD210" s="536"/>
    </row>
    <row r="211" spans="4:108" ht="12.75" customHeight="1" x14ac:dyDescent="0.2">
      <c r="D211" s="1892"/>
      <c r="E211" s="1814">
        <f t="shared" si="26"/>
        <v>27</v>
      </c>
      <c r="F211" s="189">
        <v>14.4</v>
      </c>
      <c r="G211" s="44">
        <v>20.100000000000001</v>
      </c>
      <c r="H211" s="44">
        <v>16.8</v>
      </c>
      <c r="I211" s="44">
        <v>5.7</v>
      </c>
      <c r="J211" s="1408"/>
      <c r="K211" s="78">
        <v>58</v>
      </c>
      <c r="L211" s="78">
        <v>83</v>
      </c>
      <c r="M211" s="85">
        <v>72</v>
      </c>
      <c r="N211" s="78">
        <v>25</v>
      </c>
      <c r="O211" s="127"/>
      <c r="P211" s="78">
        <v>1019</v>
      </c>
      <c r="Q211" s="78">
        <v>1022</v>
      </c>
      <c r="R211" s="85">
        <v>1020.5</v>
      </c>
      <c r="S211" s="78">
        <v>3</v>
      </c>
      <c r="T211" s="127"/>
      <c r="U211" s="44">
        <v>3.1</v>
      </c>
      <c r="V211" s="44">
        <v>8.6999999999999993</v>
      </c>
      <c r="W211" s="44">
        <v>12.5</v>
      </c>
      <c r="X211" s="103" t="s">
        <v>178</v>
      </c>
      <c r="Y211" s="401"/>
      <c r="Z211" s="88">
        <v>0</v>
      </c>
      <c r="AA211" s="1459" t="s">
        <v>459</v>
      </c>
      <c r="AB211" s="156" t="s">
        <v>459</v>
      </c>
      <c r="AC211" s="1461" t="s">
        <v>459</v>
      </c>
      <c r="AD211" s="88" t="s">
        <v>459</v>
      </c>
      <c r="AE211" s="1459" t="s">
        <v>459</v>
      </c>
      <c r="AF211" s="1467"/>
      <c r="AG211" s="88">
        <v>10.6</v>
      </c>
      <c r="AH211" s="88">
        <v>12.9</v>
      </c>
      <c r="AI211" s="88">
        <v>11.7</v>
      </c>
      <c r="AJ211" s="88">
        <v>2.2999999999999998</v>
      </c>
      <c r="AL211" s="103" t="s">
        <v>549</v>
      </c>
      <c r="AM211" s="106"/>
      <c r="AN211" s="106"/>
      <c r="AO211" s="396"/>
      <c r="AP211" s="511">
        <v>1.5</v>
      </c>
      <c r="AQ211" s="597">
        <v>0</v>
      </c>
      <c r="AR211" s="576"/>
      <c r="AS211" s="44">
        <f t="shared" si="29"/>
        <v>1</v>
      </c>
      <c r="AT211" s="44">
        <f t="shared" si="30"/>
        <v>-2.2999999999999972</v>
      </c>
      <c r="AU211" s="44">
        <f t="shared" si="31"/>
        <v>-0.64999999999999858</v>
      </c>
      <c r="AV211" s="487">
        <f t="shared" si="32"/>
        <v>-3.2999999999999972</v>
      </c>
      <c r="AW211" s="44">
        <f>IF(F211="","",F211-Daily!CP211)</f>
        <v>0.45000000000000107</v>
      </c>
      <c r="AX211" s="44">
        <f>IF(G211="","",G211-Daily!CQ211)</f>
        <v>-2.5700000000000003</v>
      </c>
      <c r="AY211" s="44">
        <f>IF(H211="","",H211-Daily!CR211)</f>
        <v>-1.5100000000000016</v>
      </c>
      <c r="AZ211" s="487">
        <f>IF(I211="","",I211-Daily!CS211)</f>
        <v>-3.0200000000000022</v>
      </c>
      <c r="BA211" s="85">
        <v>2.2664747928075077</v>
      </c>
      <c r="BB211" s="85">
        <v>4.3637649001342487</v>
      </c>
      <c r="BC211" s="42">
        <v>3.2787132775092602</v>
      </c>
      <c r="BD211" s="108">
        <v>7.3415619607294884</v>
      </c>
      <c r="BE211" s="351"/>
      <c r="BF211" s="673">
        <v>0</v>
      </c>
      <c r="BG211" s="44">
        <v>294.50000000000006</v>
      </c>
      <c r="BH211" s="643">
        <v>0.798242546122235</v>
      </c>
      <c r="BI211" s="85">
        <v>953.50000000000011</v>
      </c>
      <c r="BJ211" s="616">
        <v>1.0534409636836668</v>
      </c>
      <c r="BK211" s="1792">
        <f t="shared" si="33"/>
        <v>0</v>
      </c>
      <c r="BL211" s="1709">
        <v>0.22916666666666666</v>
      </c>
      <c r="BM211" s="1709">
        <v>0.69444444444444453</v>
      </c>
      <c r="BN211" s="1709">
        <v>0.7</v>
      </c>
      <c r="BO211" s="1709">
        <v>0.3125</v>
      </c>
      <c r="BP211" s="1708">
        <v>0.66319444444444442</v>
      </c>
      <c r="BT211" s="25"/>
      <c r="BU211" s="26"/>
      <c r="BV211" s="172"/>
      <c r="BW211" s="172"/>
      <c r="BX211" s="172"/>
      <c r="BY211" s="172"/>
      <c r="BZ211" s="172"/>
      <c r="CA211" s="172"/>
      <c r="CB211" s="172"/>
      <c r="CC211" s="172"/>
      <c r="CD211" s="25"/>
      <c r="CE211" s="1682">
        <f>MIN(AV185:AV215)</f>
        <v>-4.4999999999999982</v>
      </c>
      <c r="CF211" s="1682">
        <f>MIN(AW185:AW215)</f>
        <v>-4.7800000000000011</v>
      </c>
      <c r="CG211" s="1682">
        <f>MIN(AX185:AX215)</f>
        <v>-5.3000000000000007</v>
      </c>
      <c r="CH211" s="1682">
        <f>MIN(AY185:AY215)</f>
        <v>-3.4100000000000019</v>
      </c>
      <c r="CI211" s="1682">
        <f>MIN(AZ185:AZ215)</f>
        <v>-4.884999999999998</v>
      </c>
      <c r="CJ211" s="1692"/>
      <c r="CK211" s="1091"/>
      <c r="CL211" s="670">
        <v>1</v>
      </c>
      <c r="CM211" s="669">
        <v>0</v>
      </c>
      <c r="CN211" s="670">
        <v>1013.25</v>
      </c>
      <c r="CO211" s="135">
        <f>'2011'!CA77</f>
        <v>4.1599999999999993</v>
      </c>
      <c r="CP211" s="664">
        <v>13.95</v>
      </c>
      <c r="CQ211" s="664">
        <v>22.67</v>
      </c>
      <c r="CR211" s="1817">
        <f t="shared" si="27"/>
        <v>18.310000000000002</v>
      </c>
      <c r="CS211" s="512">
        <f t="shared" si="28"/>
        <v>8.7200000000000024</v>
      </c>
      <c r="CT211" s="669">
        <f>$CT$184+('2011'!$BX$77/Daily!$E$215*Daily!E211)</f>
        <v>368.93548387096774</v>
      </c>
      <c r="CU211" s="669">
        <f>$CU$184+('2011'!$CF$77/Daily!$E$215*Daily!E211)</f>
        <v>905.12903225806451</v>
      </c>
      <c r="CV211" s="135">
        <f>'2011'!BT77</f>
        <v>13.4</v>
      </c>
      <c r="CW211" s="135">
        <f>'2011'!BU77</f>
        <v>22.4</v>
      </c>
      <c r="CX211" s="25"/>
      <c r="CY211" s="536"/>
      <c r="CZ211" s="536"/>
      <c r="DA211" s="536"/>
      <c r="DB211" s="536"/>
      <c r="DC211" s="536"/>
      <c r="DD211" s="536"/>
    </row>
    <row r="212" spans="4:108" ht="12.75" customHeight="1" x14ac:dyDescent="0.2">
      <c r="D212" s="1892"/>
      <c r="E212" s="1814">
        <f t="shared" si="26"/>
        <v>28</v>
      </c>
      <c r="F212" s="189">
        <v>14.4</v>
      </c>
      <c r="G212" s="44">
        <v>23.6</v>
      </c>
      <c r="H212" s="44">
        <v>18.899999999999999</v>
      </c>
      <c r="I212" s="44">
        <v>9.1999999999999993</v>
      </c>
      <c r="J212" s="1408"/>
      <c r="K212" s="78">
        <v>46</v>
      </c>
      <c r="L212" s="78">
        <v>85</v>
      </c>
      <c r="M212" s="85">
        <v>67</v>
      </c>
      <c r="N212" s="78">
        <v>39</v>
      </c>
      <c r="O212" s="127"/>
      <c r="P212" s="78">
        <v>1021</v>
      </c>
      <c r="Q212" s="78">
        <v>1023</v>
      </c>
      <c r="R212" s="85">
        <v>1022</v>
      </c>
      <c r="S212" s="78">
        <v>2</v>
      </c>
      <c r="T212" s="127"/>
      <c r="U212" s="44">
        <v>2.6</v>
      </c>
      <c r="V212" s="44">
        <v>6.7</v>
      </c>
      <c r="W212" s="44">
        <v>10</v>
      </c>
      <c r="X212" s="103" t="s">
        <v>180</v>
      </c>
      <c r="Y212" s="401"/>
      <c r="Z212" s="88">
        <v>0</v>
      </c>
      <c r="AA212" s="1459" t="s">
        <v>459</v>
      </c>
      <c r="AB212" s="156" t="s">
        <v>459</v>
      </c>
      <c r="AC212" s="1461" t="s">
        <v>459</v>
      </c>
      <c r="AD212" s="88" t="s">
        <v>459</v>
      </c>
      <c r="AE212" s="1459" t="s">
        <v>459</v>
      </c>
      <c r="AF212" s="1467"/>
      <c r="AG212" s="88">
        <v>10.7</v>
      </c>
      <c r="AH212" s="88">
        <v>13.9</v>
      </c>
      <c r="AI212" s="88">
        <v>12.2</v>
      </c>
      <c r="AJ212" s="88">
        <v>3.2</v>
      </c>
      <c r="AL212" s="103" t="s">
        <v>690</v>
      </c>
      <c r="AM212" s="106"/>
      <c r="AN212" s="106"/>
      <c r="AO212" s="396"/>
      <c r="AP212" s="511">
        <v>6.5</v>
      </c>
      <c r="AQ212" s="597">
        <v>0</v>
      </c>
      <c r="AR212" s="576"/>
      <c r="AS212" s="44">
        <f t="shared" si="29"/>
        <v>1</v>
      </c>
      <c r="AT212" s="44">
        <f t="shared" si="30"/>
        <v>1.2000000000000028</v>
      </c>
      <c r="AU212" s="44">
        <f t="shared" si="31"/>
        <v>1.1000000000000014</v>
      </c>
      <c r="AV212" s="487">
        <f t="shared" si="32"/>
        <v>0.20000000000000284</v>
      </c>
      <c r="AW212" s="44">
        <f>IF(F212="","",F212-Daily!CP212)</f>
        <v>0.45000000000000107</v>
      </c>
      <c r="AX212" s="44">
        <f>IF(G212="","",G212-Daily!CQ212)</f>
        <v>0.92999999999999972</v>
      </c>
      <c r="AY212" s="44">
        <f>IF(H212="","",H212-Daily!CR212)</f>
        <v>0.58999999999999631</v>
      </c>
      <c r="AZ212" s="487">
        <f>IF(I212="","",I212-Daily!CS212)</f>
        <v>0.47999999999999687</v>
      </c>
      <c r="BA212" s="85">
        <v>2.2664747928075077</v>
      </c>
      <c r="BB212" s="85">
        <v>2.5367291680880935</v>
      </c>
      <c r="BC212" s="42">
        <v>2.3752238664769263</v>
      </c>
      <c r="BD212" s="108">
        <v>2.3214739998564928</v>
      </c>
      <c r="BE212" s="351"/>
      <c r="BF212" s="640">
        <v>0</v>
      </c>
      <c r="BG212" s="26">
        <v>294.50000000000006</v>
      </c>
      <c r="BH212" s="132">
        <v>0.79497561825148055</v>
      </c>
      <c r="BI212" s="30">
        <v>960.00000000000011</v>
      </c>
      <c r="BJ212" s="616">
        <v>1.0536751168389746</v>
      </c>
      <c r="BK212" s="1792">
        <f t="shared" si="33"/>
        <v>0</v>
      </c>
      <c r="BL212" s="1709">
        <v>1.3888888888888888E-2</v>
      </c>
      <c r="BM212" s="1709">
        <v>0.78611111111111109</v>
      </c>
      <c r="BN212" s="1709">
        <v>0.80902777777777779</v>
      </c>
      <c r="BO212" s="1709">
        <v>0.28125</v>
      </c>
      <c r="BP212" s="1708">
        <v>0.875</v>
      </c>
      <c r="BS212" s="25"/>
      <c r="BT212" s="25"/>
      <c r="BU212" s="30"/>
      <c r="BV212" s="25"/>
      <c r="BW212" s="25"/>
      <c r="BX212" s="25"/>
      <c r="BY212" s="25"/>
      <c r="BZ212" s="25"/>
      <c r="CA212" s="25"/>
      <c r="CB212" s="25"/>
      <c r="CC212" s="25"/>
      <c r="CD212" s="25"/>
      <c r="CE212" s="1682">
        <f>MAX(AV185:AV215)</f>
        <v>4.3000000000000007</v>
      </c>
      <c r="CF212" s="1682">
        <f>MAX(AW185:AW215)</f>
        <v>1.835714285714289</v>
      </c>
      <c r="CG212" s="1682">
        <f>MAX(AX185:AX215)</f>
        <v>4.3999999999999986</v>
      </c>
      <c r="CH212" s="1682">
        <f>MAX(AY185:AY215)</f>
        <v>2.9078571428571465</v>
      </c>
      <c r="CI212" s="1682">
        <f>MAX(AZ185:AZ215)</f>
        <v>3.9099999999999984</v>
      </c>
      <c r="CJ212" s="1691"/>
      <c r="CK212" s="1086"/>
      <c r="CL212" s="670">
        <v>1</v>
      </c>
      <c r="CM212" s="669">
        <v>0</v>
      </c>
      <c r="CN212" s="670">
        <v>1013.25</v>
      </c>
      <c r="CO212" s="135">
        <f>'2011'!CA77</f>
        <v>4.1599999999999993</v>
      </c>
      <c r="CP212" s="664">
        <v>13.95</v>
      </c>
      <c r="CQ212" s="664">
        <v>22.67</v>
      </c>
      <c r="CR212" s="1817">
        <f t="shared" si="27"/>
        <v>18.310000000000002</v>
      </c>
      <c r="CS212" s="512">
        <f t="shared" si="28"/>
        <v>8.7200000000000024</v>
      </c>
      <c r="CT212" s="669">
        <f>$CT$184+('2011'!$BX$77/Daily!$E$215*Daily!E212)</f>
        <v>370.45161290322579</v>
      </c>
      <c r="CU212" s="669">
        <f>$CU$184+('2011'!$CF$77/Daily!$E$215*Daily!E212)</f>
        <v>911.09677419354841</v>
      </c>
      <c r="CV212" s="135">
        <f>'2011'!BT77</f>
        <v>13.4</v>
      </c>
      <c r="CW212" s="135">
        <f>'2011'!BU77</f>
        <v>22.4</v>
      </c>
      <c r="CX212" s="25"/>
      <c r="CY212" s="536"/>
      <c r="CZ212" s="536"/>
      <c r="DA212" s="536"/>
      <c r="DB212" s="536"/>
      <c r="DC212" s="536"/>
      <c r="DD212" s="536"/>
    </row>
    <row r="213" spans="4:108" ht="12.75" customHeight="1" x14ac:dyDescent="0.2">
      <c r="D213" s="1892"/>
      <c r="E213" s="1814">
        <f t="shared" si="26"/>
        <v>29</v>
      </c>
      <c r="F213" s="189">
        <v>13.4</v>
      </c>
      <c r="G213" s="44">
        <v>20.5</v>
      </c>
      <c r="H213" s="44">
        <v>16.7</v>
      </c>
      <c r="I213" s="44">
        <v>7.1</v>
      </c>
      <c r="J213" s="1408"/>
      <c r="K213" s="78">
        <v>61</v>
      </c>
      <c r="L213" s="78">
        <v>89</v>
      </c>
      <c r="M213" s="85">
        <v>72</v>
      </c>
      <c r="N213" s="78">
        <v>28</v>
      </c>
      <c r="O213" s="127"/>
      <c r="P213" s="78">
        <v>1022</v>
      </c>
      <c r="Q213" s="78">
        <v>1025</v>
      </c>
      <c r="R213" s="85">
        <v>1023.5</v>
      </c>
      <c r="S213" s="78">
        <v>3</v>
      </c>
      <c r="T213" s="127"/>
      <c r="U213" s="44">
        <v>3.2</v>
      </c>
      <c r="V213" s="44">
        <v>9.1999999999999993</v>
      </c>
      <c r="W213" s="44">
        <v>12.1</v>
      </c>
      <c r="X213" s="103" t="s">
        <v>180</v>
      </c>
      <c r="Y213" s="401"/>
      <c r="Z213" s="88">
        <v>0</v>
      </c>
      <c r="AA213" s="1459" t="s">
        <v>459</v>
      </c>
      <c r="AB213" s="156" t="s">
        <v>459</v>
      </c>
      <c r="AC213" s="1461" t="s">
        <v>459</v>
      </c>
      <c r="AD213" s="88" t="s">
        <v>459</v>
      </c>
      <c r="AE213" s="1459" t="s">
        <v>459</v>
      </c>
      <c r="AF213" s="1467"/>
      <c r="AG213" s="88">
        <v>7.7</v>
      </c>
      <c r="AH213" s="88">
        <v>14</v>
      </c>
      <c r="AI213" s="88">
        <v>11.5</v>
      </c>
      <c r="AJ213" s="88">
        <v>6.3</v>
      </c>
      <c r="AL213" s="103" t="s">
        <v>691</v>
      </c>
      <c r="AM213" s="106"/>
      <c r="AN213" s="106"/>
      <c r="AO213" s="396"/>
      <c r="AP213" s="511">
        <v>4</v>
      </c>
      <c r="AQ213" s="597">
        <v>0</v>
      </c>
      <c r="AR213" s="576"/>
      <c r="AS213" s="44">
        <f t="shared" si="29"/>
        <v>0</v>
      </c>
      <c r="AT213" s="44">
        <f t="shared" si="30"/>
        <v>-1.8999999999999986</v>
      </c>
      <c r="AU213" s="44">
        <f t="shared" si="31"/>
        <v>-0.94999999999999929</v>
      </c>
      <c r="AV213" s="487">
        <f t="shared" si="32"/>
        <v>-1.8999999999999986</v>
      </c>
      <c r="AW213" s="44">
        <f>IF(F213="","",F213-Daily!CP213)</f>
        <v>-0.51499999999999879</v>
      </c>
      <c r="AX213" s="44">
        <f>IF(G213="","",G213-Daily!CQ213)</f>
        <v>-2.1700000000000017</v>
      </c>
      <c r="AY213" s="44">
        <f>IF(H213="","",H213-Daily!CR213)</f>
        <v>-1.5925000000000011</v>
      </c>
      <c r="AZ213" s="487">
        <f>IF(I213="","",I213-Daily!CS213)</f>
        <v>-1.6550000000000029</v>
      </c>
      <c r="BA213" s="85">
        <v>2.3105459134542654</v>
      </c>
      <c r="BB213" s="85">
        <v>3.7651272098668391</v>
      </c>
      <c r="BC213" s="42">
        <v>3.3863150205970065</v>
      </c>
      <c r="BD213" s="108">
        <v>3.652682048450214</v>
      </c>
      <c r="BE213" s="351"/>
      <c r="BF213" s="640">
        <v>0</v>
      </c>
      <c r="BG213" s="26">
        <v>294.50000000000006</v>
      </c>
      <c r="BH213" s="132">
        <v>0.79173532217500664</v>
      </c>
      <c r="BI213" s="30">
        <v>964.00000000000011</v>
      </c>
      <c r="BJ213" s="616">
        <v>1.0511801329628199</v>
      </c>
      <c r="BK213" s="1792">
        <f t="shared" si="33"/>
        <v>0</v>
      </c>
      <c r="BL213" s="1709">
        <v>0.21111111111111111</v>
      </c>
      <c r="BM213" s="1709">
        <v>0.55763888888888891</v>
      </c>
      <c r="BN213" s="1709">
        <v>0.70625000000000004</v>
      </c>
      <c r="BO213" s="1709">
        <v>0.24861111111111112</v>
      </c>
      <c r="BP213" s="1708">
        <v>0.36875000000000002</v>
      </c>
      <c r="BS213" s="1387"/>
      <c r="BT213" s="42"/>
      <c r="BU213" s="10"/>
      <c r="BV213" s="10"/>
      <c r="BW213" s="10"/>
      <c r="BX213" s="10"/>
      <c r="BY213" s="10"/>
      <c r="BZ213" s="10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1086"/>
      <c r="CL213" s="670">
        <v>1</v>
      </c>
      <c r="CM213" s="669">
        <v>0</v>
      </c>
      <c r="CN213" s="670">
        <v>1013.25</v>
      </c>
      <c r="CO213" s="135">
        <f>'2011'!CA77</f>
        <v>4.1599999999999993</v>
      </c>
      <c r="CP213" s="664">
        <v>13.914999999999999</v>
      </c>
      <c r="CQ213" s="664">
        <v>22.67</v>
      </c>
      <c r="CR213" s="1817">
        <f t="shared" si="27"/>
        <v>18.2925</v>
      </c>
      <c r="CS213" s="512">
        <f t="shared" si="28"/>
        <v>8.7550000000000026</v>
      </c>
      <c r="CT213" s="669">
        <f>$CT$184+('2011'!$BX$77/Daily!$E$215*Daily!E213)</f>
        <v>371.9677419354839</v>
      </c>
      <c r="CU213" s="669">
        <f>$CU$184+('2011'!$CF$77/Daily!$E$215*Daily!E213)</f>
        <v>917.0645161290322</v>
      </c>
      <c r="CV213" s="135">
        <f>'2011'!BT77</f>
        <v>13.4</v>
      </c>
      <c r="CW213" s="135">
        <f>'2011'!BU77</f>
        <v>22.4</v>
      </c>
      <c r="CX213" s="25"/>
      <c r="CY213" s="536"/>
      <c r="CZ213" s="536"/>
      <c r="DA213" s="536"/>
      <c r="DB213" s="536"/>
      <c r="DC213" s="536"/>
      <c r="DD213" s="536"/>
    </row>
    <row r="214" spans="4:108" ht="12.75" customHeight="1" x14ac:dyDescent="0.2">
      <c r="D214" s="1892"/>
      <c r="E214" s="1843">
        <f t="shared" si="26"/>
        <v>30</v>
      </c>
      <c r="F214" s="189">
        <v>9.1</v>
      </c>
      <c r="G214" s="44">
        <v>21.8</v>
      </c>
      <c r="H214" s="44">
        <v>16.5</v>
      </c>
      <c r="I214" s="44">
        <v>12.7</v>
      </c>
      <c r="J214" s="1408"/>
      <c r="K214" s="78">
        <v>40</v>
      </c>
      <c r="L214" s="78">
        <v>83</v>
      </c>
      <c r="M214" s="85">
        <v>58</v>
      </c>
      <c r="N214" s="78">
        <v>43</v>
      </c>
      <c r="O214" s="127"/>
      <c r="P214" s="78">
        <v>1018</v>
      </c>
      <c r="Q214" s="78">
        <v>1025</v>
      </c>
      <c r="R214" s="85">
        <v>1021.5</v>
      </c>
      <c r="S214" s="78">
        <v>7</v>
      </c>
      <c r="T214" s="127"/>
      <c r="U214" s="44">
        <v>2.7</v>
      </c>
      <c r="V214" s="44">
        <v>7.4</v>
      </c>
      <c r="W214" s="44">
        <v>10.7</v>
      </c>
      <c r="X214" s="103" t="s">
        <v>178</v>
      </c>
      <c r="Y214" s="401"/>
      <c r="Z214" s="88">
        <v>0</v>
      </c>
      <c r="AA214" s="1459" t="s">
        <v>459</v>
      </c>
      <c r="AB214" s="156" t="s">
        <v>459</v>
      </c>
      <c r="AC214" s="1461" t="s">
        <v>459</v>
      </c>
      <c r="AD214" s="88" t="s">
        <v>459</v>
      </c>
      <c r="AE214" s="1459" t="s">
        <v>459</v>
      </c>
      <c r="AF214" s="1467"/>
      <c r="AG214" s="88">
        <v>5.4</v>
      </c>
      <c r="AH214" s="88">
        <v>10.199999999999999</v>
      </c>
      <c r="AI214" s="88">
        <v>7.9</v>
      </c>
      <c r="AJ214" s="88">
        <v>4.8</v>
      </c>
      <c r="AL214" s="103" t="s">
        <v>687</v>
      </c>
      <c r="AM214" s="106"/>
      <c r="AN214" s="106"/>
      <c r="AO214" s="396"/>
      <c r="AP214" s="511">
        <v>11</v>
      </c>
      <c r="AQ214" s="597">
        <v>0</v>
      </c>
      <c r="AR214" s="576"/>
      <c r="AS214" s="44">
        <f t="shared" si="29"/>
        <v>-4.3000000000000007</v>
      </c>
      <c r="AT214" s="44">
        <f t="shared" si="30"/>
        <v>-0.59999999999999787</v>
      </c>
      <c r="AU214" s="44">
        <f t="shared" si="31"/>
        <v>-2.4499999999999993</v>
      </c>
      <c r="AV214" s="487">
        <f t="shared" si="32"/>
        <v>3.7000000000000028</v>
      </c>
      <c r="AW214" s="44">
        <f>IF(F214="","",F214-Daily!CP214)</f>
        <v>-4.7800000000000011</v>
      </c>
      <c r="AX214" s="44">
        <f>IF(G214="","",G214-Daily!CQ214)</f>
        <v>-0.87000000000000099</v>
      </c>
      <c r="AY214" s="44">
        <f>IF(H214="","",H214-Daily!CR214)</f>
        <v>-1.7750000000000021</v>
      </c>
      <c r="AZ214" s="487">
        <f>IF(I214="","",I214-Daily!CS214)</f>
        <v>3.9099999999999984</v>
      </c>
      <c r="BA214" s="85">
        <v>17.212435852295247</v>
      </c>
      <c r="BB214" s="85">
        <v>2.4944712026027047</v>
      </c>
      <c r="BC214" s="42">
        <v>3.6444836188189447</v>
      </c>
      <c r="BD214" s="108">
        <v>12.875446272858067</v>
      </c>
      <c r="BE214" s="351"/>
      <c r="BF214" s="640">
        <v>0</v>
      </c>
      <c r="BG214" s="26">
        <v>294.50000000000006</v>
      </c>
      <c r="BH214" s="132">
        <v>0.78852133356365528</v>
      </c>
      <c r="BI214" s="30">
        <v>975.00000000000011</v>
      </c>
      <c r="BJ214" s="616">
        <v>1.0563011113440974</v>
      </c>
      <c r="BK214" s="1792">
        <f t="shared" si="33"/>
        <v>0</v>
      </c>
      <c r="BL214" s="1709">
        <v>0.24791666666666667</v>
      </c>
      <c r="BM214" s="1709">
        <v>0.76249999999999996</v>
      </c>
      <c r="BN214" s="1709">
        <v>0.77777777777777779</v>
      </c>
      <c r="BO214" s="1709">
        <v>0.2902777777777778</v>
      </c>
      <c r="BP214" s="1708">
        <v>5.6944444444444443E-2</v>
      </c>
      <c r="BS214" s="1393"/>
      <c r="BT214" s="9"/>
      <c r="BU214" s="9"/>
      <c r="BV214" s="10"/>
      <c r="BW214" s="10"/>
      <c r="BX214" s="23"/>
      <c r="BY214" s="23"/>
      <c r="BZ214" s="9"/>
      <c r="CA214" s="9"/>
      <c r="CB214" s="9"/>
      <c r="CC214" s="9"/>
      <c r="CD214" s="9"/>
      <c r="CE214" s="9"/>
      <c r="CF214" s="9"/>
      <c r="CG214" s="10"/>
      <c r="CH214" s="10"/>
      <c r="CI214" s="9"/>
      <c r="CJ214" s="9"/>
      <c r="CK214" s="1086"/>
      <c r="CL214" s="670">
        <v>1</v>
      </c>
      <c r="CM214" s="669">
        <v>0</v>
      </c>
      <c r="CN214" s="670">
        <v>1013.25</v>
      </c>
      <c r="CO214" s="135">
        <f>'2011'!CA77</f>
        <v>4.1599999999999993</v>
      </c>
      <c r="CP214" s="1472">
        <v>13.88</v>
      </c>
      <c r="CQ214" s="1472">
        <v>22.67</v>
      </c>
      <c r="CR214" s="1790">
        <f t="shared" si="27"/>
        <v>18.275000000000002</v>
      </c>
      <c r="CS214" s="512">
        <f t="shared" si="28"/>
        <v>8.7900000000000009</v>
      </c>
      <c r="CT214" s="669">
        <f>$CT$184+('2011'!$BX$77/Daily!$E$215*Daily!E214)</f>
        <v>373.48387096774195</v>
      </c>
      <c r="CU214" s="669">
        <f>$CU$184+('2011'!$CF$77/Daily!$E$215*Daily!E214)</f>
        <v>923.0322580645161</v>
      </c>
      <c r="CV214" s="135">
        <f>'2011'!BT77</f>
        <v>13.4</v>
      </c>
      <c r="CW214" s="135">
        <f>'2011'!BU77</f>
        <v>22.4</v>
      </c>
      <c r="CX214" s="25"/>
      <c r="CY214" s="536"/>
      <c r="CZ214" s="536"/>
      <c r="DA214" s="536"/>
      <c r="DB214" s="536"/>
      <c r="DC214" s="536"/>
      <c r="DD214" s="536"/>
    </row>
    <row r="215" spans="4:108" ht="12.75" customHeight="1" thickBot="1" x14ac:dyDescent="0.25">
      <c r="D215" s="1893"/>
      <c r="E215" s="1009">
        <v>31</v>
      </c>
      <c r="F215" s="145">
        <v>12</v>
      </c>
      <c r="G215" s="140">
        <v>24.7</v>
      </c>
      <c r="H215" s="140">
        <v>19.2</v>
      </c>
      <c r="I215" s="140">
        <v>12.7</v>
      </c>
      <c r="J215" s="1410"/>
      <c r="K215" s="144">
        <v>41</v>
      </c>
      <c r="L215" s="144">
        <v>85</v>
      </c>
      <c r="M215" s="144">
        <v>59</v>
      </c>
      <c r="N215" s="144">
        <v>44</v>
      </c>
      <c r="O215" s="499"/>
      <c r="P215" s="144">
        <v>1014</v>
      </c>
      <c r="Q215" s="144">
        <v>1018</v>
      </c>
      <c r="R215" s="144">
        <v>1016</v>
      </c>
      <c r="S215" s="144">
        <v>4</v>
      </c>
      <c r="T215" s="499"/>
      <c r="U215" s="663">
        <v>3.8</v>
      </c>
      <c r="V215" s="663">
        <v>10</v>
      </c>
      <c r="W215" s="137">
        <v>13.7</v>
      </c>
      <c r="X215" s="520" t="s">
        <v>179</v>
      </c>
      <c r="Y215" s="579"/>
      <c r="Z215" s="51">
        <v>0</v>
      </c>
      <c r="AA215" s="1460" t="s">
        <v>459</v>
      </c>
      <c r="AB215" s="602" t="s">
        <v>459</v>
      </c>
      <c r="AC215" s="1462" t="s">
        <v>459</v>
      </c>
      <c r="AD215" s="51" t="s">
        <v>459</v>
      </c>
      <c r="AE215" s="1460" t="s">
        <v>459</v>
      </c>
      <c r="AF215" s="1468"/>
      <c r="AG215" s="51">
        <v>7.4</v>
      </c>
      <c r="AH215" s="51">
        <v>12.4</v>
      </c>
      <c r="AI215" s="51">
        <v>10.4</v>
      </c>
      <c r="AJ215" s="51">
        <v>5</v>
      </c>
      <c r="AK215" s="579"/>
      <c r="AL215" s="187" t="s">
        <v>692</v>
      </c>
      <c r="AM215" s="1114"/>
      <c r="AN215" s="1114"/>
      <c r="AO215" s="1422"/>
      <c r="AP215" s="1311">
        <v>12</v>
      </c>
      <c r="AQ215" s="598">
        <v>0</v>
      </c>
      <c r="AR215" s="577"/>
      <c r="AS215" s="137">
        <f t="shared" si="29"/>
        <v>-1.4000000000000004</v>
      </c>
      <c r="AT215" s="137">
        <f t="shared" si="30"/>
        <v>2.3000000000000007</v>
      </c>
      <c r="AU215" s="137">
        <f t="shared" si="31"/>
        <v>0.45000000000000018</v>
      </c>
      <c r="AV215" s="485">
        <f t="shared" si="32"/>
        <v>3.7000000000000011</v>
      </c>
      <c r="AW215" s="137">
        <f>IF(F215="","",F215-Daily!CP215)</f>
        <v>-1.8450000000000006</v>
      </c>
      <c r="AX215" s="137">
        <f>IF(G215="","",G215-Daily!CQ215)</f>
        <v>2.0299999999999976</v>
      </c>
      <c r="AY215" s="137">
        <f>IF(H215="","",H215-Daily!CR215)</f>
        <v>0.94249999999999901</v>
      </c>
      <c r="AZ215" s="485">
        <f>IF(I215="","",I215-Daily!CS215)</f>
        <v>3.8749999999999982</v>
      </c>
      <c r="BA215" s="1244">
        <v>3.6746040308147117</v>
      </c>
      <c r="BB215" s="150">
        <v>3.5841238720244464</v>
      </c>
      <c r="BC215" s="150">
        <v>2.6659614290598905</v>
      </c>
      <c r="BD215" s="160">
        <v>12.573398612479842</v>
      </c>
      <c r="BE215" s="587"/>
      <c r="BF215" s="641">
        <v>0</v>
      </c>
      <c r="BG215" s="129">
        <v>294.50000000000006</v>
      </c>
      <c r="BH215" s="531">
        <v>0.78533333333333344</v>
      </c>
      <c r="BI215" s="138">
        <v>987.00000000000011</v>
      </c>
      <c r="BJ215" s="617">
        <v>1.0624327233584501</v>
      </c>
      <c r="BK215" s="1792">
        <f t="shared" si="33"/>
        <v>0</v>
      </c>
      <c r="BL215" s="1711">
        <v>0.26041666666666669</v>
      </c>
      <c r="BM215" s="1711">
        <v>0.6791666666666667</v>
      </c>
      <c r="BN215" s="1711">
        <v>0.7583333333333333</v>
      </c>
      <c r="BO215" s="1711">
        <v>0.28333333333333333</v>
      </c>
      <c r="BP215" s="1712">
        <v>0.5854166666666667</v>
      </c>
      <c r="BQ215" s="1795"/>
      <c r="BR215" s="1114"/>
      <c r="BS215" s="138"/>
      <c r="BT215" s="138"/>
      <c r="BU215" s="138"/>
      <c r="BV215" s="138"/>
      <c r="BW215" s="518"/>
      <c r="BX215" s="518"/>
      <c r="BY215" s="518"/>
      <c r="BZ215" s="518"/>
      <c r="CA215" s="518"/>
      <c r="CB215" s="518"/>
      <c r="CC215" s="518"/>
      <c r="CD215" s="518"/>
      <c r="CE215" s="518"/>
      <c r="CF215" s="518"/>
      <c r="CG215" s="518"/>
      <c r="CH215" s="518"/>
      <c r="CI215" s="518"/>
      <c r="CJ215" s="518"/>
      <c r="CK215" s="559"/>
      <c r="CL215" s="1268">
        <v>1</v>
      </c>
      <c r="CM215" s="562">
        <v>0</v>
      </c>
      <c r="CN215" s="1269">
        <v>1013.25</v>
      </c>
      <c r="CO215" s="663">
        <f>'2011'!CA77</f>
        <v>4.1599999999999993</v>
      </c>
      <c r="CP215" s="51">
        <v>13.845000000000001</v>
      </c>
      <c r="CQ215" s="51">
        <v>22.67</v>
      </c>
      <c r="CR215" s="51">
        <f t="shared" si="27"/>
        <v>18.2575</v>
      </c>
      <c r="CS215" s="668">
        <f t="shared" si="28"/>
        <v>8.8250000000000011</v>
      </c>
      <c r="CT215" s="1278">
        <f>CT184+'2011'!BX77</f>
        <v>375</v>
      </c>
      <c r="CU215" s="1278">
        <f>CU184+'2011'!CF77</f>
        <v>929</v>
      </c>
      <c r="CV215" s="663">
        <f>'2011'!BT77</f>
        <v>13.4</v>
      </c>
      <c r="CW215" s="663">
        <f>'2011'!BU77</f>
        <v>22.4</v>
      </c>
      <c r="CX215" s="25"/>
      <c r="CY215" s="536"/>
      <c r="CZ215" s="536"/>
      <c r="DA215" s="536"/>
      <c r="DB215" s="536"/>
      <c r="DC215" s="536"/>
      <c r="DD215" s="536"/>
    </row>
    <row r="216" spans="4:108" ht="12.75" customHeight="1" x14ac:dyDescent="0.2">
      <c r="D216" s="1895" t="s">
        <v>8</v>
      </c>
      <c r="E216" s="1814">
        <v>1</v>
      </c>
      <c r="F216" s="1428">
        <v>13.8</v>
      </c>
      <c r="G216" s="1429">
        <v>28.2</v>
      </c>
      <c r="H216" s="1429">
        <v>21.4</v>
      </c>
      <c r="I216" s="1429">
        <v>14.4</v>
      </c>
      <c r="J216" s="1430"/>
      <c r="K216" s="1431">
        <v>33</v>
      </c>
      <c r="L216" s="1431">
        <v>69</v>
      </c>
      <c r="M216" s="1431">
        <v>51</v>
      </c>
      <c r="N216" s="1431">
        <v>36</v>
      </c>
      <c r="O216" s="1432"/>
      <c r="P216" s="1431">
        <v>1012</v>
      </c>
      <c r="Q216" s="1431">
        <v>1014</v>
      </c>
      <c r="R216" s="1431">
        <v>1013</v>
      </c>
      <c r="S216" s="1431">
        <v>2</v>
      </c>
      <c r="T216" s="1432"/>
      <c r="U216" s="1429">
        <v>3.4</v>
      </c>
      <c r="V216" s="1429">
        <v>11.8</v>
      </c>
      <c r="W216" s="1429">
        <v>15.2</v>
      </c>
      <c r="X216" s="1433" t="s">
        <v>179</v>
      </c>
      <c r="Y216" s="1434"/>
      <c r="Z216" s="1463">
        <v>0</v>
      </c>
      <c r="AA216" s="1464" t="s">
        <v>459</v>
      </c>
      <c r="AB216" s="1465" t="s">
        <v>459</v>
      </c>
      <c r="AC216" s="1466" t="s">
        <v>459</v>
      </c>
      <c r="AD216" s="1463" t="s">
        <v>459</v>
      </c>
      <c r="AE216" s="1464" t="s">
        <v>459</v>
      </c>
      <c r="AF216" s="1469"/>
      <c r="AG216" s="1463">
        <v>6.2</v>
      </c>
      <c r="AH216" s="1463">
        <v>14.3</v>
      </c>
      <c r="AI216" s="1463">
        <v>10.4</v>
      </c>
      <c r="AJ216" s="1463">
        <v>8.1000000000000014</v>
      </c>
      <c r="AK216" s="1440"/>
      <c r="AL216" s="1433" t="s">
        <v>694</v>
      </c>
      <c r="AM216" s="1441"/>
      <c r="AN216" s="1441"/>
      <c r="AO216" s="1442"/>
      <c r="AP216" s="1443">
        <v>8</v>
      </c>
      <c r="AQ216" s="1444">
        <v>0</v>
      </c>
      <c r="AR216" s="1445"/>
      <c r="AS216" s="1429">
        <f t="shared" si="29"/>
        <v>0.60000000000000142</v>
      </c>
      <c r="AT216" s="1429">
        <f t="shared" si="30"/>
        <v>6</v>
      </c>
      <c r="AU216" s="1429">
        <f t="shared" si="31"/>
        <v>3.3000000000000007</v>
      </c>
      <c r="AV216" s="1358">
        <f t="shared" si="32"/>
        <v>5.3999999999999986</v>
      </c>
      <c r="AW216" s="1429">
        <f>IF(F216="","",F216-Daily!CP216)</f>
        <v>-9.9999999999997868E-3</v>
      </c>
      <c r="AX216" s="1429">
        <f>IF(G216="","",G216-Daily!CQ216)</f>
        <v>5.5299999999999976</v>
      </c>
      <c r="AY216" s="1429">
        <f>IF(H216="","",H216-Daily!CR216)</f>
        <v>3.1599999999999966</v>
      </c>
      <c r="AZ216" s="1358">
        <f>IF(I216="","",I216-Daily!CS216)</f>
        <v>5.5399999999999991</v>
      </c>
      <c r="BA216" s="85">
        <v>2.0052582728206967</v>
      </c>
      <c r="BB216" s="85">
        <v>18.093105843799592</v>
      </c>
      <c r="BC216" s="42">
        <v>6.9986924493506253</v>
      </c>
      <c r="BD216" s="108">
        <v>45.368894492054274</v>
      </c>
      <c r="BE216" s="351"/>
      <c r="BF216" s="640">
        <v>0</v>
      </c>
      <c r="BG216" s="44">
        <v>294.50000000000006</v>
      </c>
      <c r="BH216" s="643">
        <v>0.78116710875331585</v>
      </c>
      <c r="BI216" s="85">
        <v>995.00000000000011</v>
      </c>
      <c r="BJ216" s="1446">
        <v>1.0643180014492255</v>
      </c>
      <c r="BK216" s="1792">
        <f t="shared" si="33"/>
        <v>0</v>
      </c>
      <c r="BL216" s="1713">
        <v>0.13680555555555554</v>
      </c>
      <c r="BM216" s="1709">
        <v>0.65833333333333333</v>
      </c>
      <c r="BN216" s="1709">
        <v>0.78055555555555556</v>
      </c>
      <c r="BO216" s="1709">
        <v>0.26666666666666666</v>
      </c>
      <c r="BP216" s="1708">
        <v>0.60069444444444442</v>
      </c>
      <c r="BS216" s="2164" t="s">
        <v>188</v>
      </c>
      <c r="BT216" s="2165"/>
      <c r="BU216" s="2113" t="s">
        <v>189</v>
      </c>
      <c r="BV216" s="2113"/>
      <c r="BW216" s="2113"/>
      <c r="BX216" s="2113"/>
      <c r="BY216" s="1359"/>
      <c r="BZ216" s="2122" t="s">
        <v>223</v>
      </c>
      <c r="CA216" s="2133" t="s">
        <v>222</v>
      </c>
      <c r="CB216" s="2152" t="s">
        <v>224</v>
      </c>
      <c r="CC216" s="2168" t="s">
        <v>322</v>
      </c>
      <c r="CD216" s="1360"/>
      <c r="CE216" s="2170" t="s">
        <v>134</v>
      </c>
      <c r="CF216" s="2170"/>
      <c r="CG216" s="2171"/>
      <c r="CH216" s="2162" t="s">
        <v>119</v>
      </c>
      <c r="CI216" s="2162"/>
      <c r="CJ216" s="2163"/>
      <c r="CK216" s="1086"/>
      <c r="CL216" s="1271">
        <v>1</v>
      </c>
      <c r="CM216" s="1272">
        <v>0</v>
      </c>
      <c r="CN216" s="1271">
        <v>1013.25</v>
      </c>
      <c r="CO216" s="135">
        <f>'2011'!CA78</f>
        <v>3.903999999999999</v>
      </c>
      <c r="CP216" s="1472">
        <v>13.81</v>
      </c>
      <c r="CQ216" s="1472">
        <v>22.67</v>
      </c>
      <c r="CR216" s="1472">
        <f t="shared" si="27"/>
        <v>18.240000000000002</v>
      </c>
      <c r="CS216" s="667">
        <f t="shared" si="28"/>
        <v>8.8600000000000012</v>
      </c>
      <c r="CT216" s="1279">
        <f>$CT$215+('2011'!$BX$78/Daily!$E$246*Daily!E216)</f>
        <v>377</v>
      </c>
      <c r="CU216" s="1279">
        <f>$CU$215+('2011'!$CF$78/Daily!$E$246*Daily!E216)</f>
        <v>934.87096774193549</v>
      </c>
      <c r="CV216" s="135">
        <f>'2011'!BT78</f>
        <v>13.2</v>
      </c>
      <c r="CW216" s="135">
        <f>'2011'!BU78</f>
        <v>22.2</v>
      </c>
      <c r="CX216" s="25"/>
      <c r="CY216" s="536"/>
      <c r="CZ216" s="536"/>
      <c r="DA216" s="536"/>
      <c r="DB216" s="536"/>
      <c r="DC216" s="536"/>
      <c r="DD216" s="536"/>
    </row>
    <row r="217" spans="4:108" ht="12.75" customHeight="1" x14ac:dyDescent="0.2">
      <c r="D217" s="1889"/>
      <c r="E217" s="1814">
        <f t="shared" ref="E217:E245" si="34">SUM(E216+1)</f>
        <v>2</v>
      </c>
      <c r="F217" s="173">
        <v>18</v>
      </c>
      <c r="G217" s="44">
        <v>27.8</v>
      </c>
      <c r="H217" s="44">
        <v>22.6</v>
      </c>
      <c r="I217" s="44">
        <v>9.8000000000000007</v>
      </c>
      <c r="J217" s="480"/>
      <c r="K217" s="85">
        <v>40</v>
      </c>
      <c r="L217" s="85">
        <v>79</v>
      </c>
      <c r="M217" s="85">
        <v>55</v>
      </c>
      <c r="N217" s="85">
        <v>39</v>
      </c>
      <c r="O217" s="112"/>
      <c r="P217" s="85">
        <v>1013</v>
      </c>
      <c r="Q217" s="85">
        <v>1015</v>
      </c>
      <c r="R217" s="85">
        <v>1014</v>
      </c>
      <c r="S217" s="85">
        <v>2</v>
      </c>
      <c r="T217" s="112"/>
      <c r="U217" s="44">
        <v>2.2000000000000002</v>
      </c>
      <c r="V217" s="44">
        <v>10.199999999999999</v>
      </c>
      <c r="W217" s="44">
        <v>13</v>
      </c>
      <c r="X217" s="103" t="s">
        <v>179</v>
      </c>
      <c r="Y217" s="401"/>
      <c r="Z217" s="88">
        <v>0.3</v>
      </c>
      <c r="AA217" s="1459">
        <v>0.3</v>
      </c>
      <c r="AB217" s="156" t="s">
        <v>112</v>
      </c>
      <c r="AC217" s="1461">
        <v>4.1095890410958909E-3</v>
      </c>
      <c r="AD217" s="88">
        <v>0.6</v>
      </c>
      <c r="AE217" s="1459" t="s">
        <v>112</v>
      </c>
      <c r="AF217" s="1467"/>
      <c r="AG217" s="88">
        <v>7.4</v>
      </c>
      <c r="AH217" s="88">
        <v>16</v>
      </c>
      <c r="AI217" s="88">
        <v>12.7</v>
      </c>
      <c r="AJ217" s="88">
        <v>8.6</v>
      </c>
      <c r="AL217" s="103" t="s">
        <v>695</v>
      </c>
      <c r="AM217" s="106"/>
      <c r="AN217" s="106"/>
      <c r="AO217" s="396"/>
      <c r="AP217" s="593">
        <v>6.5</v>
      </c>
      <c r="AQ217" s="596">
        <v>0.5</v>
      </c>
      <c r="AR217" s="576"/>
      <c r="AS217" s="88">
        <f t="shared" si="29"/>
        <v>4.8000000000000007</v>
      </c>
      <c r="AT217" s="44">
        <f t="shared" si="30"/>
        <v>5.6000000000000014</v>
      </c>
      <c r="AU217" s="44">
        <f t="shared" si="31"/>
        <v>5.2000000000000011</v>
      </c>
      <c r="AV217" s="487">
        <f t="shared" si="32"/>
        <v>0.80000000000000071</v>
      </c>
      <c r="AW217" s="88">
        <f>IF(F217="","",F217-Daily!CP217)</f>
        <v>4.2249999999999996</v>
      </c>
      <c r="AX217" s="88">
        <f>IF(G217="","",G217-Daily!CQ217)</f>
        <v>5.129999999999999</v>
      </c>
      <c r="AY217" s="88">
        <f>IF(H217="","",H217-Daily!CR217)</f>
        <v>4.3775000000000013</v>
      </c>
      <c r="AZ217" s="355">
        <f>IF(I217="","",I217-Daily!CS217)</f>
        <v>0.90499999999999936</v>
      </c>
      <c r="BA217" s="85">
        <v>12.123351263261922</v>
      </c>
      <c r="BB217" s="85">
        <v>14.411228506033336</v>
      </c>
      <c r="BC217" s="42">
        <v>14.366399640772913</v>
      </c>
      <c r="BD217" s="108">
        <v>2.6945435406690228</v>
      </c>
      <c r="BE217" s="351"/>
      <c r="BF217" s="640">
        <v>0.15</v>
      </c>
      <c r="BG217" s="44">
        <v>294.80000000000007</v>
      </c>
      <c r="BH217" s="643">
        <v>0.7778364116094989</v>
      </c>
      <c r="BI217" s="85">
        <v>1001.5000000000001</v>
      </c>
      <c r="BJ217" s="616">
        <v>1.0645852621472416</v>
      </c>
      <c r="BK217" s="1792">
        <f t="shared" si="33"/>
        <v>1</v>
      </c>
      <c r="BL217" s="1709">
        <v>0.31944444444444448</v>
      </c>
      <c r="BM217" s="1709">
        <v>0.72222222222222221</v>
      </c>
      <c r="BN217" s="1709">
        <v>0.7729166666666667</v>
      </c>
      <c r="BO217" s="1709">
        <v>0.37152777777777773</v>
      </c>
      <c r="BP217" s="1708">
        <v>0.7895833333333333</v>
      </c>
      <c r="BS217" s="2166"/>
      <c r="BT217" s="2167"/>
      <c r="BU217" s="353" t="s">
        <v>1</v>
      </c>
      <c r="BV217" s="339" t="s">
        <v>0</v>
      </c>
      <c r="BW217" s="354" t="s">
        <v>12</v>
      </c>
      <c r="BX217" s="1361" t="s">
        <v>13</v>
      </c>
      <c r="BY217" s="586"/>
      <c r="BZ217" s="2123"/>
      <c r="CA217" s="2134"/>
      <c r="CB217" s="2153"/>
      <c r="CC217" s="2169"/>
      <c r="CD217" s="1362"/>
      <c r="CE217" s="502" t="s">
        <v>15</v>
      </c>
      <c r="CF217" s="502" t="s">
        <v>135</v>
      </c>
      <c r="CG217" s="1363" t="s">
        <v>190</v>
      </c>
      <c r="CH217" s="1364" t="s">
        <v>65</v>
      </c>
      <c r="CI217" s="1364" t="s">
        <v>135</v>
      </c>
      <c r="CJ217" s="846" t="s">
        <v>191</v>
      </c>
      <c r="CK217" s="1086"/>
      <c r="CL217" s="1271">
        <v>1</v>
      </c>
      <c r="CM217" s="1272">
        <v>0</v>
      </c>
      <c r="CN217" s="1271">
        <v>1013.25</v>
      </c>
      <c r="CO217" s="135">
        <f>'2011'!CA78</f>
        <v>3.903999999999999</v>
      </c>
      <c r="CP217" s="664">
        <v>13.775</v>
      </c>
      <c r="CQ217" s="664">
        <v>22.67</v>
      </c>
      <c r="CR217" s="664">
        <f t="shared" si="27"/>
        <v>18.2225</v>
      </c>
      <c r="CS217" s="512">
        <f t="shared" si="28"/>
        <v>8.8950000000000014</v>
      </c>
      <c r="CT217" s="669">
        <f>$CT$215+('2011'!$BX$78/Daily!$E$246*Daily!E217)</f>
        <v>379</v>
      </c>
      <c r="CU217" s="669">
        <f>$CU$215+('2011'!$CF$78/Daily!$E$246*Daily!E217)</f>
        <v>940.74193548387098</v>
      </c>
      <c r="CV217" s="135">
        <f>'2011'!BT78</f>
        <v>13.2</v>
      </c>
      <c r="CW217" s="135">
        <f>'2011'!BU78</f>
        <v>22.2</v>
      </c>
      <c r="CX217" s="25"/>
      <c r="CY217" s="536"/>
      <c r="CZ217" s="536"/>
      <c r="DA217" s="536"/>
      <c r="DB217" s="536"/>
      <c r="DC217" s="536"/>
      <c r="DD217" s="536"/>
    </row>
    <row r="218" spans="4:108" ht="12.75" customHeight="1" x14ac:dyDescent="0.2">
      <c r="D218" s="1889"/>
      <c r="E218" s="1814">
        <f t="shared" si="34"/>
        <v>3</v>
      </c>
      <c r="F218" s="189">
        <v>15.7</v>
      </c>
      <c r="G218" s="44">
        <v>29.6</v>
      </c>
      <c r="H218" s="44">
        <v>22.3</v>
      </c>
      <c r="I218" s="44">
        <v>13.9</v>
      </c>
      <c r="J218" s="480"/>
      <c r="K218" s="85">
        <v>34</v>
      </c>
      <c r="L218" s="85">
        <v>77</v>
      </c>
      <c r="M218" s="85">
        <v>54</v>
      </c>
      <c r="N218" s="85">
        <v>43</v>
      </c>
      <c r="O218" s="112"/>
      <c r="P218" s="85">
        <v>1014</v>
      </c>
      <c r="Q218" s="85">
        <v>1015</v>
      </c>
      <c r="R218" s="85">
        <v>1014.5</v>
      </c>
      <c r="S218" s="85">
        <v>1</v>
      </c>
      <c r="T218" s="112"/>
      <c r="U218" s="44">
        <v>3.4</v>
      </c>
      <c r="V218" s="44">
        <v>13.7</v>
      </c>
      <c r="W218" s="44">
        <v>17.5</v>
      </c>
      <c r="X218" s="103" t="s">
        <v>154</v>
      </c>
      <c r="Y218" s="401"/>
      <c r="Z218" s="88">
        <v>0</v>
      </c>
      <c r="AA218" s="1459" t="s">
        <v>459</v>
      </c>
      <c r="AB218" s="156" t="s">
        <v>459</v>
      </c>
      <c r="AC218" s="1461" t="s">
        <v>459</v>
      </c>
      <c r="AD218" s="88" t="s">
        <v>459</v>
      </c>
      <c r="AE218" s="1459" t="s">
        <v>459</v>
      </c>
      <c r="AF218" s="1467"/>
      <c r="AG218" s="88">
        <v>10</v>
      </c>
      <c r="AH218" s="88">
        <v>14.4</v>
      </c>
      <c r="AI218" s="88">
        <v>11.9</v>
      </c>
      <c r="AJ218" s="88">
        <v>4.4000000000000004</v>
      </c>
      <c r="AL218" s="103" t="s">
        <v>696</v>
      </c>
      <c r="AM218" s="106"/>
      <c r="AN218" s="106"/>
      <c r="AO218" s="396"/>
      <c r="AP218" s="593">
        <v>9</v>
      </c>
      <c r="AQ218" s="596">
        <v>0</v>
      </c>
      <c r="AR218" s="576"/>
      <c r="AS218" s="44">
        <f t="shared" si="29"/>
        <v>2.5</v>
      </c>
      <c r="AT218" s="44">
        <f t="shared" si="30"/>
        <v>7.4000000000000021</v>
      </c>
      <c r="AU218" s="44">
        <f t="shared" si="31"/>
        <v>4.9500000000000011</v>
      </c>
      <c r="AV218" s="487">
        <f t="shared" si="32"/>
        <v>4.9000000000000021</v>
      </c>
      <c r="AW218" s="44">
        <f>IF(F218="","",F218-Daily!CP218)</f>
        <v>1.9599999999999991</v>
      </c>
      <c r="AX218" s="44">
        <f>IF(G218="","",G218-Daily!CQ218)</f>
        <v>6.9500000000000028</v>
      </c>
      <c r="AY218" s="44">
        <f>IF(H218="","",H218-Daily!CR218)</f>
        <v>4.1050000000000004</v>
      </c>
      <c r="AZ218" s="487">
        <f>IF(I218="","",I218-Daily!CS218)</f>
        <v>4.990000000000002</v>
      </c>
      <c r="BA218" s="85">
        <v>3.8500357948320305</v>
      </c>
      <c r="BB218" s="85">
        <v>44.537943548222536</v>
      </c>
      <c r="BC218" s="42">
        <v>12.081596680244301</v>
      </c>
      <c r="BD218" s="108">
        <v>28.667057890379485</v>
      </c>
      <c r="BE218" s="351"/>
      <c r="BF218" s="640">
        <v>0</v>
      </c>
      <c r="BG218" s="44">
        <v>294.80000000000007</v>
      </c>
      <c r="BH218" s="643">
        <v>0.77375328083989514</v>
      </c>
      <c r="BI218" s="85">
        <v>1010.5000000000001</v>
      </c>
      <c r="BJ218" s="616">
        <v>1.067490202760266</v>
      </c>
      <c r="BK218" s="1792">
        <f t="shared" si="33"/>
        <v>0</v>
      </c>
      <c r="BL218" s="1709">
        <v>0.19375000000000001</v>
      </c>
      <c r="BM218" s="1709">
        <v>0.63194444444444442</v>
      </c>
      <c r="BN218" s="1709">
        <v>0.6381944444444444</v>
      </c>
      <c r="BO218" s="1709">
        <v>0.32430555555555557</v>
      </c>
      <c r="BP218" s="1708">
        <v>0.7402777777777777</v>
      </c>
      <c r="BR218" s="1395"/>
      <c r="BS218" s="2159" t="s">
        <v>192</v>
      </c>
      <c r="BT218" s="2160"/>
      <c r="BU218" s="88">
        <v>0.66370370370370324</v>
      </c>
      <c r="BV218" s="88">
        <v>0.44938461538461638</v>
      </c>
      <c r="BW218" s="88">
        <v>0.38654415954415455</v>
      </c>
      <c r="BX218" s="88">
        <v>-0.21431908831908864</v>
      </c>
      <c r="BY218" s="127"/>
      <c r="BZ218" s="607">
        <v>65.466666666666669</v>
      </c>
      <c r="CA218" s="607">
        <v>1011.4</v>
      </c>
      <c r="CB218" s="1365">
        <v>4.8066666666666666</v>
      </c>
      <c r="CC218" s="88">
        <v>11.359999999999998</v>
      </c>
      <c r="CD218" s="1366"/>
      <c r="CE218" s="44">
        <v>23.799999999999997</v>
      </c>
      <c r="CF218" s="1367">
        <v>0.79333333333333322</v>
      </c>
      <c r="CG218" s="1368">
        <v>0.32602739726027402</v>
      </c>
      <c r="CH218" s="1369">
        <v>77</v>
      </c>
      <c r="CI218" s="1367">
        <v>0.8456185699923835</v>
      </c>
      <c r="CJ218" s="503">
        <v>0.56368960468521234</v>
      </c>
      <c r="CK218" s="1086"/>
      <c r="CL218" s="670">
        <v>1</v>
      </c>
      <c r="CM218" s="669">
        <v>0</v>
      </c>
      <c r="CN218" s="670">
        <v>1013.25</v>
      </c>
      <c r="CO218" s="135">
        <f>'2011'!CA78</f>
        <v>3.903999999999999</v>
      </c>
      <c r="CP218" s="664">
        <v>13.74</v>
      </c>
      <c r="CQ218" s="664">
        <v>22.65</v>
      </c>
      <c r="CR218" s="664">
        <f t="shared" si="27"/>
        <v>18.195</v>
      </c>
      <c r="CS218" s="512">
        <f t="shared" si="28"/>
        <v>8.9099999999999984</v>
      </c>
      <c r="CT218" s="669">
        <f>$CT$215+('2011'!$BX$78/Daily!$E$246*Daily!E218)</f>
        <v>381</v>
      </c>
      <c r="CU218" s="669">
        <f>$CU$215+('2011'!$CF$78/Daily!$E$246*Daily!E218)</f>
        <v>946.61290322580646</v>
      </c>
      <c r="CV218" s="135">
        <f>'2011'!BT78</f>
        <v>13.2</v>
      </c>
      <c r="CW218" s="135">
        <f>'2011'!BU78</f>
        <v>22.2</v>
      </c>
      <c r="CX218" s="25"/>
      <c r="CY218" s="536"/>
      <c r="CZ218" s="536"/>
      <c r="DA218" s="536"/>
      <c r="DB218" s="536"/>
      <c r="DC218" s="536"/>
      <c r="DD218" s="536"/>
    </row>
    <row r="219" spans="4:108" ht="12.75" customHeight="1" x14ac:dyDescent="0.2">
      <c r="D219" s="1889"/>
      <c r="E219" s="1814">
        <f t="shared" si="34"/>
        <v>4</v>
      </c>
      <c r="F219" s="189">
        <v>16.600000000000001</v>
      </c>
      <c r="G219" s="44">
        <v>20.2</v>
      </c>
      <c r="H219" s="44">
        <v>18.2</v>
      </c>
      <c r="I219" s="44">
        <v>3.6</v>
      </c>
      <c r="J219" s="1408"/>
      <c r="K219" s="85">
        <v>58</v>
      </c>
      <c r="L219" s="85">
        <v>93</v>
      </c>
      <c r="M219" s="85">
        <v>82</v>
      </c>
      <c r="N219" s="85">
        <v>35</v>
      </c>
      <c r="O219" s="112"/>
      <c r="P219" s="85">
        <v>1007</v>
      </c>
      <c r="Q219" s="85">
        <v>1014</v>
      </c>
      <c r="R219" s="85">
        <v>1010.5</v>
      </c>
      <c r="S219" s="85">
        <v>7</v>
      </c>
      <c r="T219" s="112"/>
      <c r="U219" s="44">
        <v>5.9</v>
      </c>
      <c r="V219" s="44">
        <v>10.9</v>
      </c>
      <c r="W219" s="44">
        <v>16.8</v>
      </c>
      <c r="X219" s="103" t="s">
        <v>154</v>
      </c>
      <c r="Y219" s="401"/>
      <c r="Z219" s="88">
        <v>11.6</v>
      </c>
      <c r="AA219" s="1459">
        <v>3.1</v>
      </c>
      <c r="AB219" s="156">
        <v>1.1000000000000001</v>
      </c>
      <c r="AC219" s="1461">
        <v>0.15890410958904111</v>
      </c>
      <c r="AD219" s="88">
        <v>1.9333333333333333</v>
      </c>
      <c r="AE219" s="1459">
        <v>15</v>
      </c>
      <c r="AF219" s="1467"/>
      <c r="AG219" s="88">
        <v>10.199999999999999</v>
      </c>
      <c r="AH219" s="88">
        <v>18.100000000000001</v>
      </c>
      <c r="AI219" s="88">
        <v>14.9</v>
      </c>
      <c r="AJ219" s="88">
        <v>7.9000000000000021</v>
      </c>
      <c r="AL219" s="103" t="s">
        <v>535</v>
      </c>
      <c r="AM219" s="106"/>
      <c r="AN219" s="106"/>
      <c r="AO219" s="396"/>
      <c r="AP219" s="593">
        <v>1</v>
      </c>
      <c r="AQ219" s="596">
        <v>6</v>
      </c>
      <c r="AR219" s="576"/>
      <c r="AS219" s="44">
        <f t="shared" si="29"/>
        <v>3.4000000000000021</v>
      </c>
      <c r="AT219" s="44">
        <f t="shared" si="30"/>
        <v>-2</v>
      </c>
      <c r="AU219" s="44">
        <f t="shared" si="31"/>
        <v>0.70000000000000107</v>
      </c>
      <c r="AV219" s="487">
        <f t="shared" si="32"/>
        <v>-5.4000000000000021</v>
      </c>
      <c r="AW219" s="44">
        <f>IF(F219="","",F219-Daily!CP219)</f>
        <v>2.8950000000000014</v>
      </c>
      <c r="AX219" s="44">
        <f>IF(G219="","",G219-Daily!CQ219)</f>
        <v>-2.4299999999999997</v>
      </c>
      <c r="AY219" s="44">
        <f>IF(H219="","",H219-Daily!CR219)</f>
        <v>3.2499999999998863E-2</v>
      </c>
      <c r="AZ219" s="487">
        <f>IF(I219="","",I219-Daily!CS219)</f>
        <v>-5.3249999999999993</v>
      </c>
      <c r="BA219" s="85">
        <v>5.8585687738142154</v>
      </c>
      <c r="BB219" s="85">
        <v>4.1393503153594926</v>
      </c>
      <c r="BC219" s="42">
        <v>2.0176736805743696</v>
      </c>
      <c r="BD219" s="108">
        <v>37.757326520088647</v>
      </c>
      <c r="BE219" s="351"/>
      <c r="BF219" s="640">
        <v>5.8</v>
      </c>
      <c r="BG219" s="44">
        <v>306.40000000000009</v>
      </c>
      <c r="BH219" s="643">
        <v>0.80000000000000027</v>
      </c>
      <c r="BI219" s="85">
        <v>1011.5000000000001</v>
      </c>
      <c r="BJ219" s="616">
        <v>1.0619602397805399</v>
      </c>
      <c r="BK219" s="1792">
        <f t="shared" si="33"/>
        <v>2</v>
      </c>
      <c r="BL219" s="1709">
        <v>0.31944444444444448</v>
      </c>
      <c r="BM219" s="1709">
        <v>0.8125</v>
      </c>
      <c r="BN219" s="1709" t="s">
        <v>711</v>
      </c>
      <c r="BO219" s="1709" t="s">
        <v>693</v>
      </c>
      <c r="BP219" s="1709">
        <v>0.19513888888888889</v>
      </c>
      <c r="BR219" s="1395"/>
      <c r="BS219" s="2159" t="s">
        <v>193</v>
      </c>
      <c r="BT219" s="2160"/>
      <c r="BU219" s="88">
        <v>-0.52674145299145181</v>
      </c>
      <c r="BV219" s="88">
        <v>-2.5605949519230755</v>
      </c>
      <c r="BW219" s="88">
        <v>-1.6936682024572711</v>
      </c>
      <c r="BX219" s="88">
        <v>-2.0338534989316255</v>
      </c>
      <c r="BY219" s="127"/>
      <c r="BZ219" s="607">
        <v>74.625</v>
      </c>
      <c r="CA219" s="607">
        <v>1014.75</v>
      </c>
      <c r="CB219" s="1365">
        <v>3.7687500000000007</v>
      </c>
      <c r="CC219" s="88">
        <v>10.84375</v>
      </c>
      <c r="CD219" s="1366"/>
      <c r="CE219" s="44">
        <v>49.199999999999996</v>
      </c>
      <c r="CF219" s="1367">
        <v>1.5374999999999999</v>
      </c>
      <c r="CG219" s="1368">
        <v>0.67397260273972615</v>
      </c>
      <c r="CH219" s="85">
        <v>59.6</v>
      </c>
      <c r="CI219" s="1367">
        <v>0.65535989745530099</v>
      </c>
      <c r="CJ219" s="503">
        <v>0.43631039531478771</v>
      </c>
      <c r="CK219" s="1087"/>
      <c r="CL219" s="670">
        <v>1</v>
      </c>
      <c r="CM219" s="669">
        <v>0</v>
      </c>
      <c r="CN219" s="670">
        <v>1013.25</v>
      </c>
      <c r="CO219" s="135">
        <f>'2011'!CA78</f>
        <v>3.903999999999999</v>
      </c>
      <c r="CP219" s="664">
        <v>13.705</v>
      </c>
      <c r="CQ219" s="664">
        <v>22.63</v>
      </c>
      <c r="CR219" s="664">
        <f t="shared" si="27"/>
        <v>18.1675</v>
      </c>
      <c r="CS219" s="512">
        <f t="shared" si="28"/>
        <v>8.9249999999999989</v>
      </c>
      <c r="CT219" s="669">
        <f>$CT$215+('2011'!$BX$78/Daily!$E$246*Daily!E219)</f>
        <v>383</v>
      </c>
      <c r="CU219" s="669">
        <f>$CU$215+('2011'!$CF$78/Daily!$E$246*Daily!E219)</f>
        <v>952.48387096774195</v>
      </c>
      <c r="CV219" s="135">
        <f>'2011'!BT78</f>
        <v>13.2</v>
      </c>
      <c r="CW219" s="135">
        <f>'2011'!BU78</f>
        <v>22.2</v>
      </c>
      <c r="CX219" s="25"/>
      <c r="CY219" s="536"/>
      <c r="CZ219" s="536"/>
      <c r="DA219" s="536"/>
      <c r="DB219" s="536"/>
      <c r="DC219" s="536"/>
      <c r="DD219" s="536"/>
    </row>
    <row r="220" spans="4:108" ht="12.75" customHeight="1" x14ac:dyDescent="0.2">
      <c r="D220" s="1889"/>
      <c r="E220" s="1814">
        <f t="shared" si="34"/>
        <v>5</v>
      </c>
      <c r="F220" s="189">
        <v>14.7</v>
      </c>
      <c r="G220" s="44">
        <v>24.7</v>
      </c>
      <c r="H220" s="44">
        <v>19.3</v>
      </c>
      <c r="I220" s="44">
        <v>10</v>
      </c>
      <c r="J220" s="1408"/>
      <c r="K220" s="85">
        <v>42</v>
      </c>
      <c r="L220" s="85">
        <v>90</v>
      </c>
      <c r="M220" s="85">
        <v>68</v>
      </c>
      <c r="N220" s="85">
        <v>48</v>
      </c>
      <c r="O220" s="112"/>
      <c r="P220" s="85">
        <v>1009</v>
      </c>
      <c r="Q220" s="85">
        <v>1013</v>
      </c>
      <c r="R220" s="85">
        <v>1011</v>
      </c>
      <c r="S220" s="85">
        <v>4</v>
      </c>
      <c r="T220" s="112"/>
      <c r="U220" s="44">
        <v>3.9</v>
      </c>
      <c r="V220" s="44">
        <v>9.8000000000000007</v>
      </c>
      <c r="W220" s="44">
        <v>14.3</v>
      </c>
      <c r="X220" s="103" t="s">
        <v>154</v>
      </c>
      <c r="Y220" s="401"/>
      <c r="Z220" s="88">
        <v>0</v>
      </c>
      <c r="AA220" s="1459" t="s">
        <v>459</v>
      </c>
      <c r="AB220" s="156" t="s">
        <v>459</v>
      </c>
      <c r="AC220" s="1461" t="s">
        <v>459</v>
      </c>
      <c r="AD220" s="88" t="s">
        <v>459</v>
      </c>
      <c r="AE220" s="1459" t="s">
        <v>459</v>
      </c>
      <c r="AF220" s="1467"/>
      <c r="AG220" s="88">
        <v>9.3000000000000007</v>
      </c>
      <c r="AH220" s="88">
        <v>15.6</v>
      </c>
      <c r="AI220" s="88">
        <v>12.8</v>
      </c>
      <c r="AJ220" s="88">
        <v>6.2999999999999989</v>
      </c>
      <c r="AL220" s="103" t="s">
        <v>697</v>
      </c>
      <c r="AM220" s="106"/>
      <c r="AN220" s="106"/>
      <c r="AO220" s="396"/>
      <c r="AP220" s="593">
        <v>6</v>
      </c>
      <c r="AQ220" s="596">
        <v>0</v>
      </c>
      <c r="AR220" s="576"/>
      <c r="AS220" s="44">
        <f t="shared" si="29"/>
        <v>1.5</v>
      </c>
      <c r="AT220" s="44">
        <f t="shared" si="30"/>
        <v>2.5</v>
      </c>
      <c r="AU220" s="44">
        <f t="shared" si="31"/>
        <v>2</v>
      </c>
      <c r="AV220" s="487">
        <f t="shared" si="32"/>
        <v>1</v>
      </c>
      <c r="AW220" s="44">
        <f>IF(F220="","",F220-Daily!CP220)</f>
        <v>1.0299999999999994</v>
      </c>
      <c r="AX220" s="44">
        <f>IF(G220="","",G220-Daily!CQ220)</f>
        <v>2.0799999999999983</v>
      </c>
      <c r="AY220" s="44">
        <f>IF(H220="","",H220-Daily!CR220)</f>
        <v>1.1550000000000011</v>
      </c>
      <c r="AZ220" s="487">
        <f>IF(I220="","",I220-Daily!CS220)</f>
        <v>1.0499999999999989</v>
      </c>
      <c r="BA220" s="85">
        <v>2.7211649302056906</v>
      </c>
      <c r="BB220" s="85">
        <v>3.6472355666521588</v>
      </c>
      <c r="BC220" s="42">
        <v>2.8718391713209801</v>
      </c>
      <c r="BD220" s="108">
        <v>2.84587593029292</v>
      </c>
      <c r="BE220" s="351"/>
      <c r="BF220" s="640">
        <v>0</v>
      </c>
      <c r="BG220" s="44">
        <v>306.40000000000009</v>
      </c>
      <c r="BH220" s="643">
        <v>0.79584415584415613</v>
      </c>
      <c r="BI220" s="85">
        <v>1017.5000000000001</v>
      </c>
      <c r="BJ220" s="616">
        <v>1.0617153051263928</v>
      </c>
      <c r="BK220" s="1792">
        <f t="shared" si="33"/>
        <v>0</v>
      </c>
      <c r="BL220" s="1709">
        <v>0.27152777777777776</v>
      </c>
      <c r="BM220" s="1709">
        <v>0.75208333333333333</v>
      </c>
      <c r="BN220" s="1709">
        <v>0.7583333333333333</v>
      </c>
      <c r="BO220" s="1709">
        <v>0.30555555555555552</v>
      </c>
      <c r="BP220" s="1708">
        <v>0.79583333333333339</v>
      </c>
      <c r="BR220" s="1395"/>
      <c r="BS220" s="291"/>
      <c r="BT220" s="184"/>
      <c r="BU220" s="352"/>
      <c r="BV220" s="352"/>
      <c r="BW220" s="352"/>
      <c r="BX220" s="352"/>
      <c r="BY220" s="127"/>
      <c r="BZ220" s="608"/>
      <c r="CA220" s="608"/>
      <c r="CB220" s="1370"/>
      <c r="CC220" s="352"/>
      <c r="CD220" s="1366"/>
      <c r="CE220" s="480"/>
      <c r="CF220" s="1371"/>
      <c r="CG220" s="1372"/>
      <c r="CH220" s="112"/>
      <c r="CI220" s="1371"/>
      <c r="CJ220" s="504"/>
      <c r="CK220" s="1088"/>
      <c r="CL220" s="670">
        <v>1</v>
      </c>
      <c r="CM220" s="669">
        <v>0</v>
      </c>
      <c r="CN220" s="670">
        <v>1013.25</v>
      </c>
      <c r="CO220" s="135">
        <f>'2011'!CA78</f>
        <v>3.903999999999999</v>
      </c>
      <c r="CP220" s="664">
        <v>13.67</v>
      </c>
      <c r="CQ220" s="664">
        <v>22.62</v>
      </c>
      <c r="CR220" s="664">
        <f t="shared" si="27"/>
        <v>18.145</v>
      </c>
      <c r="CS220" s="512">
        <f t="shared" si="28"/>
        <v>8.9500000000000011</v>
      </c>
      <c r="CT220" s="669">
        <f>$CT$215+('2011'!$BX$78/Daily!$E$246*Daily!E220)</f>
        <v>385</v>
      </c>
      <c r="CU220" s="669">
        <f>$CU$215+('2011'!$CF$78/Daily!$E$246*Daily!E220)</f>
        <v>958.35483870967744</v>
      </c>
      <c r="CV220" s="135">
        <f>'2011'!BT78</f>
        <v>13.2</v>
      </c>
      <c r="CW220" s="135">
        <f>'2011'!BU78</f>
        <v>22.2</v>
      </c>
      <c r="CX220" s="25"/>
      <c r="CY220" s="536"/>
      <c r="CZ220" s="536"/>
      <c r="DA220" s="536"/>
      <c r="DB220" s="536"/>
      <c r="DC220" s="536"/>
      <c r="DD220" s="536"/>
    </row>
    <row r="221" spans="4:108" ht="12.75" customHeight="1" x14ac:dyDescent="0.2">
      <c r="D221" s="1889"/>
      <c r="E221" s="1843">
        <f t="shared" si="34"/>
        <v>6</v>
      </c>
      <c r="F221" s="189">
        <v>14.8</v>
      </c>
      <c r="G221" s="44">
        <v>19.899999999999999</v>
      </c>
      <c r="H221" s="44">
        <v>17.399999999999999</v>
      </c>
      <c r="I221" s="44">
        <v>5.0999999999999996</v>
      </c>
      <c r="J221" s="1408"/>
      <c r="K221" s="98">
        <v>52</v>
      </c>
      <c r="L221" s="98">
        <v>79</v>
      </c>
      <c r="M221" s="98">
        <v>67</v>
      </c>
      <c r="N221" s="98">
        <v>27</v>
      </c>
      <c r="O221" s="111"/>
      <c r="P221" s="98">
        <v>1000</v>
      </c>
      <c r="Q221" s="98">
        <v>1009</v>
      </c>
      <c r="R221" s="98">
        <v>1004.5</v>
      </c>
      <c r="S221" s="98">
        <v>9</v>
      </c>
      <c r="T221" s="111"/>
      <c r="U221" s="88">
        <v>5.2</v>
      </c>
      <c r="V221" s="88">
        <v>13</v>
      </c>
      <c r="W221" s="88">
        <v>21.3</v>
      </c>
      <c r="X221" s="103" t="s">
        <v>154</v>
      </c>
      <c r="Y221" s="401"/>
      <c r="Z221" s="88">
        <v>0.1</v>
      </c>
      <c r="AA221" s="1459" t="s">
        <v>459</v>
      </c>
      <c r="AB221" s="156" t="s">
        <v>459</v>
      </c>
      <c r="AC221" s="1461">
        <v>1.3698630136986306E-3</v>
      </c>
      <c r="AD221" s="88" t="s">
        <v>459</v>
      </c>
      <c r="AE221" s="1459" t="s">
        <v>459</v>
      </c>
      <c r="AF221" s="1467"/>
      <c r="AG221" s="88">
        <v>9.3000000000000007</v>
      </c>
      <c r="AH221" s="88">
        <v>12.6</v>
      </c>
      <c r="AI221" s="88">
        <v>10.9</v>
      </c>
      <c r="AJ221" s="88">
        <v>3.2999999999999989</v>
      </c>
      <c r="AL221" s="103" t="s">
        <v>698</v>
      </c>
      <c r="AM221" s="106"/>
      <c r="AN221" s="106"/>
      <c r="AO221" s="396"/>
      <c r="AP221" s="593">
        <v>1</v>
      </c>
      <c r="AQ221" s="596">
        <v>0.2</v>
      </c>
      <c r="AR221" s="576"/>
      <c r="AS221" s="44">
        <f t="shared" si="29"/>
        <v>1.6000000000000014</v>
      </c>
      <c r="AT221" s="44">
        <f t="shared" si="30"/>
        <v>-2.3000000000000007</v>
      </c>
      <c r="AU221" s="44">
        <f t="shared" si="31"/>
        <v>-0.34999999999999964</v>
      </c>
      <c r="AV221" s="487">
        <f t="shared" si="32"/>
        <v>-3.9000000000000021</v>
      </c>
      <c r="AW221" s="44">
        <f>IF(F221="","",F221-Daily!CP221)</f>
        <v>1.2000000000000011</v>
      </c>
      <c r="AX221" s="44">
        <f>IF(G221="","",G221-Daily!CQ221)</f>
        <v>-2.7100000000000009</v>
      </c>
      <c r="AY221" s="44">
        <f>IF(H221="","",H221-Daily!CR221)</f>
        <v>-0.70500000000000185</v>
      </c>
      <c r="AZ221" s="487">
        <f>IF(I221="","",I221-Daily!CS221)</f>
        <v>-3.91</v>
      </c>
      <c r="BA221" s="85">
        <v>2.8847516349811193</v>
      </c>
      <c r="BB221" s="85">
        <v>4.6061152516323718</v>
      </c>
      <c r="BC221" s="42">
        <v>2.4637678425631946</v>
      </c>
      <c r="BD221" s="108">
        <v>12.875446272858081</v>
      </c>
      <c r="BE221" s="351"/>
      <c r="BF221" s="640">
        <v>0.05</v>
      </c>
      <c r="BG221" s="44">
        <v>306.50000000000011</v>
      </c>
      <c r="BH221" s="643">
        <v>0.79198966408268767</v>
      </c>
      <c r="BI221" s="85">
        <v>1018.5000000000001</v>
      </c>
      <c r="BJ221" s="616">
        <v>1.056287845839885</v>
      </c>
      <c r="BK221" s="1792">
        <f t="shared" si="33"/>
        <v>1</v>
      </c>
      <c r="BL221" s="1709">
        <v>0.26041666666666669</v>
      </c>
      <c r="BM221" s="1709">
        <v>0.62847222222222221</v>
      </c>
      <c r="BN221" s="1709">
        <v>0.6381944444444444</v>
      </c>
      <c r="BO221" s="1709">
        <v>0.27430555555555552</v>
      </c>
      <c r="BP221" s="1708">
        <v>0.83888888888888891</v>
      </c>
      <c r="BR221" s="1395"/>
      <c r="BS221" s="2159" t="s">
        <v>194</v>
      </c>
      <c r="BT221" s="2160"/>
      <c r="BU221" s="88">
        <v>0.26500000000000057</v>
      </c>
      <c r="BV221" s="88">
        <v>0.95484615384615168</v>
      </c>
      <c r="BW221" s="88">
        <v>0.4849230769230779</v>
      </c>
      <c r="BX221" s="88">
        <v>0.68984615384615289</v>
      </c>
      <c r="BY221" s="127"/>
      <c r="BZ221" s="607">
        <v>63.1</v>
      </c>
      <c r="CA221" s="607">
        <v>1011.9</v>
      </c>
      <c r="CB221" s="1365">
        <v>4.63</v>
      </c>
      <c r="CC221" s="88">
        <v>10.91</v>
      </c>
      <c r="CD221" s="1366"/>
      <c r="CE221" s="44">
        <v>17.2</v>
      </c>
      <c r="CF221" s="1367">
        <v>0.86</v>
      </c>
      <c r="CG221" s="1368">
        <v>0.23561643835616441</v>
      </c>
      <c r="CH221" s="85">
        <v>59.5</v>
      </c>
      <c r="CI221" s="1367">
        <v>0.97070338836189618</v>
      </c>
      <c r="CJ221" s="503">
        <v>0.43557833089311859</v>
      </c>
      <c r="CK221" s="1089"/>
      <c r="CL221" s="670">
        <v>1</v>
      </c>
      <c r="CM221" s="669">
        <v>0</v>
      </c>
      <c r="CN221" s="670">
        <v>1013.25</v>
      </c>
      <c r="CO221" s="135">
        <f>'2011'!CA78</f>
        <v>3.903999999999999</v>
      </c>
      <c r="CP221" s="664">
        <v>13.6</v>
      </c>
      <c r="CQ221" s="664">
        <v>22.61</v>
      </c>
      <c r="CR221" s="664">
        <f t="shared" si="27"/>
        <v>18.105</v>
      </c>
      <c r="CS221" s="512">
        <f t="shared" si="28"/>
        <v>9.01</v>
      </c>
      <c r="CT221" s="669">
        <f>$CT$215+('2011'!$BX$78/Daily!$E$246*Daily!E221)</f>
        <v>387</v>
      </c>
      <c r="CU221" s="669">
        <f>$CU$215+('2011'!$CF$78/Daily!$E$246*Daily!E221)</f>
        <v>964.22580645161293</v>
      </c>
      <c r="CV221" s="135">
        <f>'2011'!BT78</f>
        <v>13.2</v>
      </c>
      <c r="CW221" s="135">
        <f>'2011'!BU78</f>
        <v>22.2</v>
      </c>
      <c r="CX221" s="25"/>
      <c r="CY221" s="536"/>
      <c r="CZ221" s="536"/>
      <c r="DA221" s="536"/>
      <c r="DB221" s="536"/>
      <c r="DC221" s="536"/>
      <c r="DD221" s="536"/>
    </row>
    <row r="222" spans="4:108" ht="12.75" customHeight="1" x14ac:dyDescent="0.2">
      <c r="D222" s="1889"/>
      <c r="E222" s="1843">
        <f t="shared" si="34"/>
        <v>7</v>
      </c>
      <c r="F222" s="173">
        <v>13</v>
      </c>
      <c r="G222" s="88">
        <v>20.399999999999999</v>
      </c>
      <c r="H222" s="88">
        <v>15.6</v>
      </c>
      <c r="I222" s="88">
        <v>7.4</v>
      </c>
      <c r="J222" s="1408"/>
      <c r="K222" s="98">
        <v>47</v>
      </c>
      <c r="L222" s="98">
        <v>83</v>
      </c>
      <c r="M222" s="98">
        <v>72</v>
      </c>
      <c r="N222" s="98">
        <v>36</v>
      </c>
      <c r="O222" s="111"/>
      <c r="P222" s="98">
        <v>1001</v>
      </c>
      <c r="Q222" s="98">
        <v>1003</v>
      </c>
      <c r="R222" s="98">
        <v>1002</v>
      </c>
      <c r="S222" s="98">
        <v>2</v>
      </c>
      <c r="T222" s="111"/>
      <c r="U222" s="88">
        <v>5.7</v>
      </c>
      <c r="V222" s="88">
        <v>17</v>
      </c>
      <c r="W222" s="88">
        <v>23.9</v>
      </c>
      <c r="X222" s="103" t="s">
        <v>154</v>
      </c>
      <c r="Y222" s="401"/>
      <c r="Z222" s="88">
        <v>4.4000000000000004</v>
      </c>
      <c r="AA222" s="1459">
        <v>3.6</v>
      </c>
      <c r="AB222" s="156">
        <v>1.4</v>
      </c>
      <c r="AC222" s="1461">
        <v>6.0273972602739742E-2</v>
      </c>
      <c r="AD222" s="88">
        <v>2.2000000000000002</v>
      </c>
      <c r="AE222" s="1459">
        <v>20</v>
      </c>
      <c r="AF222" s="1467"/>
      <c r="AG222" s="88">
        <v>8.6</v>
      </c>
      <c r="AH222" s="88">
        <v>12.5</v>
      </c>
      <c r="AI222" s="88">
        <v>10.4</v>
      </c>
      <c r="AJ222" s="88">
        <v>3.9000000000000004</v>
      </c>
      <c r="AL222" s="103" t="s">
        <v>699</v>
      </c>
      <c r="AM222" s="106"/>
      <c r="AN222" s="106"/>
      <c r="AO222" s="396"/>
      <c r="AP222" s="593">
        <v>5</v>
      </c>
      <c r="AQ222" s="596">
        <v>2</v>
      </c>
      <c r="AR222" s="576"/>
      <c r="AS222" s="88">
        <f t="shared" si="29"/>
        <v>-0.19999999999999929</v>
      </c>
      <c r="AT222" s="88">
        <f t="shared" si="30"/>
        <v>-1.8000000000000007</v>
      </c>
      <c r="AU222" s="88">
        <f t="shared" si="31"/>
        <v>-1</v>
      </c>
      <c r="AV222" s="355">
        <f t="shared" si="32"/>
        <v>-1.6000000000000014</v>
      </c>
      <c r="AW222" s="88">
        <f>IF(F222="","",F222-Daily!CP222)</f>
        <v>-0.57499999999999929</v>
      </c>
      <c r="AX222" s="88">
        <f>IF(G222="","",G222-Daily!CQ222)</f>
        <v>-2.2000000000000028</v>
      </c>
      <c r="AY222" s="88">
        <f>IF(H222="","",H222-Daily!CR222)</f>
        <v>-2.4874999999999989</v>
      </c>
      <c r="AZ222" s="355">
        <f>IF(I222="","",I222-Daily!CS222)</f>
        <v>-1.6250000000000018</v>
      </c>
      <c r="BA222" s="85">
        <v>2.3526272233777865</v>
      </c>
      <c r="BB222" s="85">
        <v>3.8056932413120803</v>
      </c>
      <c r="BC222" s="42">
        <v>4.9906308559239161</v>
      </c>
      <c r="BD222" s="108">
        <v>3.6047329137652122</v>
      </c>
      <c r="BE222" s="351"/>
      <c r="BF222" s="640">
        <v>2.2000000000000002</v>
      </c>
      <c r="BG222" s="44">
        <v>310.90000000000009</v>
      </c>
      <c r="BH222" s="643">
        <v>0.79922879177377915</v>
      </c>
      <c r="BI222" s="85">
        <v>1023.5000000000001</v>
      </c>
      <c r="BJ222" s="616">
        <v>1.0550493798423837</v>
      </c>
      <c r="BK222" s="1792">
        <f t="shared" si="33"/>
        <v>2</v>
      </c>
      <c r="BL222" s="1709">
        <v>0.24027777777777778</v>
      </c>
      <c r="BM222" s="1709">
        <v>0.56388888888888888</v>
      </c>
      <c r="BN222" s="1709">
        <v>0.57013888888888886</v>
      </c>
      <c r="BO222" s="1709">
        <v>0.22569444444444445</v>
      </c>
      <c r="BP222" s="1708">
        <v>0.5493055555555556</v>
      </c>
      <c r="BR222" s="1395"/>
      <c r="BS222" s="2159" t="s">
        <v>195</v>
      </c>
      <c r="BT222" s="2160"/>
      <c r="BU222" s="88">
        <v>0.23166666666666558</v>
      </c>
      <c r="BV222" s="88">
        <v>-1.3518461538461608</v>
      </c>
      <c r="BW222" s="88">
        <v>-0.81008974358974228</v>
      </c>
      <c r="BX222" s="88">
        <v>-1.5835128205128193</v>
      </c>
      <c r="BY222" s="127"/>
      <c r="BZ222" s="607">
        <v>72.599999999999994</v>
      </c>
      <c r="CA222" s="607">
        <v>1013.55</v>
      </c>
      <c r="CB222" s="1365">
        <v>4.6800000000000006</v>
      </c>
      <c r="CC222" s="88">
        <v>11.750000000000002</v>
      </c>
      <c r="CD222" s="1366"/>
      <c r="CE222" s="44">
        <v>26.6</v>
      </c>
      <c r="CF222" s="1367">
        <v>1.33</v>
      </c>
      <c r="CG222" s="1368">
        <v>0.36438356164383573</v>
      </c>
      <c r="CH222" s="85">
        <v>37</v>
      </c>
      <c r="CI222" s="1367">
        <v>0.62820364468152867</v>
      </c>
      <c r="CJ222" s="503">
        <v>0.27086383601756958</v>
      </c>
      <c r="CK222" s="1089"/>
      <c r="CL222" s="670">
        <v>1</v>
      </c>
      <c r="CM222" s="669">
        <v>0</v>
      </c>
      <c r="CN222" s="670">
        <v>1013.25</v>
      </c>
      <c r="CO222" s="135">
        <f>'2011'!CA78</f>
        <v>3.903999999999999</v>
      </c>
      <c r="CP222" s="664">
        <v>13.574999999999999</v>
      </c>
      <c r="CQ222" s="664">
        <v>22.6</v>
      </c>
      <c r="CR222" s="664">
        <f t="shared" si="27"/>
        <v>18.087499999999999</v>
      </c>
      <c r="CS222" s="512">
        <f t="shared" si="28"/>
        <v>9.0250000000000021</v>
      </c>
      <c r="CT222" s="669">
        <f>$CT$215+('2011'!$BX$78/Daily!$E$246*Daily!E222)</f>
        <v>389</v>
      </c>
      <c r="CU222" s="669">
        <f>$CU$215+('2011'!$CF$78/Daily!$E$246*Daily!E222)</f>
        <v>970.09677419354841</v>
      </c>
      <c r="CV222" s="135">
        <f>'2011'!BT78</f>
        <v>13.2</v>
      </c>
      <c r="CW222" s="135">
        <f>'2011'!BU78</f>
        <v>22.2</v>
      </c>
      <c r="CX222" s="25"/>
      <c r="CY222" s="536"/>
      <c r="CZ222" s="536"/>
      <c r="DA222" s="536"/>
      <c r="DB222" s="536"/>
      <c r="DC222" s="536"/>
      <c r="DD222" s="536"/>
    </row>
    <row r="223" spans="4:108" ht="12.75" customHeight="1" x14ac:dyDescent="0.2">
      <c r="D223" s="1889"/>
      <c r="E223" s="1843">
        <f t="shared" si="34"/>
        <v>8</v>
      </c>
      <c r="F223" s="189">
        <v>11.7</v>
      </c>
      <c r="G223" s="88">
        <v>20.7</v>
      </c>
      <c r="H223" s="88">
        <v>16.399999999999999</v>
      </c>
      <c r="I223" s="88">
        <v>9</v>
      </c>
      <c r="J223" s="1408"/>
      <c r="K223" s="98">
        <v>40</v>
      </c>
      <c r="L223" s="98">
        <v>90</v>
      </c>
      <c r="M223" s="98">
        <v>67</v>
      </c>
      <c r="N223" s="98">
        <v>50</v>
      </c>
      <c r="O223" s="111"/>
      <c r="P223" s="98">
        <v>1000</v>
      </c>
      <c r="Q223" s="98">
        <v>1015</v>
      </c>
      <c r="R223" s="98">
        <v>1007.5</v>
      </c>
      <c r="S223" s="98">
        <v>15</v>
      </c>
      <c r="T223" s="111"/>
      <c r="U223" s="88">
        <v>6.4</v>
      </c>
      <c r="V223" s="88">
        <v>18.100000000000001</v>
      </c>
      <c r="W223" s="88">
        <v>26.3</v>
      </c>
      <c r="X223" s="103" t="s">
        <v>181</v>
      </c>
      <c r="Y223" s="401"/>
      <c r="Z223" s="88">
        <v>0.8</v>
      </c>
      <c r="AA223" s="1459">
        <v>0.5</v>
      </c>
      <c r="AB223" s="156">
        <v>0.5</v>
      </c>
      <c r="AC223" s="1461">
        <v>1.0958904109589045E-2</v>
      </c>
      <c r="AD223" s="88">
        <v>0.8</v>
      </c>
      <c r="AE223" s="1459">
        <v>4</v>
      </c>
      <c r="AF223" s="1467"/>
      <c r="AG223" s="88">
        <v>6.3</v>
      </c>
      <c r="AH223" s="88">
        <v>12.2</v>
      </c>
      <c r="AI223" s="88">
        <v>9.8000000000000007</v>
      </c>
      <c r="AJ223" s="88">
        <v>5.8999999999999995</v>
      </c>
      <c r="AL223" s="103" t="s">
        <v>700</v>
      </c>
      <c r="AM223" s="106"/>
      <c r="AN223" s="106"/>
      <c r="AO223" s="396"/>
      <c r="AP223" s="593">
        <v>6</v>
      </c>
      <c r="AQ223" s="596">
        <v>1</v>
      </c>
      <c r="AR223" s="576"/>
      <c r="AS223" s="44">
        <f t="shared" si="29"/>
        <v>-1.5</v>
      </c>
      <c r="AT223" s="88">
        <f t="shared" si="30"/>
        <v>-1.5</v>
      </c>
      <c r="AU223" s="88">
        <f t="shared" si="31"/>
        <v>-1.5</v>
      </c>
      <c r="AV223" s="355">
        <f t="shared" si="32"/>
        <v>0</v>
      </c>
      <c r="AW223" s="44">
        <f>IF(F223="","",F223-Daily!CP223)</f>
        <v>-1.8500000000000014</v>
      </c>
      <c r="AX223" s="44">
        <f>IF(G223="","",G223-Daily!CQ223)</f>
        <v>-1.8669230769230758</v>
      </c>
      <c r="AY223" s="44">
        <f>IF(H223="","",H223-Daily!CR223)</f>
        <v>-1.6584615384615375</v>
      </c>
      <c r="AZ223" s="487">
        <f>IF(I223="","",I223-Daily!CS223)</f>
        <v>-1.6923076923074376E-2</v>
      </c>
      <c r="BA223" s="85">
        <v>3.6819805294048518</v>
      </c>
      <c r="BB223" s="85">
        <v>3.3894171361932752</v>
      </c>
      <c r="BC223" s="42">
        <v>3.4763129263027484</v>
      </c>
      <c r="BD223" s="108">
        <v>2.0098623798725535</v>
      </c>
      <c r="BE223" s="351"/>
      <c r="BF223" s="640">
        <v>0.4</v>
      </c>
      <c r="BG223" s="44">
        <v>311.7000000000001</v>
      </c>
      <c r="BH223" s="643">
        <v>0.79718670076726372</v>
      </c>
      <c r="BI223" s="85">
        <v>1029.5</v>
      </c>
      <c r="BJ223" s="616">
        <v>1.0548504379441415</v>
      </c>
      <c r="BK223" s="1792">
        <f t="shared" si="33"/>
        <v>1</v>
      </c>
      <c r="BL223" s="1709">
        <v>0.24166666666666667</v>
      </c>
      <c r="BM223" s="1709">
        <v>0.66736111111111107</v>
      </c>
      <c r="BN223" s="1709">
        <v>0.6875</v>
      </c>
      <c r="BO223" s="1709">
        <v>0.2590277777777778</v>
      </c>
      <c r="BP223" s="1708">
        <v>0.64236111111111105</v>
      </c>
      <c r="BR223" s="1395"/>
      <c r="BS223" s="2159" t="s">
        <v>196</v>
      </c>
      <c r="BT223" s="2160"/>
      <c r="BU223" s="88">
        <v>-0.31263403263403156</v>
      </c>
      <c r="BV223" s="88">
        <v>-2.7507954545454538</v>
      </c>
      <c r="BW223" s="88">
        <v>-1.6408056526806547</v>
      </c>
      <c r="BX223" s="88">
        <v>-2.4381614219114232</v>
      </c>
      <c r="BY223" s="127"/>
      <c r="BZ223" s="607">
        <v>74.454545454545453</v>
      </c>
      <c r="CA223" s="607">
        <v>1013.8636363636364</v>
      </c>
      <c r="CB223" s="1365">
        <v>3.5727272727272736</v>
      </c>
      <c r="CC223" s="88">
        <v>10.663636363636364</v>
      </c>
      <c r="CD223" s="1366"/>
      <c r="CE223" s="44">
        <v>29.200000000000003</v>
      </c>
      <c r="CF223" s="1367">
        <v>1.3272727272727274</v>
      </c>
      <c r="CG223" s="1368">
        <v>0.40000000000000013</v>
      </c>
      <c r="CH223" s="85">
        <v>40.1</v>
      </c>
      <c r="CI223" s="1367">
        <v>0.64880281463127121</v>
      </c>
      <c r="CJ223" s="503">
        <v>0.29355783308931188</v>
      </c>
      <c r="CK223" s="1089"/>
      <c r="CL223" s="670">
        <v>1</v>
      </c>
      <c r="CM223" s="669">
        <v>0</v>
      </c>
      <c r="CN223" s="670">
        <v>1013.25</v>
      </c>
      <c r="CO223" s="135">
        <f>'2011'!CA78</f>
        <v>3.903999999999999</v>
      </c>
      <c r="CP223" s="664">
        <v>13.55</v>
      </c>
      <c r="CQ223" s="664">
        <v>22.566923076923075</v>
      </c>
      <c r="CR223" s="664">
        <f t="shared" si="27"/>
        <v>18.058461538461536</v>
      </c>
      <c r="CS223" s="512">
        <f t="shared" si="28"/>
        <v>9.0169230769230744</v>
      </c>
      <c r="CT223" s="669">
        <f>$CT$215+('2011'!$BX$78/Daily!$E$246*Daily!E223)</f>
        <v>391</v>
      </c>
      <c r="CU223" s="669">
        <f>$CU$215+('2011'!$CF$78/Daily!$E$246*Daily!E223)</f>
        <v>975.9677419354839</v>
      </c>
      <c r="CV223" s="135">
        <f>'2011'!BT78</f>
        <v>13.2</v>
      </c>
      <c r="CW223" s="135">
        <f>'2011'!BU78</f>
        <v>22.2</v>
      </c>
      <c r="CX223" s="25"/>
      <c r="CY223" s="536"/>
      <c r="CZ223" s="536"/>
      <c r="DA223" s="536"/>
      <c r="DB223" s="536"/>
      <c r="DC223" s="536"/>
      <c r="DD223" s="536"/>
    </row>
    <row r="224" spans="4:108" ht="12.75" customHeight="1" x14ac:dyDescent="0.2">
      <c r="D224" s="1889"/>
      <c r="E224" s="1843">
        <f t="shared" si="34"/>
        <v>9</v>
      </c>
      <c r="F224" s="189">
        <v>11.6</v>
      </c>
      <c r="G224" s="88">
        <v>21.1</v>
      </c>
      <c r="H224" s="88">
        <v>16.100000000000001</v>
      </c>
      <c r="I224" s="88">
        <v>9.5</v>
      </c>
      <c r="J224" s="1408"/>
      <c r="K224" s="98">
        <v>37</v>
      </c>
      <c r="L224" s="98">
        <v>71</v>
      </c>
      <c r="M224" s="98">
        <v>55</v>
      </c>
      <c r="N224" s="98">
        <v>34</v>
      </c>
      <c r="O224" s="111"/>
      <c r="P224" s="98">
        <v>1015</v>
      </c>
      <c r="Q224" s="98">
        <v>1026</v>
      </c>
      <c r="R224" s="98">
        <v>1020.5</v>
      </c>
      <c r="S224" s="98">
        <v>11</v>
      </c>
      <c r="T224" s="111"/>
      <c r="U224" s="88">
        <v>4.4000000000000004</v>
      </c>
      <c r="V224" s="88">
        <v>12.3</v>
      </c>
      <c r="W224" s="88">
        <v>19.399999999999999</v>
      </c>
      <c r="X224" s="103" t="s">
        <v>182</v>
      </c>
      <c r="Y224" s="401"/>
      <c r="Z224" s="88">
        <v>0</v>
      </c>
      <c r="AA224" s="1459" t="s">
        <v>459</v>
      </c>
      <c r="AB224" s="156" t="s">
        <v>459</v>
      </c>
      <c r="AC224" s="1461" t="s">
        <v>459</v>
      </c>
      <c r="AD224" s="88" t="s">
        <v>459</v>
      </c>
      <c r="AE224" s="1459" t="s">
        <v>459</v>
      </c>
      <c r="AF224" s="1467"/>
      <c r="AG224" s="88">
        <v>4.8</v>
      </c>
      <c r="AH224" s="88">
        <v>10.5</v>
      </c>
      <c r="AI224" s="88">
        <v>6.7</v>
      </c>
      <c r="AJ224" s="88">
        <v>5.7</v>
      </c>
      <c r="AL224" s="103" t="s">
        <v>701</v>
      </c>
      <c r="AM224" s="106"/>
      <c r="AN224" s="106"/>
      <c r="AO224" s="396"/>
      <c r="AP224" s="593">
        <v>9</v>
      </c>
      <c r="AQ224" s="596">
        <v>0</v>
      </c>
      <c r="AR224" s="576"/>
      <c r="AS224" s="44">
        <f t="shared" si="29"/>
        <v>-1.5999999999999996</v>
      </c>
      <c r="AT224" s="88">
        <f t="shared" si="30"/>
        <v>-1.0999999999999979</v>
      </c>
      <c r="AU224" s="88">
        <f t="shared" si="31"/>
        <v>-1.3499999999999988</v>
      </c>
      <c r="AV224" s="355">
        <f t="shared" si="32"/>
        <v>0.50000000000000178</v>
      </c>
      <c r="AW224" s="44">
        <f>IF(F224="","",F224-Daily!CP224)</f>
        <v>-1.9250000000000007</v>
      </c>
      <c r="AX224" s="44">
        <f>IF(G224="","",G224-Daily!CQ224)</f>
        <v>-1.4338461538461509</v>
      </c>
      <c r="AY224" s="44">
        <f>IF(H224="","",H224-Daily!CR224)</f>
        <v>-1.9294230769230758</v>
      </c>
      <c r="AZ224" s="487">
        <f>IF(I224="","",I224-Daily!CS224)</f>
        <v>0.49115384615384805</v>
      </c>
      <c r="BA224" s="85">
        <v>3.7953435134520634</v>
      </c>
      <c r="BB224" s="85">
        <v>2.9452923597881582</v>
      </c>
      <c r="BC224" s="42">
        <v>3.8868543979065997</v>
      </c>
      <c r="BD224" s="108">
        <v>2.3300860605024076</v>
      </c>
      <c r="BE224" s="351"/>
      <c r="BF224" s="640">
        <v>0</v>
      </c>
      <c r="BG224" s="44">
        <v>311.7000000000001</v>
      </c>
      <c r="BH224" s="643">
        <v>0.7931297709923667</v>
      </c>
      <c r="BI224" s="85">
        <v>1038.5</v>
      </c>
      <c r="BJ224" s="616">
        <v>1.0577093668889839</v>
      </c>
      <c r="BK224" s="1792">
        <f t="shared" si="33"/>
        <v>0</v>
      </c>
      <c r="BL224" s="1709">
        <v>0.27569444444444446</v>
      </c>
      <c r="BM224" s="1709">
        <v>0.75</v>
      </c>
      <c r="BN224" s="1709">
        <v>0.78472222222222221</v>
      </c>
      <c r="BO224" s="1709">
        <v>0.29166666666666669</v>
      </c>
      <c r="BP224" s="1708">
        <v>2.0833333333333332E-2</v>
      </c>
      <c r="BR224" s="1395"/>
      <c r="BS224" s="291"/>
      <c r="BT224" s="184"/>
      <c r="BU224" s="352"/>
      <c r="BV224" s="352"/>
      <c r="BW224" s="352"/>
      <c r="BX224" s="352"/>
      <c r="BY224" s="127"/>
      <c r="BZ224" s="608"/>
      <c r="CA224" s="608"/>
      <c r="CB224" s="1370"/>
      <c r="CC224" s="352"/>
      <c r="CD224" s="1366"/>
      <c r="CE224" s="480"/>
      <c r="CF224" s="1371"/>
      <c r="CG224" s="1372"/>
      <c r="CH224" s="112"/>
      <c r="CI224" s="1371"/>
      <c r="CJ224" s="504"/>
      <c r="CK224" s="1089"/>
      <c r="CL224" s="670">
        <v>1</v>
      </c>
      <c r="CM224" s="669">
        <v>0</v>
      </c>
      <c r="CN224" s="670">
        <v>1013.25</v>
      </c>
      <c r="CO224" s="135">
        <f>'2011'!CA78</f>
        <v>3.903999999999999</v>
      </c>
      <c r="CP224" s="664">
        <v>13.525</v>
      </c>
      <c r="CQ224" s="664">
        <v>22.533846153846152</v>
      </c>
      <c r="CR224" s="664">
        <f t="shared" si="27"/>
        <v>18.029423076923077</v>
      </c>
      <c r="CS224" s="512">
        <f t="shared" si="28"/>
        <v>9.0088461538461519</v>
      </c>
      <c r="CT224" s="669">
        <f>$CT$215+('2011'!$BX$78/Daily!$E$246*Daily!E224)</f>
        <v>393</v>
      </c>
      <c r="CU224" s="669">
        <f>$CU$215+('2011'!$CF$78/Daily!$E$246*Daily!E224)</f>
        <v>981.83870967741939</v>
      </c>
      <c r="CV224" s="135">
        <f>'2011'!BT78</f>
        <v>13.2</v>
      </c>
      <c r="CW224" s="135">
        <f>'2011'!BU78</f>
        <v>22.2</v>
      </c>
      <c r="CX224" s="25"/>
      <c r="CY224" s="536"/>
      <c r="CZ224" s="536"/>
      <c r="DA224" s="536"/>
      <c r="DB224" s="536"/>
      <c r="DC224" s="536"/>
      <c r="DD224" s="536"/>
    </row>
    <row r="225" spans="4:108" ht="12.75" customHeight="1" x14ac:dyDescent="0.2">
      <c r="D225" s="1889"/>
      <c r="E225" s="1843">
        <f t="shared" si="34"/>
        <v>10</v>
      </c>
      <c r="F225" s="189">
        <v>9.1999999999999993</v>
      </c>
      <c r="G225" s="88">
        <v>23</v>
      </c>
      <c r="H225" s="88">
        <v>16.8</v>
      </c>
      <c r="I225" s="88">
        <v>13.8</v>
      </c>
      <c r="J225" s="1408"/>
      <c r="K225" s="98">
        <v>44</v>
      </c>
      <c r="L225" s="98">
        <v>79</v>
      </c>
      <c r="M225" s="98">
        <v>60</v>
      </c>
      <c r="N225" s="98">
        <v>35</v>
      </c>
      <c r="O225" s="111"/>
      <c r="P225" s="98">
        <v>1016</v>
      </c>
      <c r="Q225" s="98">
        <v>1027</v>
      </c>
      <c r="R225" s="98">
        <v>1021.5</v>
      </c>
      <c r="S225" s="98">
        <v>11</v>
      </c>
      <c r="T225" s="111"/>
      <c r="U225" s="88">
        <v>5.8</v>
      </c>
      <c r="V225" s="88">
        <v>15.9</v>
      </c>
      <c r="W225" s="88">
        <v>24.2</v>
      </c>
      <c r="X225" s="103" t="s">
        <v>154</v>
      </c>
      <c r="Y225" s="401"/>
      <c r="Z225" s="88">
        <v>0</v>
      </c>
      <c r="AA225" s="1459" t="s">
        <v>459</v>
      </c>
      <c r="AB225" s="156" t="s">
        <v>459</v>
      </c>
      <c r="AC225" s="1461" t="s">
        <v>459</v>
      </c>
      <c r="AD225" s="88" t="s">
        <v>459</v>
      </c>
      <c r="AE225" s="1459" t="s">
        <v>459</v>
      </c>
      <c r="AF225" s="1467"/>
      <c r="AG225" s="88">
        <v>5</v>
      </c>
      <c r="AH225" s="88">
        <v>11.7</v>
      </c>
      <c r="AI225" s="88">
        <v>8.6</v>
      </c>
      <c r="AJ225" s="88">
        <v>6.6999999999999993</v>
      </c>
      <c r="AL225" s="103" t="s">
        <v>702</v>
      </c>
      <c r="AM225" s="106"/>
      <c r="AN225" s="106"/>
      <c r="AO225" s="396"/>
      <c r="AP225" s="593">
        <v>8</v>
      </c>
      <c r="AQ225" s="596">
        <v>0</v>
      </c>
      <c r="AR225" s="576"/>
      <c r="AS225" s="44">
        <f t="shared" si="29"/>
        <v>-4</v>
      </c>
      <c r="AT225" s="88">
        <f t="shared" si="30"/>
        <v>0.80000000000000071</v>
      </c>
      <c r="AU225" s="88">
        <f t="shared" si="31"/>
        <v>-1.5999999999999996</v>
      </c>
      <c r="AV225" s="355">
        <f t="shared" si="32"/>
        <v>4.8000000000000007</v>
      </c>
      <c r="AW225" s="44">
        <f>IF(F225="","",F225-Daily!CP225)</f>
        <v>-4.3000000000000007</v>
      </c>
      <c r="AX225" s="44">
        <f>IF(G225="","",G225-Daily!CQ225)</f>
        <v>0.49923076923077048</v>
      </c>
      <c r="AY225" s="44">
        <f>IF(H225="","",H225-Daily!CR225)</f>
        <v>-1.2003846153846141</v>
      </c>
      <c r="AZ225" s="487">
        <f>IF(I225="","",I225-Daily!CS225)</f>
        <v>4.7992307692307712</v>
      </c>
      <c r="BA225" s="85">
        <v>12.690475401682516</v>
      </c>
      <c r="BB225" s="85">
        <v>2.2587333428134748</v>
      </c>
      <c r="BC225" s="42">
        <v>2.9192126677175674</v>
      </c>
      <c r="BD225" s="108">
        <v>24.648040960156241</v>
      </c>
      <c r="BE225" s="351"/>
      <c r="BF225" s="640">
        <v>0</v>
      </c>
      <c r="BG225" s="44">
        <v>311.7000000000001</v>
      </c>
      <c r="BH225" s="643">
        <v>0.78911392405063319</v>
      </c>
      <c r="BI225" s="85">
        <v>1046.5</v>
      </c>
      <c r="BJ225" s="616">
        <v>1.0595218655083445</v>
      </c>
      <c r="BK225" s="1792">
        <f t="shared" si="33"/>
        <v>0</v>
      </c>
      <c r="BL225" s="1709">
        <v>0.23680555555555557</v>
      </c>
      <c r="BM225" s="1709">
        <v>0.66041666666666665</v>
      </c>
      <c r="BN225" s="1709">
        <v>0.60486111111111118</v>
      </c>
      <c r="BO225" s="1709">
        <v>0.26944444444444443</v>
      </c>
      <c r="BP225" s="1708">
        <v>0.82708333333333339</v>
      </c>
      <c r="BR225" s="1395"/>
      <c r="BS225" s="2159" t="s">
        <v>197</v>
      </c>
      <c r="BT225" s="2160"/>
      <c r="BU225" s="88">
        <v>2.0199999999999996</v>
      </c>
      <c r="BV225" s="88">
        <v>3.4519999999999982</v>
      </c>
      <c r="BW225" s="88">
        <v>2.5659999999999989</v>
      </c>
      <c r="BX225" s="88">
        <v>1.4320000000000004</v>
      </c>
      <c r="BY225" s="127"/>
      <c r="BZ225" s="607">
        <v>62</v>
      </c>
      <c r="CA225" s="607">
        <v>1012.6</v>
      </c>
      <c r="CB225" s="1365">
        <v>3.7600000000000002</v>
      </c>
      <c r="CC225" s="88">
        <v>12.540000000000001</v>
      </c>
      <c r="CD225" s="1366"/>
      <c r="CE225" s="88">
        <v>11.9</v>
      </c>
      <c r="CF225" s="1367">
        <v>1.19</v>
      </c>
      <c r="CG225" s="1368">
        <v>0.16301369863013701</v>
      </c>
      <c r="CH225" s="98">
        <v>30.5</v>
      </c>
      <c r="CI225" s="1367">
        <v>0.98599914924643317</v>
      </c>
      <c r="CJ225" s="503">
        <v>0.22327964860907762</v>
      </c>
      <c r="CK225" s="1089"/>
      <c r="CL225" s="670">
        <v>1</v>
      </c>
      <c r="CM225" s="669">
        <v>0</v>
      </c>
      <c r="CN225" s="670">
        <v>1013.25</v>
      </c>
      <c r="CO225" s="135">
        <f>'2011'!CA78</f>
        <v>3.903999999999999</v>
      </c>
      <c r="CP225" s="664">
        <v>13.5</v>
      </c>
      <c r="CQ225" s="664">
        <v>22.50076923076923</v>
      </c>
      <c r="CR225" s="664">
        <f t="shared" si="27"/>
        <v>18.000384615384615</v>
      </c>
      <c r="CS225" s="512">
        <f t="shared" si="28"/>
        <v>9.0007692307692295</v>
      </c>
      <c r="CT225" s="669">
        <f>$CT$215+('2011'!$BX$78/Daily!$E$246*Daily!E225)</f>
        <v>395</v>
      </c>
      <c r="CU225" s="669">
        <f>$CU$215+('2011'!$CF$78/Daily!$E$246*Daily!E225)</f>
        <v>987.70967741935488</v>
      </c>
      <c r="CV225" s="135">
        <f>'2011'!BT78</f>
        <v>13.2</v>
      </c>
      <c r="CW225" s="135">
        <f>'2011'!BU78</f>
        <v>22.2</v>
      </c>
      <c r="CX225" s="25"/>
      <c r="CY225" s="536"/>
      <c r="CZ225" s="536"/>
      <c r="DA225" s="536"/>
      <c r="DB225" s="536"/>
      <c r="DC225" s="536"/>
      <c r="DD225" s="536"/>
    </row>
    <row r="226" spans="4:108" ht="12.75" customHeight="1" x14ac:dyDescent="0.2">
      <c r="D226" s="1889"/>
      <c r="E226" s="1843">
        <f t="shared" si="34"/>
        <v>11</v>
      </c>
      <c r="F226" s="189">
        <v>15.1</v>
      </c>
      <c r="G226" s="88">
        <v>21.7</v>
      </c>
      <c r="H226" s="88">
        <v>17.600000000000001</v>
      </c>
      <c r="I226" s="88">
        <v>6.6</v>
      </c>
      <c r="J226" s="1408"/>
      <c r="K226" s="98">
        <v>67</v>
      </c>
      <c r="L226" s="98">
        <v>89</v>
      </c>
      <c r="M226" s="98">
        <v>78</v>
      </c>
      <c r="N226" s="98">
        <v>22</v>
      </c>
      <c r="O226" s="111"/>
      <c r="P226" s="98">
        <v>1008</v>
      </c>
      <c r="Q226" s="98">
        <v>1016</v>
      </c>
      <c r="R226" s="98">
        <v>1012</v>
      </c>
      <c r="S226" s="98">
        <v>8</v>
      </c>
      <c r="T226" s="111"/>
      <c r="U226" s="88">
        <v>6.8</v>
      </c>
      <c r="V226" s="88">
        <v>13.7</v>
      </c>
      <c r="W226" s="88">
        <v>19.899999999999999</v>
      </c>
      <c r="X226" s="103" t="s">
        <v>154</v>
      </c>
      <c r="Y226" s="401"/>
      <c r="Z226" s="88">
        <v>4.5999999999999996</v>
      </c>
      <c r="AA226" s="1459">
        <v>3</v>
      </c>
      <c r="AB226" s="156" t="s">
        <v>459</v>
      </c>
      <c r="AC226" s="1461">
        <v>6.3013698630136991E-2</v>
      </c>
      <c r="AD226" s="88">
        <v>2.2999999999999998</v>
      </c>
      <c r="AE226" s="1459">
        <v>40</v>
      </c>
      <c r="AF226" s="1467"/>
      <c r="AG226" s="88">
        <v>10.6</v>
      </c>
      <c r="AH226" s="88">
        <v>17.600000000000001</v>
      </c>
      <c r="AI226" s="88">
        <v>13.6</v>
      </c>
      <c r="AJ226" s="88">
        <v>7.0000000000000018</v>
      </c>
      <c r="AL226" s="103" t="s">
        <v>535</v>
      </c>
      <c r="AM226" s="106"/>
      <c r="AN226" s="106"/>
      <c r="AO226" s="396"/>
      <c r="AP226" s="593">
        <v>3</v>
      </c>
      <c r="AQ226" s="596">
        <v>2</v>
      </c>
      <c r="AR226" s="576"/>
      <c r="AS226" s="44">
        <f t="shared" si="29"/>
        <v>1.9000000000000004</v>
      </c>
      <c r="AT226" s="88">
        <f t="shared" si="30"/>
        <v>-0.5</v>
      </c>
      <c r="AU226" s="88">
        <f t="shared" si="31"/>
        <v>0.70000000000000018</v>
      </c>
      <c r="AV226" s="355">
        <f t="shared" si="32"/>
        <v>-2.4000000000000004</v>
      </c>
      <c r="AW226" s="44">
        <f>IF(F226="","",F226-Daily!CP226)</f>
        <v>1.625</v>
      </c>
      <c r="AX226" s="44">
        <f>IF(G226="","",G226-Daily!CQ226)</f>
        <v>-0.76769230769230745</v>
      </c>
      <c r="AY226" s="44">
        <f>IF(H226="","",H226-Daily!CR226)</f>
        <v>-0.37134615384615088</v>
      </c>
      <c r="AZ226" s="487">
        <f>IF(I226="","",I226-Daily!CS226)</f>
        <v>-2.3926923076923075</v>
      </c>
      <c r="BA226" s="85">
        <v>3.3709604570939211</v>
      </c>
      <c r="BB226" s="85">
        <v>2.4251846776611798</v>
      </c>
      <c r="BC226" s="42">
        <v>2.2217920612294839</v>
      </c>
      <c r="BD226" s="108">
        <v>5.2008006693821525</v>
      </c>
      <c r="BE226" s="351"/>
      <c r="BF226" s="640">
        <v>2.2999999999999998</v>
      </c>
      <c r="BG226" s="44">
        <v>316.30000000000013</v>
      </c>
      <c r="BH226" s="643">
        <v>0.79672544080604568</v>
      </c>
      <c r="BI226" s="85">
        <v>1049.5</v>
      </c>
      <c r="BJ226" s="616">
        <v>1.0562806402389533</v>
      </c>
      <c r="BK226" s="1792">
        <f t="shared" si="33"/>
        <v>2</v>
      </c>
      <c r="BL226" s="1709">
        <v>0.1986111111111111</v>
      </c>
      <c r="BM226" s="1709">
        <v>0.74513888888888891</v>
      </c>
      <c r="BN226" s="1709">
        <v>0.80069444444444438</v>
      </c>
      <c r="BO226" s="1709" t="s">
        <v>712</v>
      </c>
      <c r="BP226" s="1708">
        <v>0.70486111111111116</v>
      </c>
      <c r="BR226" s="1395"/>
      <c r="BS226" s="2159" t="s">
        <v>198</v>
      </c>
      <c r="BT226" s="2160"/>
      <c r="BU226" s="88">
        <v>-1.490000000000002</v>
      </c>
      <c r="BV226" s="88">
        <v>-1.5423076923076948</v>
      </c>
      <c r="BW226" s="88">
        <v>-1.5961538461538431</v>
      </c>
      <c r="BX226" s="88">
        <v>-5.2307692307692832E-2</v>
      </c>
      <c r="BY226" s="127"/>
      <c r="BZ226" s="607">
        <v>64.2</v>
      </c>
      <c r="CA226" s="607">
        <v>1011.2</v>
      </c>
      <c r="CB226" s="1365">
        <v>5.5000000000000009</v>
      </c>
      <c r="CC226" s="88">
        <v>9.2800000000000011</v>
      </c>
      <c r="CD226" s="1366"/>
      <c r="CE226" s="88">
        <v>5.3</v>
      </c>
      <c r="CF226" s="1367">
        <v>0.53</v>
      </c>
      <c r="CG226" s="1368">
        <v>7.2602739726027404E-2</v>
      </c>
      <c r="CH226" s="98">
        <v>29</v>
      </c>
      <c r="CI226" s="1367">
        <v>0.95512026719088972</v>
      </c>
      <c r="CJ226" s="503">
        <v>0.212298682284041</v>
      </c>
      <c r="CK226" s="1089"/>
      <c r="CL226" s="670">
        <v>1</v>
      </c>
      <c r="CM226" s="669">
        <v>0</v>
      </c>
      <c r="CN226" s="670">
        <v>1013.25</v>
      </c>
      <c r="CO226" s="135">
        <f>'2011'!CA78</f>
        <v>3.903999999999999</v>
      </c>
      <c r="CP226" s="664">
        <v>13.475</v>
      </c>
      <c r="CQ226" s="664">
        <v>22.467692307692307</v>
      </c>
      <c r="CR226" s="664">
        <f t="shared" si="27"/>
        <v>17.971346153846152</v>
      </c>
      <c r="CS226" s="512">
        <f t="shared" si="28"/>
        <v>8.9926923076923071</v>
      </c>
      <c r="CT226" s="669">
        <f>$CT$215+('2011'!$BX$78/Daily!$E$246*Daily!E226)</f>
        <v>397</v>
      </c>
      <c r="CU226" s="669">
        <f>$CU$215+('2011'!$CF$78/Daily!$E$246*Daily!E226)</f>
        <v>993.58064516129036</v>
      </c>
      <c r="CV226" s="135">
        <f>'2011'!BT78</f>
        <v>13.2</v>
      </c>
      <c r="CW226" s="135">
        <f>'2011'!BU78</f>
        <v>22.2</v>
      </c>
      <c r="CX226" s="25"/>
      <c r="CY226" s="536"/>
      <c r="CZ226" s="536"/>
      <c r="DA226" s="536"/>
      <c r="DB226" s="536"/>
      <c r="DC226" s="536"/>
      <c r="DD226" s="536"/>
    </row>
    <row r="227" spans="4:108" ht="12.75" customHeight="1" x14ac:dyDescent="0.2">
      <c r="D227" s="1889"/>
      <c r="E227" s="1814">
        <f t="shared" si="34"/>
        <v>12</v>
      </c>
      <c r="F227" s="189">
        <v>16</v>
      </c>
      <c r="G227" s="88">
        <v>22.3</v>
      </c>
      <c r="H227" s="88">
        <v>18.899999999999999</v>
      </c>
      <c r="I227" s="88">
        <v>6.3</v>
      </c>
      <c r="J227" s="1408"/>
      <c r="K227" s="98">
        <v>58</v>
      </c>
      <c r="L227" s="98">
        <v>90</v>
      </c>
      <c r="M227" s="98">
        <v>76</v>
      </c>
      <c r="N227" s="98">
        <v>32</v>
      </c>
      <c r="O227" s="111"/>
      <c r="P227" s="98">
        <v>1009</v>
      </c>
      <c r="Q227" s="98">
        <v>1011</v>
      </c>
      <c r="R227" s="98">
        <v>1010</v>
      </c>
      <c r="S227" s="98">
        <v>2</v>
      </c>
      <c r="T227" s="111"/>
      <c r="U227" s="88">
        <v>4.5</v>
      </c>
      <c r="V227" s="88">
        <v>9.6999999999999993</v>
      </c>
      <c r="W227" s="88">
        <v>12.8</v>
      </c>
      <c r="X227" s="103" t="s">
        <v>154</v>
      </c>
      <c r="Y227" s="401"/>
      <c r="Z227" s="88">
        <v>0</v>
      </c>
      <c r="AA227" s="1459" t="s">
        <v>459</v>
      </c>
      <c r="AB227" s="156" t="s">
        <v>459</v>
      </c>
      <c r="AC227" s="1461" t="s">
        <v>459</v>
      </c>
      <c r="AD227" s="88" t="s">
        <v>459</v>
      </c>
      <c r="AE227" s="1459" t="s">
        <v>459</v>
      </c>
      <c r="AF227" s="1467"/>
      <c r="AG227" s="88">
        <v>13.4</v>
      </c>
      <c r="AH227" s="88">
        <v>16</v>
      </c>
      <c r="AI227" s="88">
        <v>14.5</v>
      </c>
      <c r="AJ227" s="88">
        <v>2.5999999999999996</v>
      </c>
      <c r="AL227" s="103" t="s">
        <v>549</v>
      </c>
      <c r="AM227" s="106"/>
      <c r="AN227" s="106"/>
      <c r="AO227" s="396"/>
      <c r="AP227" s="593">
        <v>0.5</v>
      </c>
      <c r="AQ227" s="596">
        <v>0</v>
      </c>
      <c r="AR227" s="576"/>
      <c r="AS227" s="44">
        <f t="shared" si="29"/>
        <v>2.8000000000000007</v>
      </c>
      <c r="AT227" s="88">
        <f t="shared" si="30"/>
        <v>0.10000000000000142</v>
      </c>
      <c r="AU227" s="88">
        <f t="shared" si="31"/>
        <v>1.4500000000000011</v>
      </c>
      <c r="AV227" s="355">
        <f t="shared" si="32"/>
        <v>-2.6999999999999993</v>
      </c>
      <c r="AW227" s="44">
        <f>IF(F227="","",F227-Daily!CP227)</f>
        <v>2.5500000000000007</v>
      </c>
      <c r="AX227" s="44">
        <f>IF(G227="","",G227-Daily!CQ227)</f>
        <v>-0.13461538461538325</v>
      </c>
      <c r="AY227" s="44">
        <f>IF(H227="","",H227-Daily!CR227)</f>
        <v>0.95769230769230518</v>
      </c>
      <c r="AZ227" s="487">
        <f>IF(I227="","",I227-Daily!CS227)</f>
        <v>-2.6846153846153848</v>
      </c>
      <c r="BA227" s="85">
        <v>4.9751424700647764</v>
      </c>
      <c r="BB227" s="85">
        <v>2.0639546081306612</v>
      </c>
      <c r="BC227" s="42">
        <v>2.6798543184690025</v>
      </c>
      <c r="BD227" s="108">
        <v>6.074362434001328</v>
      </c>
      <c r="BE227" s="351"/>
      <c r="BF227" s="640">
        <v>0</v>
      </c>
      <c r="BG227" s="44">
        <v>316.30000000000013</v>
      </c>
      <c r="BH227" s="643">
        <v>0.79273182957393518</v>
      </c>
      <c r="BI227" s="85">
        <v>1050</v>
      </c>
      <c r="BJ227" s="616">
        <v>1.0505761223896974</v>
      </c>
      <c r="BK227" s="1792">
        <f t="shared" si="33"/>
        <v>0</v>
      </c>
      <c r="BL227" s="1709">
        <v>0.24236111111111111</v>
      </c>
      <c r="BM227" s="1709">
        <v>0.71805555555555556</v>
      </c>
      <c r="BN227" s="1709">
        <v>0.7284722222222223</v>
      </c>
      <c r="BO227" s="1709">
        <v>0.24930555555555556</v>
      </c>
      <c r="BP227" s="1708">
        <v>0.73888888888888893</v>
      </c>
      <c r="BR227" s="1395"/>
      <c r="BS227" s="2159" t="s">
        <v>199</v>
      </c>
      <c r="BT227" s="2160"/>
      <c r="BU227" s="88">
        <v>1.4611111111111139</v>
      </c>
      <c r="BV227" s="88">
        <v>-0.56153846153846487</v>
      </c>
      <c r="BW227" s="88">
        <v>0.18978632478632562</v>
      </c>
      <c r="BX227" s="88">
        <v>-2.0226495726495735</v>
      </c>
      <c r="BY227" s="127"/>
      <c r="BZ227" s="607">
        <v>70.2</v>
      </c>
      <c r="CA227" s="607">
        <v>1010.4</v>
      </c>
      <c r="CB227" s="1365">
        <v>5.16</v>
      </c>
      <c r="CC227" s="88">
        <v>12.260000000000002</v>
      </c>
      <c r="CD227" s="1366"/>
      <c r="CE227" s="88">
        <v>6.6</v>
      </c>
      <c r="CF227" s="1367">
        <v>0.65999999999999992</v>
      </c>
      <c r="CG227" s="1368">
        <v>9.0410958904109606E-2</v>
      </c>
      <c r="CH227" s="98">
        <v>17.5</v>
      </c>
      <c r="CI227" s="1367">
        <v>0.58800118189251394</v>
      </c>
      <c r="CJ227" s="503">
        <v>0.12811127379209372</v>
      </c>
      <c r="CK227" s="1089"/>
      <c r="CL227" s="670">
        <v>1</v>
      </c>
      <c r="CM227" s="669">
        <v>0</v>
      </c>
      <c r="CN227" s="670">
        <v>1013.25</v>
      </c>
      <c r="CO227" s="135">
        <f>'2011'!CA78</f>
        <v>3.903999999999999</v>
      </c>
      <c r="CP227" s="664">
        <v>13.45</v>
      </c>
      <c r="CQ227" s="664">
        <v>22.434615384615384</v>
      </c>
      <c r="CR227" s="664">
        <f t="shared" si="27"/>
        <v>17.942307692307693</v>
      </c>
      <c r="CS227" s="512">
        <f t="shared" si="28"/>
        <v>8.9846153846153847</v>
      </c>
      <c r="CT227" s="669">
        <f>$CT$215+('2011'!$BX$78/Daily!$E$246*Daily!E227)</f>
        <v>399</v>
      </c>
      <c r="CU227" s="669">
        <f>$CU$215+('2011'!$CF$78/Daily!$E$246*Daily!E227)</f>
        <v>999.45161290322585</v>
      </c>
      <c r="CV227" s="135">
        <f>'2011'!BT78</f>
        <v>13.2</v>
      </c>
      <c r="CW227" s="135">
        <f>'2011'!BU78</f>
        <v>22.2</v>
      </c>
      <c r="CX227" s="25"/>
      <c r="CY227" s="536"/>
      <c r="CZ227" s="536"/>
      <c r="DA227" s="536"/>
      <c r="DB227" s="536"/>
      <c r="DC227" s="536"/>
      <c r="DD227" s="536"/>
    </row>
    <row r="228" spans="4:108" ht="12.75" customHeight="1" x14ac:dyDescent="0.2">
      <c r="D228" s="1889"/>
      <c r="E228" s="1814">
        <f t="shared" si="34"/>
        <v>13</v>
      </c>
      <c r="F228" s="189">
        <v>16.100000000000001</v>
      </c>
      <c r="G228" s="88">
        <v>21.2</v>
      </c>
      <c r="H228" s="88">
        <v>18.3</v>
      </c>
      <c r="I228" s="88">
        <v>5.0999999999999996</v>
      </c>
      <c r="J228" s="1408"/>
      <c r="K228" s="98">
        <v>57</v>
      </c>
      <c r="L228" s="98">
        <v>93</v>
      </c>
      <c r="M228" s="98">
        <v>76</v>
      </c>
      <c r="N228" s="98">
        <v>36</v>
      </c>
      <c r="O228" s="111"/>
      <c r="P228" s="98">
        <v>1006</v>
      </c>
      <c r="Q228" s="98">
        <v>1009</v>
      </c>
      <c r="R228" s="98">
        <v>1007.5</v>
      </c>
      <c r="S228" s="98">
        <v>3</v>
      </c>
      <c r="T228" s="111"/>
      <c r="U228" s="88">
        <v>5.4</v>
      </c>
      <c r="V228" s="88">
        <v>11.8</v>
      </c>
      <c r="W228" s="88">
        <v>15.6</v>
      </c>
      <c r="X228" s="103" t="s">
        <v>154</v>
      </c>
      <c r="Y228" s="401"/>
      <c r="Z228" s="88">
        <v>1.9</v>
      </c>
      <c r="AA228" s="1459">
        <v>1.7</v>
      </c>
      <c r="AB228" s="156">
        <v>0.8</v>
      </c>
      <c r="AC228" s="1461">
        <v>2.6027397260273977E-2</v>
      </c>
      <c r="AD228" s="88">
        <v>1.9</v>
      </c>
      <c r="AE228" s="1459">
        <v>5</v>
      </c>
      <c r="AF228" s="1467"/>
      <c r="AG228" s="88">
        <v>11.8</v>
      </c>
      <c r="AH228" s="88">
        <v>17.899999999999999</v>
      </c>
      <c r="AI228" s="88">
        <v>13.8</v>
      </c>
      <c r="AJ228" s="88">
        <v>6.0999999999999979</v>
      </c>
      <c r="AL228" s="103" t="s">
        <v>703</v>
      </c>
      <c r="AM228" s="106"/>
      <c r="AN228" s="106"/>
      <c r="AO228" s="396"/>
      <c r="AP228" s="593">
        <v>3</v>
      </c>
      <c r="AQ228" s="596">
        <v>1</v>
      </c>
      <c r="AR228" s="576"/>
      <c r="AS228" s="44">
        <f t="shared" si="29"/>
        <v>2.9000000000000021</v>
      </c>
      <c r="AT228" s="88">
        <f t="shared" si="30"/>
        <v>-1</v>
      </c>
      <c r="AU228" s="88">
        <f t="shared" si="31"/>
        <v>0.95000000000000107</v>
      </c>
      <c r="AV228" s="355">
        <f t="shared" si="32"/>
        <v>-3.9000000000000021</v>
      </c>
      <c r="AW228" s="44">
        <f>IF(F228="","",F228-Daily!CP228)</f>
        <v>2.6750000000000007</v>
      </c>
      <c r="AX228" s="44">
        <f>IF(G228="","",G228-Daily!CQ228)</f>
        <v>-1.2015384615384619</v>
      </c>
      <c r="AY228" s="44">
        <f>IF(H228="","",H228-Daily!CR228)</f>
        <v>0.38673076923076977</v>
      </c>
      <c r="AZ228" s="487">
        <f>IF(I228="","",I228-Daily!CS228)</f>
        <v>-3.8765384615384608</v>
      </c>
      <c r="BA228" s="85">
        <v>5.2725071780704784</v>
      </c>
      <c r="BB228" s="85">
        <v>2.7442419166236038</v>
      </c>
      <c r="BC228" s="42">
        <v>2.2319895496869959</v>
      </c>
      <c r="BD228" s="108">
        <v>12.5864892485152</v>
      </c>
      <c r="BE228" s="351"/>
      <c r="BF228" s="640">
        <v>0.95</v>
      </c>
      <c r="BG228" s="44">
        <v>318.2000000000001</v>
      </c>
      <c r="BH228" s="643">
        <v>0.79351620947630952</v>
      </c>
      <c r="BI228" s="85">
        <v>1053</v>
      </c>
      <c r="BJ228" s="616">
        <v>1.0474249959890902</v>
      </c>
      <c r="BK228" s="1792">
        <f t="shared" si="33"/>
        <v>2</v>
      </c>
      <c r="BL228" s="1709">
        <v>0.22569444444444445</v>
      </c>
      <c r="BM228" s="1709">
        <v>0.55763888888888891</v>
      </c>
      <c r="BN228" s="1709">
        <v>0.63402777777777775</v>
      </c>
      <c r="BO228" s="1709">
        <v>0.37916666666666665</v>
      </c>
      <c r="BP228" s="1708">
        <v>0.61805555555555558</v>
      </c>
      <c r="BR228" s="1395"/>
      <c r="BS228" s="2159" t="s">
        <v>200</v>
      </c>
      <c r="BT228" s="2160"/>
      <c r="BU228" s="88">
        <v>-0.99777777777777565</v>
      </c>
      <c r="BV228" s="88">
        <v>-2.1421538461538461</v>
      </c>
      <c r="BW228" s="88">
        <v>-1.8099658119658084</v>
      </c>
      <c r="BX228" s="88">
        <v>-1.1443760683760695</v>
      </c>
      <c r="BY228" s="127"/>
      <c r="BZ228" s="607">
        <v>75</v>
      </c>
      <c r="CA228" s="607">
        <v>1016.7</v>
      </c>
      <c r="CB228" s="1365">
        <v>4.2000000000000011</v>
      </c>
      <c r="CC228" s="88">
        <v>11.24</v>
      </c>
      <c r="CD228" s="1366"/>
      <c r="CE228" s="88">
        <v>20</v>
      </c>
      <c r="CF228" s="1367">
        <v>2</v>
      </c>
      <c r="CG228" s="1368">
        <v>0.27397260273972607</v>
      </c>
      <c r="CH228" s="98">
        <v>19.5</v>
      </c>
      <c r="CI228" s="1367">
        <v>0.66926930436154974</v>
      </c>
      <c r="CJ228" s="503">
        <v>0.14275256222547586</v>
      </c>
      <c r="CK228" s="1089"/>
      <c r="CL228" s="670">
        <v>1</v>
      </c>
      <c r="CM228" s="669">
        <v>0</v>
      </c>
      <c r="CN228" s="670">
        <v>1013.25</v>
      </c>
      <c r="CO228" s="135">
        <f>'2011'!CA78</f>
        <v>3.903999999999999</v>
      </c>
      <c r="CP228" s="664">
        <v>13.425000000000001</v>
      </c>
      <c r="CQ228" s="664">
        <v>22.401538461538461</v>
      </c>
      <c r="CR228" s="664">
        <f t="shared" si="27"/>
        <v>17.913269230769231</v>
      </c>
      <c r="CS228" s="512">
        <f t="shared" si="28"/>
        <v>8.9765384615384605</v>
      </c>
      <c r="CT228" s="669">
        <f>$CT$215+('2011'!$BX$78/Daily!$E$246*Daily!E228)</f>
        <v>401</v>
      </c>
      <c r="CU228" s="669">
        <f>$CU$215+('2011'!$CF$78/Daily!$E$246*Daily!E228)</f>
        <v>1005.3225806451613</v>
      </c>
      <c r="CV228" s="135">
        <f>'2011'!BT78</f>
        <v>13.2</v>
      </c>
      <c r="CW228" s="135">
        <f>'2011'!BU78</f>
        <v>22.2</v>
      </c>
      <c r="CX228" s="25"/>
      <c r="CY228" s="536"/>
      <c r="CZ228" s="536"/>
      <c r="DA228" s="536"/>
      <c r="DB228" s="536"/>
      <c r="DC228" s="536"/>
      <c r="DD228" s="536"/>
    </row>
    <row r="229" spans="4:108" ht="12.75" customHeight="1" x14ac:dyDescent="0.2">
      <c r="D229" s="1889"/>
      <c r="E229" s="1814">
        <f t="shared" si="34"/>
        <v>14</v>
      </c>
      <c r="F229" s="189">
        <v>15.1</v>
      </c>
      <c r="G229" s="88">
        <v>22.4</v>
      </c>
      <c r="H229" s="88">
        <v>18.3</v>
      </c>
      <c r="I229" s="88">
        <v>7.3</v>
      </c>
      <c r="J229" s="1408"/>
      <c r="K229" s="98">
        <v>43</v>
      </c>
      <c r="L229" s="98">
        <v>83</v>
      </c>
      <c r="M229" s="98">
        <v>63</v>
      </c>
      <c r="N229" s="98">
        <v>40</v>
      </c>
      <c r="O229" s="111"/>
      <c r="P229" s="98">
        <v>1005</v>
      </c>
      <c r="Q229" s="98">
        <v>1011</v>
      </c>
      <c r="R229" s="98">
        <v>1008</v>
      </c>
      <c r="S229" s="98">
        <v>6</v>
      </c>
      <c r="T229" s="111"/>
      <c r="U229" s="88">
        <v>4.4000000000000004</v>
      </c>
      <c r="V229" s="88">
        <v>10.7</v>
      </c>
      <c r="W229" s="88">
        <v>15.6</v>
      </c>
      <c r="X229" s="103" t="s">
        <v>181</v>
      </c>
      <c r="Y229" s="401"/>
      <c r="Z229" s="88">
        <v>0</v>
      </c>
      <c r="AA229" s="1459" t="s">
        <v>459</v>
      </c>
      <c r="AB229" s="156" t="s">
        <v>459</v>
      </c>
      <c r="AC229" s="1461" t="s">
        <v>459</v>
      </c>
      <c r="AD229" s="88" t="s">
        <v>459</v>
      </c>
      <c r="AE229" s="1459" t="s">
        <v>459</v>
      </c>
      <c r="AF229" s="1467"/>
      <c r="AG229" s="88">
        <v>7.2</v>
      </c>
      <c r="AH229" s="88">
        <v>12.9</v>
      </c>
      <c r="AI229" s="88">
        <v>10.7</v>
      </c>
      <c r="AJ229" s="88">
        <v>5.7</v>
      </c>
      <c r="AL229" s="103" t="s">
        <v>507</v>
      </c>
      <c r="AM229" s="106"/>
      <c r="AN229" s="106"/>
      <c r="AO229" s="396"/>
      <c r="AP229" s="593">
        <v>4</v>
      </c>
      <c r="AQ229" s="596">
        <v>0</v>
      </c>
      <c r="AR229" s="576"/>
      <c r="AS229" s="44">
        <f t="shared" si="29"/>
        <v>1.9000000000000004</v>
      </c>
      <c r="AT229" s="88">
        <f t="shared" si="30"/>
        <v>0.19999999999999929</v>
      </c>
      <c r="AU229" s="88">
        <f t="shared" si="31"/>
        <v>1.0499999999999998</v>
      </c>
      <c r="AV229" s="355">
        <f t="shared" si="32"/>
        <v>-1.7000000000000011</v>
      </c>
      <c r="AW229" s="44">
        <f>IF(F229="","",F229-Daily!CP229)</f>
        <v>1.6999999999999993</v>
      </c>
      <c r="AX229" s="44">
        <f>IF(G229="","",G229-Daily!CQ229)</f>
        <v>3.1538461538460183E-2</v>
      </c>
      <c r="AY229" s="44">
        <f>IF(H229="","",H229-Daily!CR229)</f>
        <v>0.41576923076923222</v>
      </c>
      <c r="AZ229" s="487">
        <f>IF(I229="","",I229-Daily!CS229)</f>
        <v>-1.6684615384615382</v>
      </c>
      <c r="BA229" s="85">
        <v>3.4700343549849713</v>
      </c>
      <c r="BB229" s="85">
        <v>2.0146290395893063</v>
      </c>
      <c r="BC229" s="42">
        <v>2.2514751257021426</v>
      </c>
      <c r="BD229" s="108">
        <v>3.6745105587997968</v>
      </c>
      <c r="BE229" s="351"/>
      <c r="BF229" s="640">
        <v>0</v>
      </c>
      <c r="BG229" s="44">
        <v>318.2000000000001</v>
      </c>
      <c r="BH229" s="643">
        <v>0.78957816377171242</v>
      </c>
      <c r="BI229" s="85">
        <v>1057</v>
      </c>
      <c r="BJ229" s="616">
        <v>1.0452993906912942</v>
      </c>
      <c r="BK229" s="1792">
        <f t="shared" si="33"/>
        <v>0</v>
      </c>
      <c r="BL229" s="1709">
        <v>0.25277777777777777</v>
      </c>
      <c r="BM229" s="1709">
        <v>0.61250000000000004</v>
      </c>
      <c r="BN229" s="1709">
        <v>0.77083333333333337</v>
      </c>
      <c r="BO229" s="1709">
        <v>0.16250000000000001</v>
      </c>
      <c r="BP229" s="1708">
        <v>0.52777777777777779</v>
      </c>
      <c r="BR229" s="1395"/>
      <c r="BS229" s="2159" t="s">
        <v>201</v>
      </c>
      <c r="BT229" s="2160"/>
      <c r="BU229" s="88">
        <v>0.25212820512820677</v>
      </c>
      <c r="BV229" s="88">
        <v>-1.4581250000000026</v>
      </c>
      <c r="BW229" s="88">
        <v>-0.71299839743589644</v>
      </c>
      <c r="BX229" s="88">
        <v>-1.7102532051282049</v>
      </c>
      <c r="BY229" s="127"/>
      <c r="BZ229" s="607">
        <v>74.8</v>
      </c>
      <c r="CA229" s="607">
        <v>1014.2</v>
      </c>
      <c r="CB229" s="1365">
        <v>3.7800000000000002</v>
      </c>
      <c r="CC229" s="88">
        <v>11.8</v>
      </c>
      <c r="CD229" s="1366"/>
      <c r="CE229" s="88">
        <v>19.600000000000001</v>
      </c>
      <c r="CF229" s="1367">
        <v>1.9600000000000002</v>
      </c>
      <c r="CG229" s="1368">
        <v>0.26849315068493157</v>
      </c>
      <c r="CH229" s="98">
        <v>23</v>
      </c>
      <c r="CI229" s="1367">
        <v>0.80727755301589665</v>
      </c>
      <c r="CJ229" s="503">
        <v>0.16837481698389459</v>
      </c>
      <c r="CK229" s="1089"/>
      <c r="CL229" s="670">
        <v>1</v>
      </c>
      <c r="CM229" s="669">
        <v>0</v>
      </c>
      <c r="CN229" s="670">
        <v>1013.25</v>
      </c>
      <c r="CO229" s="135">
        <f>'2011'!CA78</f>
        <v>3.903999999999999</v>
      </c>
      <c r="CP229" s="664">
        <v>13.4</v>
      </c>
      <c r="CQ229" s="664">
        <v>22.368461538461538</v>
      </c>
      <c r="CR229" s="664">
        <f t="shared" si="27"/>
        <v>17.884230769230768</v>
      </c>
      <c r="CS229" s="512">
        <f t="shared" si="28"/>
        <v>8.968461538461538</v>
      </c>
      <c r="CT229" s="669">
        <f>$CT$215+('2011'!$BX$78/Daily!$E$246*Daily!E229)</f>
        <v>403</v>
      </c>
      <c r="CU229" s="669">
        <f>$CU$215+('2011'!$CF$78/Daily!$E$246*Daily!E229)</f>
        <v>1011.1935483870968</v>
      </c>
      <c r="CV229" s="135">
        <f>'2011'!BT78</f>
        <v>13.2</v>
      </c>
      <c r="CW229" s="135">
        <f>'2011'!BU78</f>
        <v>22.2</v>
      </c>
      <c r="CX229" s="25"/>
      <c r="CY229" s="536"/>
      <c r="CZ229" s="536"/>
      <c r="DA229" s="536"/>
      <c r="DB229" s="536"/>
      <c r="DC229" s="536"/>
      <c r="DD229" s="536"/>
    </row>
    <row r="230" spans="4:108" ht="12.75" customHeight="1" thickBot="1" x14ac:dyDescent="0.25">
      <c r="D230" s="1889"/>
      <c r="E230" s="1843">
        <f t="shared" si="34"/>
        <v>15</v>
      </c>
      <c r="F230" s="189">
        <v>12.1</v>
      </c>
      <c r="G230" s="88">
        <v>21.6</v>
      </c>
      <c r="H230" s="88">
        <v>17.399999999999999</v>
      </c>
      <c r="I230" s="88">
        <v>9.5</v>
      </c>
      <c r="J230" s="1408"/>
      <c r="K230" s="98">
        <v>41</v>
      </c>
      <c r="L230" s="98">
        <v>76</v>
      </c>
      <c r="M230" s="98">
        <v>58</v>
      </c>
      <c r="N230" s="98">
        <v>35</v>
      </c>
      <c r="O230" s="111"/>
      <c r="P230" s="98">
        <v>1011</v>
      </c>
      <c r="Q230" s="98">
        <v>1018</v>
      </c>
      <c r="R230" s="98">
        <v>1014.5</v>
      </c>
      <c r="S230" s="98">
        <v>7</v>
      </c>
      <c r="T230" s="111"/>
      <c r="U230" s="88">
        <v>4.7</v>
      </c>
      <c r="V230" s="88">
        <v>12.1</v>
      </c>
      <c r="W230" s="88">
        <v>14.5</v>
      </c>
      <c r="X230" s="103" t="s">
        <v>181</v>
      </c>
      <c r="Y230" s="401"/>
      <c r="Z230" s="88">
        <v>0.1</v>
      </c>
      <c r="AA230" s="1459" t="s">
        <v>459</v>
      </c>
      <c r="AB230" s="156" t="s">
        <v>459</v>
      </c>
      <c r="AC230" s="1461">
        <v>1.3698630136986306E-3</v>
      </c>
      <c r="AD230" s="88" t="s">
        <v>459</v>
      </c>
      <c r="AE230" s="1459" t="s">
        <v>459</v>
      </c>
      <c r="AF230" s="1467"/>
      <c r="AG230" s="88">
        <v>6.8</v>
      </c>
      <c r="AH230" s="88">
        <v>11.5</v>
      </c>
      <c r="AI230" s="88">
        <v>8.6999999999999993</v>
      </c>
      <c r="AJ230" s="88">
        <v>4.7</v>
      </c>
      <c r="AL230" s="103" t="s">
        <v>704</v>
      </c>
      <c r="AM230" s="106"/>
      <c r="AN230" s="106"/>
      <c r="AO230" s="396"/>
      <c r="AP230" s="593">
        <v>7</v>
      </c>
      <c r="AQ230" s="596">
        <v>2</v>
      </c>
      <c r="AR230" s="576"/>
      <c r="AS230" s="44">
        <f t="shared" si="29"/>
        <v>-1.0999999999999996</v>
      </c>
      <c r="AT230" s="88">
        <f t="shared" si="30"/>
        <v>-0.59999999999999787</v>
      </c>
      <c r="AU230" s="88">
        <f t="shared" si="31"/>
        <v>-0.84999999999999876</v>
      </c>
      <c r="AV230" s="355">
        <f t="shared" si="32"/>
        <v>0.50000000000000178</v>
      </c>
      <c r="AW230" s="44">
        <f>IF(F230="","",F230-Daily!CP230)</f>
        <v>-1.2444444444444454</v>
      </c>
      <c r="AX230" s="44">
        <f>IF(G230="","",G230-Daily!CQ230)</f>
        <v>-0.73538461538461419</v>
      </c>
      <c r="AY230" s="44">
        <f>IF(H230="","",H230-Daily!CR230)</f>
        <v>-0.43991452991453173</v>
      </c>
      <c r="AZ230" s="487">
        <f>IF(I230="","",I230-Daily!CS230)</f>
        <v>0.50905982905982938</v>
      </c>
      <c r="BA230" s="85">
        <v>2.9301902936345252</v>
      </c>
      <c r="BB230" s="85">
        <v>2.4040045844131961</v>
      </c>
      <c r="BC230" s="42">
        <v>2.2679173868804376</v>
      </c>
      <c r="BD230" s="108">
        <v>2.3440326897516068</v>
      </c>
      <c r="BE230" s="351"/>
      <c r="BF230" s="640">
        <v>0.05</v>
      </c>
      <c r="BG230" s="44">
        <v>318.30000000000013</v>
      </c>
      <c r="BH230" s="643">
        <v>0.78592592592592625</v>
      </c>
      <c r="BI230" s="85">
        <v>1064</v>
      </c>
      <c r="BJ230" s="616">
        <v>1.046147990738685</v>
      </c>
      <c r="BK230" s="1792">
        <f t="shared" si="33"/>
        <v>1</v>
      </c>
      <c r="BL230" s="1709">
        <v>0.2673611111111111</v>
      </c>
      <c r="BM230" s="1709">
        <v>0.59513888888888888</v>
      </c>
      <c r="BN230" s="1709">
        <v>0.62916666666666665</v>
      </c>
      <c r="BO230" s="1709" t="s">
        <v>490</v>
      </c>
      <c r="BP230" s="1708">
        <v>0.5131944444444444</v>
      </c>
      <c r="BR230" s="1395"/>
      <c r="BS230" s="2157" t="s">
        <v>202</v>
      </c>
      <c r="BT230" s="2158"/>
      <c r="BU230" s="183">
        <v>-0.78326923076922839</v>
      </c>
      <c r="BV230" s="183">
        <v>-3.8280208333333334</v>
      </c>
      <c r="BW230" s="183">
        <v>-2.4139783653846187</v>
      </c>
      <c r="BX230" s="183">
        <v>-3.0447516025641033</v>
      </c>
      <c r="BY230" s="1373"/>
      <c r="BZ230" s="609">
        <v>74.166666666666671</v>
      </c>
      <c r="CA230" s="609">
        <v>1013.5833333333334</v>
      </c>
      <c r="CB230" s="1374">
        <v>3.4000000000000004</v>
      </c>
      <c r="CC230" s="183">
        <v>9.7166666666666668</v>
      </c>
      <c r="CD230" s="1375"/>
      <c r="CE230" s="183">
        <v>9.6</v>
      </c>
      <c r="CF230" s="1376">
        <v>0.79999999999999993</v>
      </c>
      <c r="CG230" s="1377">
        <v>0.13150684931506851</v>
      </c>
      <c r="CH230" s="1378">
        <v>17.100000000000001</v>
      </c>
      <c r="CI230" s="1376">
        <v>0.51327732838698892</v>
      </c>
      <c r="CJ230" s="787">
        <v>0.12518301610541729</v>
      </c>
      <c r="CK230" s="1089"/>
      <c r="CL230" s="670">
        <v>1</v>
      </c>
      <c r="CM230" s="669">
        <v>0</v>
      </c>
      <c r="CN230" s="670">
        <v>1013.25</v>
      </c>
      <c r="CO230" s="135">
        <f>'2011'!CA78</f>
        <v>3.903999999999999</v>
      </c>
      <c r="CP230" s="664">
        <v>13.344444444444445</v>
      </c>
      <c r="CQ230" s="664">
        <v>22.335384615384616</v>
      </c>
      <c r="CR230" s="664">
        <f t="shared" si="27"/>
        <v>17.83991452991453</v>
      </c>
      <c r="CS230" s="512">
        <f t="shared" si="28"/>
        <v>8.9909401709401706</v>
      </c>
      <c r="CT230" s="669">
        <f>$CT$215+('2011'!$BX$78/Daily!$E$246*Daily!E230)</f>
        <v>405</v>
      </c>
      <c r="CU230" s="669">
        <f>$CU$215+('2011'!$CF$78/Daily!$E$246*Daily!E230)</f>
        <v>1017.0645161290322</v>
      </c>
      <c r="CV230" s="135">
        <f>'2011'!BT78</f>
        <v>13.2</v>
      </c>
      <c r="CW230" s="135">
        <f>'2011'!BU78</f>
        <v>22.2</v>
      </c>
      <c r="CX230" s="25"/>
      <c r="CY230" s="536"/>
      <c r="CZ230" s="536"/>
      <c r="DA230" s="536"/>
      <c r="DB230" s="536"/>
      <c r="DC230" s="536"/>
      <c r="DD230" s="536"/>
    </row>
    <row r="231" spans="4:108" ht="12.75" customHeight="1" x14ac:dyDescent="0.2">
      <c r="D231" s="1889"/>
      <c r="E231" s="1843">
        <f t="shared" si="34"/>
        <v>16</v>
      </c>
      <c r="F231" s="189">
        <v>14.7</v>
      </c>
      <c r="G231" s="88">
        <v>20.2</v>
      </c>
      <c r="H231" s="88">
        <v>17.3</v>
      </c>
      <c r="I231" s="88">
        <v>5.5</v>
      </c>
      <c r="J231" s="1408"/>
      <c r="K231" s="98">
        <v>68</v>
      </c>
      <c r="L231" s="98">
        <v>83</v>
      </c>
      <c r="M231" s="98">
        <v>75</v>
      </c>
      <c r="N231" s="98">
        <v>15</v>
      </c>
      <c r="O231" s="111"/>
      <c r="P231" s="98">
        <v>1015</v>
      </c>
      <c r="Q231" s="98">
        <v>1018</v>
      </c>
      <c r="R231" s="98">
        <v>1016.5</v>
      </c>
      <c r="S231" s="98">
        <v>3</v>
      </c>
      <c r="T231" s="111"/>
      <c r="U231" s="88">
        <v>5.9</v>
      </c>
      <c r="V231" s="88">
        <v>13</v>
      </c>
      <c r="W231" s="88">
        <v>19.899999999999999</v>
      </c>
      <c r="X231" s="103" t="s">
        <v>154</v>
      </c>
      <c r="Y231" s="401"/>
      <c r="Z231" s="88">
        <v>0</v>
      </c>
      <c r="AA231" s="1459" t="s">
        <v>459</v>
      </c>
      <c r="AB231" s="156" t="s">
        <v>459</v>
      </c>
      <c r="AC231" s="1461" t="s">
        <v>459</v>
      </c>
      <c r="AD231" s="88" t="s">
        <v>459</v>
      </c>
      <c r="AE231" s="1459" t="s">
        <v>459</v>
      </c>
      <c r="AF231" s="1467"/>
      <c r="AG231" s="88">
        <v>11.1</v>
      </c>
      <c r="AH231" s="88">
        <v>14.3</v>
      </c>
      <c r="AI231" s="88">
        <v>12.8</v>
      </c>
      <c r="AJ231" s="88">
        <v>3.2000000000000011</v>
      </c>
      <c r="AL231" s="103" t="s">
        <v>705</v>
      </c>
      <c r="AM231" s="106"/>
      <c r="AN231" s="106"/>
      <c r="AO231" s="396"/>
      <c r="AP231" s="593">
        <v>1</v>
      </c>
      <c r="AQ231" s="596">
        <v>0</v>
      </c>
      <c r="AR231" s="576"/>
      <c r="AS231" s="44">
        <f t="shared" si="29"/>
        <v>1.5</v>
      </c>
      <c r="AT231" s="88">
        <f t="shared" si="30"/>
        <v>-2</v>
      </c>
      <c r="AU231" s="88">
        <f t="shared" si="31"/>
        <v>-0.25</v>
      </c>
      <c r="AV231" s="355">
        <f t="shared" si="32"/>
        <v>-3.5</v>
      </c>
      <c r="AW231" s="44">
        <f>IF(F231="","",F231-Daily!CP231)</f>
        <v>1.4111111111111097</v>
      </c>
      <c r="AX231" s="44">
        <f>IF(G231="","",G231-Daily!CQ231)</f>
        <v>-2.1023076923076935</v>
      </c>
      <c r="AY231" s="44">
        <f>IF(H231="","",H231-Daily!CR231)</f>
        <v>-0.49559829059829141</v>
      </c>
      <c r="AZ231" s="487">
        <f>IF(I231="","",I231-Daily!CS231)</f>
        <v>-3.5134188034188032</v>
      </c>
      <c r="BA231" s="85">
        <v>3.1112976491688515</v>
      </c>
      <c r="BB231" s="85">
        <v>3.6759348306129911</v>
      </c>
      <c r="BC231" s="42">
        <v>2.3066867024821205</v>
      </c>
      <c r="BD231" s="108">
        <v>9.9173466556841703</v>
      </c>
      <c r="BE231" s="351"/>
      <c r="BF231" s="640">
        <v>0</v>
      </c>
      <c r="BG231" s="44">
        <v>318.30000000000013</v>
      </c>
      <c r="BH231" s="643">
        <v>0.78206388206388233</v>
      </c>
      <c r="BI231" s="85">
        <v>1065</v>
      </c>
      <c r="BJ231" s="616">
        <v>1.041121377440005</v>
      </c>
      <c r="BK231" s="1792">
        <f t="shared" si="33"/>
        <v>0</v>
      </c>
      <c r="BL231" s="1709">
        <v>0.26111111111111113</v>
      </c>
      <c r="BM231" s="1709">
        <v>0.6743055555555556</v>
      </c>
      <c r="BN231" s="1709">
        <v>0.65277777777777779</v>
      </c>
      <c r="BO231" s="1709">
        <v>0.2638888888888889</v>
      </c>
      <c r="BP231" s="1708">
        <v>0.59375</v>
      </c>
      <c r="BR231" s="1395"/>
      <c r="CK231" s="1089"/>
      <c r="CL231" s="670">
        <v>1</v>
      </c>
      <c r="CM231" s="669">
        <v>0</v>
      </c>
      <c r="CN231" s="670">
        <v>1013.25</v>
      </c>
      <c r="CO231" s="135">
        <f>'2011'!CA78</f>
        <v>3.903999999999999</v>
      </c>
      <c r="CP231" s="664">
        <v>13.28888888888889</v>
      </c>
      <c r="CQ231" s="664">
        <v>22.302307692307693</v>
      </c>
      <c r="CR231" s="664">
        <f t="shared" si="27"/>
        <v>17.795598290598292</v>
      </c>
      <c r="CS231" s="512">
        <f t="shared" si="28"/>
        <v>9.0134188034188032</v>
      </c>
      <c r="CT231" s="669">
        <f>$CT$215+('2011'!$BX$78/Daily!$E$246*Daily!E231)</f>
        <v>407</v>
      </c>
      <c r="CU231" s="669">
        <f>$CU$215+('2011'!$CF$78/Daily!$E$246*Daily!E231)</f>
        <v>1022.9354838709678</v>
      </c>
      <c r="CV231" s="135">
        <f>'2011'!BT78</f>
        <v>13.2</v>
      </c>
      <c r="CW231" s="135">
        <f>'2011'!BU78</f>
        <v>22.2</v>
      </c>
      <c r="CX231" s="25"/>
      <c r="CY231" s="536"/>
      <c r="CZ231" s="536"/>
      <c r="DA231" s="536"/>
      <c r="DB231" s="536"/>
      <c r="DC231" s="536"/>
      <c r="DD231" s="536"/>
    </row>
    <row r="232" spans="4:108" ht="12.75" customHeight="1" x14ac:dyDescent="0.2">
      <c r="D232" s="1889"/>
      <c r="E232" s="1843">
        <f t="shared" si="34"/>
        <v>17</v>
      </c>
      <c r="F232" s="189">
        <v>12.3</v>
      </c>
      <c r="G232" s="88">
        <v>20.2</v>
      </c>
      <c r="H232" s="88">
        <v>15.9</v>
      </c>
      <c r="I232" s="88">
        <v>7.9</v>
      </c>
      <c r="J232" s="1408"/>
      <c r="K232" s="98">
        <v>47</v>
      </c>
      <c r="L232" s="98">
        <v>89</v>
      </c>
      <c r="M232" s="98">
        <v>70</v>
      </c>
      <c r="N232" s="98">
        <v>42</v>
      </c>
      <c r="O232" s="111"/>
      <c r="P232" s="98">
        <v>1016</v>
      </c>
      <c r="Q232" s="98">
        <v>1018</v>
      </c>
      <c r="R232" s="98">
        <v>1017</v>
      </c>
      <c r="S232" s="98">
        <v>2</v>
      </c>
      <c r="T232" s="111"/>
      <c r="U232" s="88">
        <v>3.2</v>
      </c>
      <c r="V232" s="88">
        <v>9.8000000000000007</v>
      </c>
      <c r="W232" s="88">
        <v>12.1</v>
      </c>
      <c r="X232" s="103" t="s">
        <v>180</v>
      </c>
      <c r="Y232" s="401"/>
      <c r="Z232" s="88">
        <v>0.8</v>
      </c>
      <c r="AA232" s="1459">
        <v>0.8</v>
      </c>
      <c r="AB232" s="156">
        <v>0.3</v>
      </c>
      <c r="AC232" s="1461">
        <v>1.0958904109589045E-2</v>
      </c>
      <c r="AD232" s="88">
        <v>0.53333333333333333</v>
      </c>
      <c r="AE232" s="1459">
        <v>1.1000000000000001</v>
      </c>
      <c r="AF232" s="1467"/>
      <c r="AG232" s="88">
        <v>7.5</v>
      </c>
      <c r="AH232" s="88">
        <v>13.6</v>
      </c>
      <c r="AI232" s="88">
        <v>10.199999999999999</v>
      </c>
      <c r="AJ232" s="88">
        <v>6.1</v>
      </c>
      <c r="AL232" s="103" t="s">
        <v>706</v>
      </c>
      <c r="AM232" s="106"/>
      <c r="AN232" s="106"/>
      <c r="AO232" s="396"/>
      <c r="AP232" s="593">
        <v>1</v>
      </c>
      <c r="AQ232" s="596">
        <v>1.5</v>
      </c>
      <c r="AR232" s="576"/>
      <c r="AS232" s="44">
        <f t="shared" si="29"/>
        <v>-0.89999999999999858</v>
      </c>
      <c r="AT232" s="88">
        <f t="shared" si="30"/>
        <v>-2</v>
      </c>
      <c r="AU232" s="88">
        <f t="shared" si="31"/>
        <v>-1.4499999999999993</v>
      </c>
      <c r="AV232" s="355">
        <f t="shared" si="32"/>
        <v>-1.1000000000000014</v>
      </c>
      <c r="AW232" s="44">
        <f>IF(F232="","",F232-Daily!CP232)</f>
        <v>-0.93333333333333357</v>
      </c>
      <c r="AX232" s="44">
        <f>IF(G232="","",G232-Daily!CQ232)</f>
        <v>-2.0692307692307708</v>
      </c>
      <c r="AY232" s="44">
        <f>IF(H232="","",H232-Daily!CR232)</f>
        <v>-1.8512820512820536</v>
      </c>
      <c r="AZ232" s="487">
        <f>IF(I232="","",I232-Daily!CS232)</f>
        <v>-1.1358974358974354</v>
      </c>
      <c r="BA232" s="85">
        <v>2.634902585166579</v>
      </c>
      <c r="BB232" s="85">
        <v>3.6335013324483421</v>
      </c>
      <c r="BC232" s="42">
        <v>3.761299252105331</v>
      </c>
      <c r="BD232" s="108">
        <v>2.9422390662526792</v>
      </c>
      <c r="BE232" s="351"/>
      <c r="BF232" s="640">
        <v>0.4</v>
      </c>
      <c r="BG232" s="44">
        <v>319.10000000000014</v>
      </c>
      <c r="BH232" s="643">
        <v>0.78019559902200519</v>
      </c>
      <c r="BI232" s="85">
        <v>1066</v>
      </c>
      <c r="BJ232" s="616">
        <v>1.0361521336970496</v>
      </c>
      <c r="BK232" s="1792">
        <f t="shared" si="33"/>
        <v>1</v>
      </c>
      <c r="BL232" s="1709">
        <v>0.19513888888888889</v>
      </c>
      <c r="BM232" s="1709">
        <v>0.63541666666666663</v>
      </c>
      <c r="BN232" s="1709">
        <v>0.6875</v>
      </c>
      <c r="BO232" s="1709">
        <v>0.20624999999999999</v>
      </c>
      <c r="BP232" s="1708">
        <v>0.37222222222222223</v>
      </c>
      <c r="BR232" s="1395"/>
      <c r="BS232" s="1392" t="s">
        <v>178</v>
      </c>
      <c r="BT232" s="185">
        <v>1</v>
      </c>
      <c r="BV232" s="2116" t="s">
        <v>168</v>
      </c>
      <c r="BW232" s="2117"/>
      <c r="BX232" s="2117"/>
      <c r="BY232" s="2117"/>
      <c r="BZ232" s="2117"/>
      <c r="CA232" s="2117"/>
      <c r="CB232" s="2117"/>
      <c r="CC232" s="2118"/>
      <c r="CE232" s="1682">
        <f>MIN(F216:F246)</f>
        <v>9.1</v>
      </c>
      <c r="CF232" s="1682">
        <f>MIN(G216:G246)</f>
        <v>16.2</v>
      </c>
      <c r="CG232" s="1682">
        <f>MIN(H216:H246)</f>
        <v>13.7</v>
      </c>
      <c r="CH232" s="1682">
        <f>MIN(I216:I246)</f>
        <v>2.7</v>
      </c>
      <c r="CI232" s="1683">
        <f>MIN(K216:K246)</f>
        <v>33</v>
      </c>
      <c r="CJ232" s="1683">
        <f>MIN(L216:L246)</f>
        <v>69</v>
      </c>
      <c r="CK232" s="1089"/>
      <c r="CL232" s="670">
        <v>1</v>
      </c>
      <c r="CM232" s="669">
        <v>0</v>
      </c>
      <c r="CN232" s="670">
        <v>1013.25</v>
      </c>
      <c r="CO232" s="135">
        <f>'2011'!CA78</f>
        <v>3.903999999999999</v>
      </c>
      <c r="CP232" s="664">
        <v>13.233333333333334</v>
      </c>
      <c r="CQ232" s="664">
        <v>22.26923076923077</v>
      </c>
      <c r="CR232" s="664">
        <f t="shared" si="27"/>
        <v>17.751282051282054</v>
      </c>
      <c r="CS232" s="512">
        <f t="shared" si="28"/>
        <v>9.0358974358974358</v>
      </c>
      <c r="CT232" s="669">
        <f>$CT$215+('2011'!$BX$78/Daily!$E$246*Daily!E232)</f>
        <v>409</v>
      </c>
      <c r="CU232" s="669">
        <f>$CU$215+('2011'!$CF$78/Daily!$E$246*Daily!E232)</f>
        <v>1028.8064516129032</v>
      </c>
      <c r="CV232" s="135">
        <f>'2011'!BT78</f>
        <v>13.2</v>
      </c>
      <c r="CW232" s="135">
        <f>'2011'!BU78</f>
        <v>22.2</v>
      </c>
      <c r="CX232" s="25"/>
      <c r="CY232" s="536"/>
      <c r="CZ232" s="536"/>
      <c r="DA232" s="536"/>
      <c r="DB232" s="536"/>
      <c r="DC232" s="536"/>
      <c r="DD232" s="536"/>
    </row>
    <row r="233" spans="4:108" ht="12.75" customHeight="1" x14ac:dyDescent="0.2">
      <c r="D233" s="1889"/>
      <c r="E233" s="1843">
        <f t="shared" si="34"/>
        <v>18</v>
      </c>
      <c r="F233" s="189">
        <v>11.6</v>
      </c>
      <c r="G233" s="88">
        <v>17.100000000000001</v>
      </c>
      <c r="H233" s="88">
        <v>13.7</v>
      </c>
      <c r="I233" s="88">
        <v>5.5</v>
      </c>
      <c r="J233" s="1408"/>
      <c r="K233" s="98">
        <v>62</v>
      </c>
      <c r="L233" s="98">
        <v>93</v>
      </c>
      <c r="M233" s="98">
        <v>82</v>
      </c>
      <c r="N233" s="98">
        <v>31</v>
      </c>
      <c r="O233" s="111"/>
      <c r="P233" s="98">
        <v>1013</v>
      </c>
      <c r="Q233" s="98">
        <v>1017</v>
      </c>
      <c r="R233" s="98">
        <v>1015</v>
      </c>
      <c r="S233" s="98">
        <v>4</v>
      </c>
      <c r="T233" s="111"/>
      <c r="U233" s="88">
        <v>4.9000000000000004</v>
      </c>
      <c r="V233" s="88">
        <v>13.5</v>
      </c>
      <c r="W233" s="88">
        <v>19.399999999999999</v>
      </c>
      <c r="X233" s="103" t="s">
        <v>180</v>
      </c>
      <c r="Y233" s="401"/>
      <c r="Z233" s="88">
        <v>14.6</v>
      </c>
      <c r="AA233" s="1459">
        <v>9.3000000000000007</v>
      </c>
      <c r="AB233" s="156">
        <v>3.3</v>
      </c>
      <c r="AC233" s="1461">
        <v>0.20000000000000004</v>
      </c>
      <c r="AD233" s="88">
        <v>5.84</v>
      </c>
      <c r="AE233" s="1459">
        <v>60</v>
      </c>
      <c r="AF233" s="1467"/>
      <c r="AG233" s="88">
        <v>9.6</v>
      </c>
      <c r="AH233" s="88">
        <v>11.5</v>
      </c>
      <c r="AI233" s="88">
        <v>10.5</v>
      </c>
      <c r="AJ233" s="88">
        <v>1.9000000000000004</v>
      </c>
      <c r="AL233" s="103" t="s">
        <v>464</v>
      </c>
      <c r="AM233" s="106"/>
      <c r="AN233" s="106"/>
      <c r="AO233" s="396"/>
      <c r="AP233" s="593">
        <v>0</v>
      </c>
      <c r="AQ233" s="596">
        <v>2.5</v>
      </c>
      <c r="AR233" s="576"/>
      <c r="AS233" s="44">
        <f t="shared" si="29"/>
        <v>-1.5999999999999996</v>
      </c>
      <c r="AT233" s="88">
        <f t="shared" si="30"/>
        <v>-5.0999999999999979</v>
      </c>
      <c r="AU233" s="88">
        <f t="shared" si="31"/>
        <v>-3.3499999999999988</v>
      </c>
      <c r="AV233" s="355">
        <f t="shared" si="32"/>
        <v>-3.4999999999999982</v>
      </c>
      <c r="AW233" s="44">
        <f>IF(F233="","",F233-Daily!CP233)</f>
        <v>-1.5777777777777793</v>
      </c>
      <c r="AX233" s="44">
        <f>IF(G233="","",G233-Daily!CQ233)</f>
        <v>-5.1361538461538458</v>
      </c>
      <c r="AY233" s="44">
        <f>IF(H233="","",H233-Daily!CR233)</f>
        <v>-4.0069658119658129</v>
      </c>
      <c r="AZ233" s="487">
        <f>IF(I233="","",I233-Daily!CS233)</f>
        <v>-3.5583760683760683</v>
      </c>
      <c r="BA233" s="85">
        <v>3.3107979330187778</v>
      </c>
      <c r="BB233" s="85">
        <v>14.460518005824442</v>
      </c>
      <c r="BC233" s="42">
        <v>11.371564561637113</v>
      </c>
      <c r="BD233" s="108">
        <v>10.206297794103895</v>
      </c>
      <c r="BE233" s="351"/>
      <c r="BF233" s="640">
        <v>7.3</v>
      </c>
      <c r="BG233" s="44">
        <v>333.70000000000016</v>
      </c>
      <c r="BH233" s="643">
        <v>0.81192214111922179</v>
      </c>
      <c r="BI233" s="85">
        <v>1066</v>
      </c>
      <c r="BJ233" s="616">
        <v>1.0302727981293842</v>
      </c>
      <c r="BK233" s="1792">
        <f t="shared" si="33"/>
        <v>2</v>
      </c>
      <c r="BL233" s="1709">
        <v>0.17708333333333334</v>
      </c>
      <c r="BM233" s="1709">
        <v>0.55208333333333337</v>
      </c>
      <c r="BN233" s="1709">
        <v>0.56527777777777777</v>
      </c>
      <c r="BO233" s="1709" t="s">
        <v>527</v>
      </c>
      <c r="BP233" s="1708">
        <v>0.40138888888888885</v>
      </c>
      <c r="BR233" s="1395"/>
      <c r="BS233" s="1313" t="s">
        <v>180</v>
      </c>
      <c r="BT233" s="108">
        <v>4</v>
      </c>
      <c r="BV233" s="2119"/>
      <c r="BW233" s="2120"/>
      <c r="BX233" s="2120"/>
      <c r="BY233" s="2120"/>
      <c r="BZ233" s="2120"/>
      <c r="CA233" s="2120"/>
      <c r="CB233" s="2120"/>
      <c r="CC233" s="2121"/>
      <c r="CE233" s="1684">
        <f>MAX(F216:F246)</f>
        <v>18</v>
      </c>
      <c r="CF233" s="1684">
        <f>MAX(G216:G246)</f>
        <v>29.6</v>
      </c>
      <c r="CG233" s="1684">
        <f>MAX(H216:H246)</f>
        <v>22.6</v>
      </c>
      <c r="CH233" s="1684">
        <f>MAX(I216:I246)</f>
        <v>14.4</v>
      </c>
      <c r="CI233" s="1685">
        <f>MAX(K216:K246)</f>
        <v>79</v>
      </c>
      <c r="CJ233" s="1685">
        <f>MAX(L216:L246)</f>
        <v>97</v>
      </c>
      <c r="CK233" s="1090"/>
      <c r="CL233" s="670">
        <v>1</v>
      </c>
      <c r="CM233" s="669">
        <v>0</v>
      </c>
      <c r="CN233" s="670">
        <v>1013.25</v>
      </c>
      <c r="CO233" s="135">
        <f>'2011'!CA78</f>
        <v>3.903999999999999</v>
      </c>
      <c r="CP233" s="664">
        <v>13.177777777777779</v>
      </c>
      <c r="CQ233" s="664">
        <v>22.236153846153847</v>
      </c>
      <c r="CR233" s="664">
        <f t="shared" si="27"/>
        <v>17.706965811965812</v>
      </c>
      <c r="CS233" s="512">
        <f t="shared" si="28"/>
        <v>9.0583760683760683</v>
      </c>
      <c r="CT233" s="669">
        <f>$CT$215+('2011'!$BX$78/Daily!$E$246*Daily!E233)</f>
        <v>411</v>
      </c>
      <c r="CU233" s="669">
        <f>$CU$215+('2011'!$CF$78/Daily!$E$246*Daily!E233)</f>
        <v>1034.6774193548388</v>
      </c>
      <c r="CV233" s="135">
        <f>'2011'!BT78</f>
        <v>13.2</v>
      </c>
      <c r="CW233" s="135">
        <f>'2011'!BU78</f>
        <v>22.2</v>
      </c>
      <c r="CX233" s="25"/>
      <c r="CY233" s="536"/>
      <c r="CZ233" s="536"/>
      <c r="DA233" s="536"/>
      <c r="DB233" s="536"/>
      <c r="DC233" s="536"/>
      <c r="DD233" s="536"/>
    </row>
    <row r="234" spans="4:108" ht="12.75" customHeight="1" x14ac:dyDescent="0.2">
      <c r="D234" s="1889"/>
      <c r="E234" s="1843">
        <f t="shared" si="34"/>
        <v>19</v>
      </c>
      <c r="F234" s="189">
        <v>9.1</v>
      </c>
      <c r="G234" s="88">
        <v>21.3</v>
      </c>
      <c r="H234" s="88">
        <v>15.6</v>
      </c>
      <c r="I234" s="88">
        <v>12.2</v>
      </c>
      <c r="J234" s="1408"/>
      <c r="K234" s="98">
        <v>47</v>
      </c>
      <c r="L234" s="98">
        <v>97</v>
      </c>
      <c r="M234" s="98">
        <v>73</v>
      </c>
      <c r="N234" s="98">
        <v>50</v>
      </c>
      <c r="O234" s="111"/>
      <c r="P234" s="98">
        <v>1015</v>
      </c>
      <c r="Q234" s="98">
        <v>1020</v>
      </c>
      <c r="R234" s="98">
        <v>1017.5</v>
      </c>
      <c r="S234" s="98">
        <v>5</v>
      </c>
      <c r="T234" s="111"/>
      <c r="U234" s="88">
        <v>3.7</v>
      </c>
      <c r="V234" s="88">
        <v>10.5</v>
      </c>
      <c r="W234" s="88">
        <v>14.7</v>
      </c>
      <c r="X234" s="103" t="s">
        <v>154</v>
      </c>
      <c r="Y234" s="401"/>
      <c r="Z234" s="88">
        <v>0</v>
      </c>
      <c r="AA234" s="1459" t="s">
        <v>459</v>
      </c>
      <c r="AB234" s="156" t="s">
        <v>459</v>
      </c>
      <c r="AC234" s="1461" t="s">
        <v>459</v>
      </c>
      <c r="AD234" s="88" t="s">
        <v>459</v>
      </c>
      <c r="AE234" s="1459" t="s">
        <v>459</v>
      </c>
      <c r="AF234" s="1467"/>
      <c r="AG234" s="88">
        <v>8.1999999999999993</v>
      </c>
      <c r="AH234" s="88">
        <v>13</v>
      </c>
      <c r="AI234" s="88">
        <v>10.199999999999999</v>
      </c>
      <c r="AJ234" s="88">
        <v>4.8000000000000007</v>
      </c>
      <c r="AL234" s="103" t="s">
        <v>707</v>
      </c>
      <c r="AM234" s="106"/>
      <c r="AN234" s="106"/>
      <c r="AO234" s="396"/>
      <c r="AP234" s="593">
        <v>10</v>
      </c>
      <c r="AQ234" s="596">
        <v>0</v>
      </c>
      <c r="AR234" s="576"/>
      <c r="AS234" s="44">
        <f t="shared" si="29"/>
        <v>-4.0999999999999996</v>
      </c>
      <c r="AT234" s="88">
        <f t="shared" si="30"/>
        <v>-0.89999999999999858</v>
      </c>
      <c r="AU234" s="88">
        <f t="shared" si="31"/>
        <v>-2.4999999999999991</v>
      </c>
      <c r="AV234" s="355">
        <f t="shared" si="32"/>
        <v>3.2000000000000011</v>
      </c>
      <c r="AW234" s="44">
        <f>IF(F234="","",F234-Daily!CP234)</f>
        <v>-4.0222222222222239</v>
      </c>
      <c r="AX234" s="44">
        <f>IF(G234="","",G234-Daily!CQ234)</f>
        <v>-0.90307692307692378</v>
      </c>
      <c r="AY234" s="44">
        <f>IF(H234="","",H234-Daily!CR234)</f>
        <v>-2.0626495726495744</v>
      </c>
      <c r="AZ234" s="487">
        <f>IF(I234="","",I234-Daily!CS234)</f>
        <v>3.1191452991452984</v>
      </c>
      <c r="BA234" s="85">
        <v>10.7411119320916</v>
      </c>
      <c r="BB234" s="85">
        <v>2.5176150761183997</v>
      </c>
      <c r="BC234" s="42">
        <v>4.1156550716396092</v>
      </c>
      <c r="BD234" s="108">
        <v>7.7823954383942509</v>
      </c>
      <c r="BE234" s="1233"/>
      <c r="BF234" s="640">
        <v>0</v>
      </c>
      <c r="BG234" s="44">
        <v>333.70000000000016</v>
      </c>
      <c r="BH234" s="643">
        <v>0.80799031476997618</v>
      </c>
      <c r="BI234" s="85">
        <v>1076</v>
      </c>
      <c r="BJ234" s="616">
        <v>1.0340701243141024</v>
      </c>
      <c r="BK234" s="1792">
        <f t="shared" si="33"/>
        <v>0</v>
      </c>
      <c r="BL234" s="1709">
        <v>0.21527777777777779</v>
      </c>
      <c r="BM234" s="1709">
        <v>0.72083333333333333</v>
      </c>
      <c r="BN234" s="1709">
        <v>0.72083333333333333</v>
      </c>
      <c r="BO234" s="1709">
        <v>0.31458333333333333</v>
      </c>
      <c r="BP234" s="1708">
        <v>0.68819444444444444</v>
      </c>
      <c r="BR234" s="1395"/>
      <c r="BS234" s="1389" t="s">
        <v>183</v>
      </c>
      <c r="BT234" s="108">
        <v>1</v>
      </c>
      <c r="BU234" s="26"/>
      <c r="BV234" s="2207"/>
      <c r="BW234" s="2208"/>
      <c r="BX234" s="2208"/>
      <c r="BY234" s="2208"/>
      <c r="BZ234" s="2208"/>
      <c r="CA234" s="2208"/>
      <c r="CB234" s="2208"/>
      <c r="CC234" s="2209"/>
      <c r="CD234" s="9"/>
      <c r="CE234" s="1683">
        <f>MIN(M216:M246)</f>
        <v>51</v>
      </c>
      <c r="CF234" s="1683">
        <f>MIN(N216:N246)</f>
        <v>15</v>
      </c>
      <c r="CG234" s="1683">
        <f>MIN(P216:P246)</f>
        <v>1000</v>
      </c>
      <c r="CH234" s="1683">
        <f>MIN(Q216:Q246)</f>
        <v>1003</v>
      </c>
      <c r="CI234" s="1683">
        <f>MIN(R216:R246)</f>
        <v>1002</v>
      </c>
      <c r="CJ234" s="1683">
        <f>MIN(S216:S246)</f>
        <v>1</v>
      </c>
      <c r="CK234" s="1086"/>
      <c r="CL234" s="670">
        <v>1</v>
      </c>
      <c r="CM234" s="669">
        <v>0</v>
      </c>
      <c r="CN234" s="670">
        <v>1013.25</v>
      </c>
      <c r="CO234" s="135">
        <f>'2011'!CA78</f>
        <v>3.903999999999999</v>
      </c>
      <c r="CP234" s="664">
        <v>13.122222222222224</v>
      </c>
      <c r="CQ234" s="664">
        <v>22.203076923076924</v>
      </c>
      <c r="CR234" s="664">
        <f t="shared" si="27"/>
        <v>17.662649572649574</v>
      </c>
      <c r="CS234" s="512">
        <f t="shared" si="28"/>
        <v>9.0808547008547009</v>
      </c>
      <c r="CT234" s="669">
        <f>$CT$215+('2011'!$BX$78/Daily!$E$246*Daily!E234)</f>
        <v>413</v>
      </c>
      <c r="CU234" s="669">
        <f>$CU$215+('2011'!$CF$78/Daily!$E$246*Daily!E234)</f>
        <v>1040.5483870967741</v>
      </c>
      <c r="CV234" s="135">
        <f>'2011'!BT78</f>
        <v>13.2</v>
      </c>
      <c r="CW234" s="135">
        <f>'2011'!BU78</f>
        <v>22.2</v>
      </c>
      <c r="CX234" s="25"/>
      <c r="CY234" s="536"/>
      <c r="CZ234" s="536"/>
      <c r="DA234" s="536"/>
      <c r="DB234" s="536"/>
      <c r="DC234" s="536"/>
      <c r="DD234" s="536"/>
    </row>
    <row r="235" spans="4:108" ht="12.75" customHeight="1" x14ac:dyDescent="0.2">
      <c r="D235" s="1889"/>
      <c r="E235" s="1843">
        <f t="shared" si="34"/>
        <v>20</v>
      </c>
      <c r="F235" s="189">
        <v>13.2</v>
      </c>
      <c r="G235" s="88">
        <v>21.7</v>
      </c>
      <c r="H235" s="88">
        <v>17</v>
      </c>
      <c r="I235" s="88">
        <v>8.5</v>
      </c>
      <c r="J235" s="1408"/>
      <c r="K235" s="98">
        <v>59</v>
      </c>
      <c r="L235" s="98">
        <v>88</v>
      </c>
      <c r="M235" s="98">
        <v>75</v>
      </c>
      <c r="N235" s="98">
        <v>29</v>
      </c>
      <c r="O235" s="111"/>
      <c r="P235" s="98">
        <v>1015</v>
      </c>
      <c r="Q235" s="98">
        <v>1020</v>
      </c>
      <c r="R235" s="98">
        <v>1017.5</v>
      </c>
      <c r="S235" s="98">
        <v>5</v>
      </c>
      <c r="T235" s="111"/>
      <c r="U235" s="88">
        <v>3.3</v>
      </c>
      <c r="V235" s="88">
        <v>12.8</v>
      </c>
      <c r="W235" s="88">
        <v>17.600000000000001</v>
      </c>
      <c r="X235" s="103" t="s">
        <v>154</v>
      </c>
      <c r="Y235" s="401"/>
      <c r="Z235" s="88">
        <v>4.5999999999999996</v>
      </c>
      <c r="AA235" s="1459">
        <v>3.6</v>
      </c>
      <c r="AB235" s="156">
        <v>1.4</v>
      </c>
      <c r="AC235" s="1461">
        <v>6.3013698630136991E-2</v>
      </c>
      <c r="AD235" s="88">
        <v>2.2999999999999998</v>
      </c>
      <c r="AE235" s="1459">
        <v>15</v>
      </c>
      <c r="AF235" s="1467"/>
      <c r="AG235" s="88">
        <v>9.6999999999999993</v>
      </c>
      <c r="AH235" s="88">
        <v>14.6</v>
      </c>
      <c r="AI235" s="88">
        <v>12.5</v>
      </c>
      <c r="AJ235" s="88">
        <v>4.9000000000000004</v>
      </c>
      <c r="AL235" s="103" t="s">
        <v>708</v>
      </c>
      <c r="AM235" s="106"/>
      <c r="AN235" s="106"/>
      <c r="AO235" s="396"/>
      <c r="AP235" s="593">
        <v>7.5</v>
      </c>
      <c r="AQ235" s="596">
        <v>2</v>
      </c>
      <c r="AR235" s="576"/>
      <c r="AS235" s="44">
        <f t="shared" si="29"/>
        <v>0</v>
      </c>
      <c r="AT235" s="88">
        <f t="shared" si="30"/>
        <v>-0.5</v>
      </c>
      <c r="AU235" s="88">
        <f t="shared" si="31"/>
        <v>-0.25</v>
      </c>
      <c r="AV235" s="355">
        <f t="shared" si="32"/>
        <v>-0.5</v>
      </c>
      <c r="AW235" s="44">
        <f>IF(F235="","",F235-Daily!CP235)</f>
        <v>0.13333333333333108</v>
      </c>
      <c r="AX235" s="44">
        <f>IF(G235="","",G235-Daily!CQ235)</f>
        <v>-0.5</v>
      </c>
      <c r="AY235" s="44">
        <f>IF(H235="","",H235-Daily!CR235)</f>
        <v>-0.63333333333333286</v>
      </c>
      <c r="AZ235" s="487">
        <f>IF(I235="","",I235-Daily!CS235)</f>
        <v>-0.63333333333333108</v>
      </c>
      <c r="BA235" s="85">
        <v>2.0724360024915773</v>
      </c>
      <c r="BB235" s="85">
        <v>2.2591805566400391</v>
      </c>
      <c r="BC235" s="42">
        <v>2.4079176687892523</v>
      </c>
      <c r="BD235" s="108">
        <v>2.4450866306054442</v>
      </c>
      <c r="BE235" s="351"/>
      <c r="BF235" s="640">
        <v>2.2999999999999998</v>
      </c>
      <c r="BG235" s="44">
        <v>338.30000000000018</v>
      </c>
      <c r="BH235" s="643">
        <v>0.81518072289156673</v>
      </c>
      <c r="BI235" s="85">
        <v>1083.5</v>
      </c>
      <c r="BJ235" s="616">
        <v>1.0354357409291284</v>
      </c>
      <c r="BK235" s="1792">
        <f t="shared" si="33"/>
        <v>2</v>
      </c>
      <c r="BL235" s="1709">
        <v>0.25</v>
      </c>
      <c r="BM235" s="1709">
        <v>0.5131944444444444</v>
      </c>
      <c r="BN235" s="1709">
        <v>0.51111111111111118</v>
      </c>
      <c r="BO235" s="1709" t="s">
        <v>490</v>
      </c>
      <c r="BP235" s="1708">
        <v>0.56597222222222221</v>
      </c>
      <c r="BR235" s="1395"/>
      <c r="BS235" s="1389" t="s">
        <v>185</v>
      </c>
      <c r="BT235" s="108">
        <v>0</v>
      </c>
      <c r="BU235" s="26"/>
      <c r="BV235" s="2207"/>
      <c r="BW235" s="2208"/>
      <c r="BX235" s="2208"/>
      <c r="BY235" s="2208"/>
      <c r="BZ235" s="2208"/>
      <c r="CA235" s="2208"/>
      <c r="CB235" s="2208"/>
      <c r="CC235" s="2209"/>
      <c r="CD235" s="172"/>
      <c r="CE235" s="1685">
        <f>MAX(M216:M246)</f>
        <v>90</v>
      </c>
      <c r="CF235" s="1685">
        <f>MAX(N216:N246)</f>
        <v>50</v>
      </c>
      <c r="CG235" s="1685">
        <f>MAX(P216:P246)</f>
        <v>1017</v>
      </c>
      <c r="CH235" s="1685">
        <f>MAX(Q216:Q246)</f>
        <v>1027</v>
      </c>
      <c r="CI235" s="1685">
        <f>MAX(R216:R246)</f>
        <v>1021.5</v>
      </c>
      <c r="CJ235" s="1685">
        <f>MAX(S216:S246)</f>
        <v>15</v>
      </c>
      <c r="CK235" s="1086"/>
      <c r="CL235" s="670">
        <v>1</v>
      </c>
      <c r="CM235" s="669">
        <v>0</v>
      </c>
      <c r="CN235" s="670">
        <v>1013.25</v>
      </c>
      <c r="CO235" s="135">
        <f>'2011'!CA78</f>
        <v>3.903999999999999</v>
      </c>
      <c r="CP235" s="664">
        <v>13.066666666666668</v>
      </c>
      <c r="CQ235" s="664">
        <v>22.2</v>
      </c>
      <c r="CR235" s="664">
        <f t="shared" si="27"/>
        <v>17.633333333333333</v>
      </c>
      <c r="CS235" s="512">
        <f t="shared" si="28"/>
        <v>9.1333333333333311</v>
      </c>
      <c r="CT235" s="669">
        <f>$CT$215+('2011'!$BX$78/Daily!$E$246*Daily!E235)</f>
        <v>415</v>
      </c>
      <c r="CU235" s="669">
        <f>$CU$215+('2011'!$CF$78/Daily!$E$246*Daily!E235)</f>
        <v>1046.4193548387098</v>
      </c>
      <c r="CV235" s="135">
        <f>'2011'!BT78</f>
        <v>13.2</v>
      </c>
      <c r="CW235" s="135">
        <f>'2011'!BU78</f>
        <v>22.2</v>
      </c>
      <c r="CX235" s="25"/>
      <c r="CY235" s="536"/>
      <c r="CZ235" s="536"/>
      <c r="DA235" s="536"/>
      <c r="DB235" s="536"/>
      <c r="DC235" s="536"/>
      <c r="DD235" s="536"/>
    </row>
    <row r="236" spans="4:108" ht="12.75" customHeight="1" x14ac:dyDescent="0.2">
      <c r="D236" s="1889"/>
      <c r="E236" s="1843">
        <f t="shared" si="34"/>
        <v>21</v>
      </c>
      <c r="F236" s="189">
        <v>13</v>
      </c>
      <c r="G236" s="88">
        <v>23.3</v>
      </c>
      <c r="H236" s="88">
        <v>18.399999999999999</v>
      </c>
      <c r="I236" s="88">
        <v>10.3</v>
      </c>
      <c r="J236" s="1408"/>
      <c r="K236" s="98">
        <v>45</v>
      </c>
      <c r="L236" s="98">
        <v>91</v>
      </c>
      <c r="M236" s="98">
        <v>69</v>
      </c>
      <c r="N236" s="98">
        <v>46</v>
      </c>
      <c r="O236" s="111"/>
      <c r="P236" s="98">
        <v>1011</v>
      </c>
      <c r="Q236" s="98">
        <v>1018</v>
      </c>
      <c r="R236" s="98">
        <v>1014.5</v>
      </c>
      <c r="S236" s="98">
        <v>7</v>
      </c>
      <c r="T236" s="111"/>
      <c r="U236" s="88">
        <v>3.1</v>
      </c>
      <c r="V236" s="88">
        <v>10.5</v>
      </c>
      <c r="W236" s="88">
        <v>17.600000000000001</v>
      </c>
      <c r="X236" s="103" t="s">
        <v>181</v>
      </c>
      <c r="Y236" s="401"/>
      <c r="Z236" s="88">
        <v>0</v>
      </c>
      <c r="AA236" s="1459" t="s">
        <v>459</v>
      </c>
      <c r="AB236" s="156" t="s">
        <v>459</v>
      </c>
      <c r="AC236" s="1461" t="s">
        <v>459</v>
      </c>
      <c r="AD236" s="88" t="s">
        <v>459</v>
      </c>
      <c r="AE236" s="1459" t="s">
        <v>459</v>
      </c>
      <c r="AF236" s="1467"/>
      <c r="AG236" s="88">
        <v>8.9</v>
      </c>
      <c r="AH236" s="88">
        <v>14.6</v>
      </c>
      <c r="AI236" s="88">
        <v>12.2</v>
      </c>
      <c r="AJ236" s="88">
        <v>5.6999999999999993</v>
      </c>
      <c r="AL236" s="103" t="s">
        <v>709</v>
      </c>
      <c r="AM236" s="106"/>
      <c r="AN236" s="106"/>
      <c r="AO236" s="396"/>
      <c r="AP236" s="593">
        <v>6</v>
      </c>
      <c r="AQ236" s="596">
        <v>0</v>
      </c>
      <c r="AR236" s="576"/>
      <c r="AS236" s="44">
        <f t="shared" si="29"/>
        <v>-0.19999999999999929</v>
      </c>
      <c r="AT236" s="88">
        <f t="shared" si="30"/>
        <v>1.1000000000000014</v>
      </c>
      <c r="AU236" s="88">
        <f t="shared" si="31"/>
        <v>0.45000000000000107</v>
      </c>
      <c r="AV236" s="355">
        <f t="shared" si="32"/>
        <v>1.3000000000000007</v>
      </c>
      <c r="AW236" s="44">
        <f>IF(F236="","",F236-Daily!CP236)</f>
        <v>-1.1111111111112848E-2</v>
      </c>
      <c r="AX236" s="44">
        <f>IF(G236="","",G236-Daily!CQ236)</f>
        <v>1.2006250000000023</v>
      </c>
      <c r="AY236" s="44">
        <f>IF(H236="","",H236-Daily!CR236)</f>
        <v>0.84475694444444116</v>
      </c>
      <c r="AZ236" s="487">
        <f>IF(I236="","",I236-Daily!CS236)</f>
        <v>1.2117361111111151</v>
      </c>
      <c r="BA236" s="85">
        <v>2.0058442301351738</v>
      </c>
      <c r="BB236" s="85">
        <v>2.7434963469905824</v>
      </c>
      <c r="BC236" s="42">
        <v>2.5794192715299111</v>
      </c>
      <c r="BD236" s="108">
        <v>3.031785991996903</v>
      </c>
      <c r="BE236" s="351"/>
      <c r="BF236" s="640">
        <v>0</v>
      </c>
      <c r="BG236" s="44">
        <v>338.30000000000018</v>
      </c>
      <c r="BH236" s="643">
        <v>0.81127098321342972</v>
      </c>
      <c r="BI236" s="85">
        <v>1089.5</v>
      </c>
      <c r="BJ236" s="616">
        <v>1.0353606572453329</v>
      </c>
      <c r="BK236" s="1792">
        <f t="shared" si="33"/>
        <v>0</v>
      </c>
      <c r="BL236" s="1709">
        <v>2.7777777777777776E-2</v>
      </c>
      <c r="BM236" s="1709">
        <v>0.73263888888888884</v>
      </c>
      <c r="BN236" s="1709">
        <v>0.81805555555555554</v>
      </c>
      <c r="BO236" s="1709">
        <v>6.9444444444444434E-2</v>
      </c>
      <c r="BP236" s="1708">
        <v>0.81180555555555556</v>
      </c>
      <c r="BR236" s="1395"/>
      <c r="BS236" s="1209" t="s">
        <v>179</v>
      </c>
      <c r="BT236" s="108">
        <v>3</v>
      </c>
      <c r="BV236" s="2210"/>
      <c r="BW236" s="2211"/>
      <c r="BX236" s="2211"/>
      <c r="BY236" s="2211"/>
      <c r="BZ236" s="2211"/>
      <c r="CA236" s="2211"/>
      <c r="CB236" s="2211"/>
      <c r="CC236" s="2212"/>
      <c r="CD236" s="1381"/>
      <c r="CE236" s="1682">
        <f>MIN(U216:U246)</f>
        <v>1.6</v>
      </c>
      <c r="CF236" s="1682">
        <f>MIN(V216:V246)</f>
        <v>5.8</v>
      </c>
      <c r="CG236" s="1682">
        <f>MIN(W216:W246)</f>
        <v>7.8</v>
      </c>
      <c r="CH236" s="1682"/>
      <c r="CI236" s="1682"/>
      <c r="CJ236" s="1682"/>
      <c r="CK236" s="1086"/>
      <c r="CL236" s="670">
        <v>1</v>
      </c>
      <c r="CM236" s="669">
        <v>0</v>
      </c>
      <c r="CN236" s="670">
        <v>1013.25</v>
      </c>
      <c r="CO236" s="135">
        <f>'2011'!CA78</f>
        <v>3.903999999999999</v>
      </c>
      <c r="CP236" s="664">
        <v>13.011111111111113</v>
      </c>
      <c r="CQ236" s="664">
        <v>22.099374999999998</v>
      </c>
      <c r="CR236" s="664">
        <f t="shared" si="27"/>
        <v>17.555243055555557</v>
      </c>
      <c r="CS236" s="512">
        <f t="shared" si="28"/>
        <v>9.0882638888888856</v>
      </c>
      <c r="CT236" s="669">
        <f>$CT$215+('2011'!$BX$78/Daily!$E$246*Daily!E236)</f>
        <v>417</v>
      </c>
      <c r="CU236" s="669">
        <f>$CU$215+('2011'!$CF$78/Daily!$E$246*Daily!E236)</f>
        <v>1052.2903225806451</v>
      </c>
      <c r="CV236" s="135">
        <f>'2011'!BT78</f>
        <v>13.2</v>
      </c>
      <c r="CW236" s="135">
        <f>'2011'!BU78</f>
        <v>22.2</v>
      </c>
      <c r="CX236" s="25"/>
      <c r="CY236" s="536"/>
      <c r="CZ236" s="536"/>
      <c r="DA236" s="536"/>
      <c r="DB236" s="536"/>
      <c r="DC236" s="536"/>
      <c r="DD236" s="536"/>
    </row>
    <row r="237" spans="4:108" ht="12.75" customHeight="1" x14ac:dyDescent="0.2">
      <c r="D237" s="1889"/>
      <c r="E237" s="1843">
        <f t="shared" si="34"/>
        <v>22</v>
      </c>
      <c r="F237" s="189">
        <v>11</v>
      </c>
      <c r="G237" s="88">
        <v>21.9</v>
      </c>
      <c r="H237" s="88">
        <v>17.399999999999999</v>
      </c>
      <c r="I237" s="88">
        <v>10.9</v>
      </c>
      <c r="J237" s="1408"/>
      <c r="K237" s="98">
        <v>44</v>
      </c>
      <c r="L237" s="98">
        <v>85</v>
      </c>
      <c r="M237" s="98">
        <v>64</v>
      </c>
      <c r="N237" s="98">
        <v>41</v>
      </c>
      <c r="O237" s="111"/>
      <c r="P237" s="98">
        <v>1017</v>
      </c>
      <c r="Q237" s="98">
        <v>1020</v>
      </c>
      <c r="R237" s="98">
        <v>1018.5</v>
      </c>
      <c r="S237" s="98">
        <v>3</v>
      </c>
      <c r="T237" s="111"/>
      <c r="U237" s="88">
        <v>3.7</v>
      </c>
      <c r="V237" s="88">
        <v>10.4</v>
      </c>
      <c r="W237" s="88">
        <v>15.4</v>
      </c>
      <c r="X237" s="103" t="s">
        <v>183</v>
      </c>
      <c r="Y237" s="401"/>
      <c r="Z237" s="88">
        <v>0</v>
      </c>
      <c r="AA237" s="1459" t="s">
        <v>459</v>
      </c>
      <c r="AB237" s="156" t="s">
        <v>459</v>
      </c>
      <c r="AC237" s="1461" t="s">
        <v>459</v>
      </c>
      <c r="AD237" s="88" t="s">
        <v>459</v>
      </c>
      <c r="AE237" s="1459" t="s">
        <v>459</v>
      </c>
      <c r="AF237" s="1467"/>
      <c r="AG237" s="88">
        <v>7.4</v>
      </c>
      <c r="AH237" s="88">
        <v>12.8</v>
      </c>
      <c r="AI237" s="88">
        <v>10.199999999999999</v>
      </c>
      <c r="AJ237" s="88">
        <v>5.4</v>
      </c>
      <c r="AL237" s="103" t="s">
        <v>710</v>
      </c>
      <c r="AM237" s="106"/>
      <c r="AN237" s="106"/>
      <c r="AO237" s="396"/>
      <c r="AP237" s="593">
        <v>9</v>
      </c>
      <c r="AQ237" s="596">
        <v>0</v>
      </c>
      <c r="AR237" s="576"/>
      <c r="AS237" s="44">
        <f t="shared" si="29"/>
        <v>-2.1999999999999993</v>
      </c>
      <c r="AT237" s="88">
        <f t="shared" si="30"/>
        <v>-0.30000000000000071</v>
      </c>
      <c r="AU237" s="88">
        <f t="shared" si="31"/>
        <v>-1.25</v>
      </c>
      <c r="AV237" s="355">
        <f t="shared" si="32"/>
        <v>1.8999999999999986</v>
      </c>
      <c r="AW237" s="44">
        <f>IF(F237="","",F237-Daily!CP237)</f>
        <v>-1.9555555555555575</v>
      </c>
      <c r="AX237" s="44">
        <f>IF(G237="","",G237-Daily!CQ237)</f>
        <v>-9.8750000000002558E-2</v>
      </c>
      <c r="AY237" s="44">
        <f>IF(H237="","",H237-Daily!CR237)</f>
        <v>-7.7152777777779846E-2</v>
      </c>
      <c r="AZ237" s="487">
        <f>IF(I237="","",I237-Daily!CS237)</f>
        <v>1.8568055555555567</v>
      </c>
      <c r="BA237" s="85">
        <v>3.843026060936944</v>
      </c>
      <c r="BB237" s="85">
        <v>2.0465244760507728</v>
      </c>
      <c r="BC237" s="42">
        <v>2.0424677295498284</v>
      </c>
      <c r="BD237" s="108">
        <v>4.0014996904850122</v>
      </c>
      <c r="BE237" s="351"/>
      <c r="BF237" s="640">
        <v>0</v>
      </c>
      <c r="BG237" s="44">
        <v>338.30000000000018</v>
      </c>
      <c r="BH237" s="643">
        <v>0.80739856801909349</v>
      </c>
      <c r="BI237" s="85">
        <v>1098.5</v>
      </c>
      <c r="BJ237" s="616">
        <v>1.0381215132762247</v>
      </c>
      <c r="BK237" s="1792">
        <f t="shared" si="33"/>
        <v>0</v>
      </c>
      <c r="BL237" s="1709">
        <v>0.23263888888888887</v>
      </c>
      <c r="BM237" s="1709">
        <v>0.58333333333333337</v>
      </c>
      <c r="BN237" s="1709">
        <v>0.78402777777777777</v>
      </c>
      <c r="BO237" s="1709">
        <v>0.27708333333333335</v>
      </c>
      <c r="BP237" s="1708">
        <v>0.72361111111111109</v>
      </c>
      <c r="BR237" s="1395"/>
      <c r="BS237" s="1389" t="s">
        <v>154</v>
      </c>
      <c r="BT237" s="108">
        <v>13</v>
      </c>
      <c r="BV237" s="1379"/>
      <c r="BW237" s="1379"/>
      <c r="BX237" s="1379"/>
      <c r="BY237" s="1379"/>
      <c r="BZ237" s="1379"/>
      <c r="CA237" s="1379"/>
      <c r="CB237" s="1379"/>
      <c r="CC237" s="1379"/>
      <c r="CD237" s="1379"/>
      <c r="CE237" s="1684">
        <f>MAX(U216:U246)</f>
        <v>6.8</v>
      </c>
      <c r="CF237" s="1684">
        <f>MAX(V216:V246)</f>
        <v>18.100000000000001</v>
      </c>
      <c r="CG237" s="1684">
        <f>MAX(W216:W246)</f>
        <v>26.3</v>
      </c>
      <c r="CH237" s="1684">
        <f>MAX(Z216:Z246)</f>
        <v>14.6</v>
      </c>
      <c r="CI237" s="1684">
        <f>MAX(AA216:AA246)</f>
        <v>9.3000000000000007</v>
      </c>
      <c r="CJ237" s="1684">
        <f>MAX(AB216:AB246)</f>
        <v>3.3</v>
      </c>
      <c r="CK237" s="1086"/>
      <c r="CL237" s="670">
        <v>1</v>
      </c>
      <c r="CM237" s="669">
        <v>0</v>
      </c>
      <c r="CN237" s="670">
        <v>1013.25</v>
      </c>
      <c r="CO237" s="135">
        <f>'2011'!CA78</f>
        <v>3.903999999999999</v>
      </c>
      <c r="CP237" s="664">
        <v>12.955555555555557</v>
      </c>
      <c r="CQ237" s="664">
        <v>21.998750000000001</v>
      </c>
      <c r="CR237" s="664">
        <f t="shared" si="27"/>
        <v>17.477152777777778</v>
      </c>
      <c r="CS237" s="512">
        <f t="shared" si="28"/>
        <v>9.0431944444444436</v>
      </c>
      <c r="CT237" s="669">
        <f>$CT$215+('2011'!$BX$78/Daily!$E$246*Daily!E237)</f>
        <v>419</v>
      </c>
      <c r="CU237" s="669">
        <f>$CU$215+('2011'!$CF$78/Daily!$E$246*Daily!E237)</f>
        <v>1058.1612903225807</v>
      </c>
      <c r="CV237" s="135">
        <f>'2011'!BT78</f>
        <v>13.2</v>
      </c>
      <c r="CW237" s="135">
        <f>'2011'!BU78</f>
        <v>22.2</v>
      </c>
      <c r="CX237" s="25"/>
      <c r="CY237" s="536"/>
      <c r="CZ237" s="536"/>
      <c r="DA237" s="536"/>
      <c r="DB237" s="536"/>
      <c r="DC237" s="536"/>
      <c r="DD237" s="536"/>
    </row>
    <row r="238" spans="4:108" ht="12.75" customHeight="1" x14ac:dyDescent="0.2">
      <c r="D238" s="1889"/>
      <c r="E238" s="1843">
        <f t="shared" si="34"/>
        <v>23</v>
      </c>
      <c r="F238" s="189">
        <v>13.7</v>
      </c>
      <c r="G238" s="88">
        <v>16.399999999999999</v>
      </c>
      <c r="H238" s="88">
        <v>15</v>
      </c>
      <c r="I238" s="88">
        <v>2.7</v>
      </c>
      <c r="J238" s="1408"/>
      <c r="K238" s="98">
        <v>73</v>
      </c>
      <c r="L238" s="98">
        <v>95</v>
      </c>
      <c r="M238" s="98">
        <v>88</v>
      </c>
      <c r="N238" s="98">
        <v>22</v>
      </c>
      <c r="O238" s="111"/>
      <c r="P238" s="98">
        <v>1011</v>
      </c>
      <c r="Q238" s="98">
        <v>1018</v>
      </c>
      <c r="R238" s="98">
        <v>1014.5</v>
      </c>
      <c r="S238" s="98">
        <v>7</v>
      </c>
      <c r="T238" s="111"/>
      <c r="U238" s="88">
        <v>3.4</v>
      </c>
      <c r="V238" s="88">
        <v>11.8</v>
      </c>
      <c r="W238" s="88">
        <v>17</v>
      </c>
      <c r="X238" s="103" t="s">
        <v>180</v>
      </c>
      <c r="Y238" s="401"/>
      <c r="Z238" s="88">
        <v>9.8000000000000007</v>
      </c>
      <c r="AA238" s="1459">
        <v>5.5</v>
      </c>
      <c r="AB238" s="156">
        <v>1.9</v>
      </c>
      <c r="AC238" s="1461">
        <v>0.13424657534246578</v>
      </c>
      <c r="AD238" s="88">
        <v>1.9600000000000002</v>
      </c>
      <c r="AE238" s="1459">
        <v>30</v>
      </c>
      <c r="AF238" s="1467"/>
      <c r="AG238" s="88">
        <v>11.5</v>
      </c>
      <c r="AH238" s="88">
        <v>14.8</v>
      </c>
      <c r="AI238" s="88">
        <v>13</v>
      </c>
      <c r="AJ238" s="88">
        <v>3.3000000000000007</v>
      </c>
      <c r="AL238" s="103" t="s">
        <v>464</v>
      </c>
      <c r="AM238" s="106"/>
      <c r="AN238" s="106"/>
      <c r="AO238" s="396"/>
      <c r="AP238" s="593">
        <v>0</v>
      </c>
      <c r="AQ238" s="596">
        <v>5</v>
      </c>
      <c r="AR238" s="576"/>
      <c r="AS238" s="44">
        <f t="shared" si="29"/>
        <v>0.5</v>
      </c>
      <c r="AT238" s="88">
        <f t="shared" si="30"/>
        <v>-5.8000000000000007</v>
      </c>
      <c r="AU238" s="88">
        <f t="shared" si="31"/>
        <v>-2.6500000000000004</v>
      </c>
      <c r="AV238" s="355">
        <f t="shared" si="32"/>
        <v>-6.3000000000000007</v>
      </c>
      <c r="AW238" s="44">
        <f>IF(F238="","",F238-Daily!CP238)</f>
        <v>0.79999999999999893</v>
      </c>
      <c r="AX238" s="44">
        <f>IF(G238="","",G238-Daily!CQ238)</f>
        <v>-5.4981250000000017</v>
      </c>
      <c r="AY238" s="44">
        <f>IF(H238="","",H238-Daily!CR238)</f>
        <v>-2.3990624999999994</v>
      </c>
      <c r="AZ238" s="487">
        <f>IF(I238="","",I238-Daily!CS238)</f>
        <v>-6.2981249999999998</v>
      </c>
      <c r="BA238" s="85">
        <v>2.5233017592985347</v>
      </c>
      <c r="BB238" s="85">
        <v>17.760600829853342</v>
      </c>
      <c r="BC238" s="42">
        <v>4.7880502407418772</v>
      </c>
      <c r="BD238" s="1495">
        <v>90.537449323566406</v>
      </c>
      <c r="BE238" s="351"/>
      <c r="BF238" s="640">
        <v>4.9000000000000004</v>
      </c>
      <c r="BG238" s="44">
        <v>348.10000000000019</v>
      </c>
      <c r="BH238" s="643">
        <v>0.82684085510688887</v>
      </c>
      <c r="BI238" s="85">
        <v>1098.5</v>
      </c>
      <c r="BJ238" s="616">
        <v>1.0323935122025163</v>
      </c>
      <c r="BK238" s="1792">
        <f t="shared" si="33"/>
        <v>2</v>
      </c>
      <c r="BL238" s="1709">
        <v>0.4381944444444445</v>
      </c>
      <c r="BM238" s="1709">
        <v>0.61805555555555558</v>
      </c>
      <c r="BN238" s="1709" t="s">
        <v>489</v>
      </c>
      <c r="BO238" s="1709" t="s">
        <v>490</v>
      </c>
      <c r="BP238" s="1708">
        <v>8.9583333333333334E-2</v>
      </c>
      <c r="BR238" s="1395"/>
      <c r="BS238" s="1389" t="s">
        <v>181</v>
      </c>
      <c r="BT238" s="108">
        <v>7</v>
      </c>
      <c r="BV238" s="1216"/>
      <c r="BW238" s="1216"/>
      <c r="BX238" s="1216"/>
      <c r="BY238" s="1216"/>
      <c r="BZ238" s="1216"/>
      <c r="CA238" s="1216"/>
      <c r="CB238" s="1216"/>
      <c r="CC238" s="1216"/>
      <c r="CD238" s="1379"/>
      <c r="CE238" s="1686"/>
      <c r="CF238" s="1682">
        <f>MIN(AD216:AD246)</f>
        <v>0.5</v>
      </c>
      <c r="CG238" s="1687"/>
      <c r="CH238" s="1682">
        <f>MIN(AG216:AG246)</f>
        <v>4.8</v>
      </c>
      <c r="CI238" s="1682">
        <f>MIN(AH216:AH246)</f>
        <v>9.8000000000000007</v>
      </c>
      <c r="CJ238" s="1682">
        <f>MIN(AI216:AI246)</f>
        <v>6.7</v>
      </c>
      <c r="CK238" s="1086"/>
      <c r="CL238" s="670">
        <v>1</v>
      </c>
      <c r="CM238" s="669">
        <v>0</v>
      </c>
      <c r="CN238" s="670">
        <v>1013.25</v>
      </c>
      <c r="CO238" s="135">
        <f>'2011'!CA78</f>
        <v>3.903999999999999</v>
      </c>
      <c r="CP238" s="664">
        <v>12.9</v>
      </c>
      <c r="CQ238" s="664">
        <v>21.898125</v>
      </c>
      <c r="CR238" s="664">
        <f t="shared" si="27"/>
        <v>17.399062499999999</v>
      </c>
      <c r="CS238" s="512">
        <f t="shared" si="28"/>
        <v>8.9981249999999999</v>
      </c>
      <c r="CT238" s="669">
        <f>$CT$215+('2011'!$BX$78/Daily!$E$246*Daily!E238)</f>
        <v>421</v>
      </c>
      <c r="CU238" s="669">
        <f>$CU$215+('2011'!$CF$78/Daily!$E$246*Daily!E238)</f>
        <v>1064.0322580645161</v>
      </c>
      <c r="CV238" s="135">
        <f>'2011'!BT78</f>
        <v>13.2</v>
      </c>
      <c r="CW238" s="135">
        <f>'2011'!BU78</f>
        <v>22.2</v>
      </c>
      <c r="CX238" s="25"/>
      <c r="CY238" s="536"/>
      <c r="CZ238" s="536"/>
      <c r="DA238" s="536"/>
      <c r="DB238" s="536"/>
      <c r="DC238" s="536"/>
      <c r="DD238" s="536"/>
    </row>
    <row r="239" spans="4:108" ht="12.75" customHeight="1" x14ac:dyDescent="0.2">
      <c r="D239" s="1889"/>
      <c r="E239" s="1843">
        <f t="shared" si="34"/>
        <v>24</v>
      </c>
      <c r="F239" s="189">
        <v>14.2</v>
      </c>
      <c r="G239" s="88">
        <v>20.7</v>
      </c>
      <c r="H239" s="88">
        <v>16.399999999999999</v>
      </c>
      <c r="I239" s="88">
        <v>6.5</v>
      </c>
      <c r="J239" s="1408"/>
      <c r="K239" s="98">
        <v>51</v>
      </c>
      <c r="L239" s="98">
        <v>95</v>
      </c>
      <c r="M239" s="98">
        <v>79</v>
      </c>
      <c r="N239" s="98">
        <v>44</v>
      </c>
      <c r="O239" s="111"/>
      <c r="P239" s="98">
        <v>1012</v>
      </c>
      <c r="Q239" s="98">
        <v>1014</v>
      </c>
      <c r="R239" s="98">
        <v>1013</v>
      </c>
      <c r="S239" s="98">
        <v>2</v>
      </c>
      <c r="T239" s="111"/>
      <c r="U239" s="88">
        <v>4.2</v>
      </c>
      <c r="V239" s="88">
        <v>12.7</v>
      </c>
      <c r="W239" s="88">
        <v>16.100000000000001</v>
      </c>
      <c r="X239" s="103" t="s">
        <v>154</v>
      </c>
      <c r="Y239" s="401"/>
      <c r="Z239" s="88">
        <v>0.5</v>
      </c>
      <c r="AA239" s="1459">
        <v>0.5</v>
      </c>
      <c r="AB239" s="156">
        <v>0.3</v>
      </c>
      <c r="AC239" s="1461">
        <v>6.849315068493152E-3</v>
      </c>
      <c r="AD239" s="88">
        <v>0.5</v>
      </c>
      <c r="AE239" s="1459">
        <v>0.9</v>
      </c>
      <c r="AF239" s="1467"/>
      <c r="AG239" s="88">
        <v>9.4</v>
      </c>
      <c r="AH239" s="88">
        <v>14.3</v>
      </c>
      <c r="AI239" s="88">
        <v>12.3</v>
      </c>
      <c r="AJ239" s="88">
        <v>4.9000000000000004</v>
      </c>
      <c r="AL239" s="103" t="s">
        <v>710</v>
      </c>
      <c r="AM239" s="106"/>
      <c r="AN239" s="106"/>
      <c r="AO239" s="396"/>
      <c r="AP239" s="593">
        <v>4</v>
      </c>
      <c r="AQ239" s="596">
        <v>1</v>
      </c>
      <c r="AR239" s="576"/>
      <c r="AS239" s="44">
        <f t="shared" si="29"/>
        <v>1</v>
      </c>
      <c r="AT239" s="88">
        <f t="shared" si="30"/>
        <v>-1.5</v>
      </c>
      <c r="AU239" s="88">
        <f t="shared" si="31"/>
        <v>-0.25</v>
      </c>
      <c r="AV239" s="355">
        <f t="shared" si="32"/>
        <v>-2.5</v>
      </c>
      <c r="AW239" s="44">
        <f>IF(F239="","",F239-Daily!CP239)</f>
        <v>1.3757692307692313</v>
      </c>
      <c r="AX239" s="44">
        <f>IF(G239="","",G239-Daily!CQ239)</f>
        <v>-1.0975000000000001</v>
      </c>
      <c r="AY239" s="44">
        <f>IF(H239="","",H239-Daily!CR239)</f>
        <v>-0.91086538461538424</v>
      </c>
      <c r="AZ239" s="487">
        <f>IF(I239="","",I239-Daily!CS239)</f>
        <v>-2.4732692307692314</v>
      </c>
      <c r="BA239" s="85">
        <v>3.0714252565245972</v>
      </c>
      <c r="BB239" s="85">
        <v>2.6614509369677304</v>
      </c>
      <c r="BC239" s="42">
        <v>2.6374192739200484</v>
      </c>
      <c r="BD239" s="108">
        <v>5.4237083693985273</v>
      </c>
      <c r="BE239" s="351"/>
      <c r="BF239" s="640">
        <v>0.25</v>
      </c>
      <c r="BG239" s="44">
        <v>348.60000000000019</v>
      </c>
      <c r="BH239" s="643">
        <v>0.82411347517730538</v>
      </c>
      <c r="BI239" s="85">
        <v>1102.5</v>
      </c>
      <c r="BJ239" s="616">
        <v>1.0304670304821055</v>
      </c>
      <c r="BK239" s="1792">
        <f t="shared" si="33"/>
        <v>1</v>
      </c>
      <c r="BL239" s="1709">
        <v>0.22916666666666666</v>
      </c>
      <c r="BM239" s="1709">
        <v>0.71527777777777779</v>
      </c>
      <c r="BN239" s="1709">
        <v>0.69791666666666663</v>
      </c>
      <c r="BO239" s="1709">
        <v>0.36805555555555558</v>
      </c>
      <c r="BP239" s="1708">
        <v>0.86736111111111114</v>
      </c>
      <c r="BR239" s="1395"/>
      <c r="BS239" s="1390" t="s">
        <v>182</v>
      </c>
      <c r="BT239" s="160">
        <v>2</v>
      </c>
      <c r="BV239" s="1382"/>
      <c r="BW239" s="1382"/>
      <c r="BX239" s="1382"/>
      <c r="BY239" s="1382"/>
      <c r="BZ239" s="1382"/>
      <c r="CA239" s="1382"/>
      <c r="CB239" s="1382"/>
      <c r="CC239" s="1382"/>
      <c r="CD239" s="1216"/>
      <c r="CE239" s="1688">
        <f>MAX(AC216:AC246)</f>
        <v>0.20000000000000004</v>
      </c>
      <c r="CF239" s="1684">
        <f>MAX(AD216:AD246)</f>
        <v>5.84</v>
      </c>
      <c r="CG239" s="1689">
        <f>MAX(AE216:AE246)</f>
        <v>60</v>
      </c>
      <c r="CH239" s="1684">
        <f>MAX(AG216:AG246)</f>
        <v>13.4</v>
      </c>
      <c r="CI239" s="1684">
        <f>MAX(AH216:AH246)</f>
        <v>18.100000000000001</v>
      </c>
      <c r="CJ239" s="1684">
        <f>MAX(AI216:AI246)</f>
        <v>14.9</v>
      </c>
      <c r="CK239" s="1086"/>
      <c r="CL239" s="670">
        <v>1</v>
      </c>
      <c r="CM239" s="669">
        <v>0</v>
      </c>
      <c r="CN239" s="670">
        <v>1013.25</v>
      </c>
      <c r="CO239" s="135">
        <f>'2011'!CA78</f>
        <v>3.903999999999999</v>
      </c>
      <c r="CP239" s="664">
        <v>12.824230769230768</v>
      </c>
      <c r="CQ239" s="664">
        <v>21.797499999999999</v>
      </c>
      <c r="CR239" s="664">
        <f t="shared" si="27"/>
        <v>17.310865384615383</v>
      </c>
      <c r="CS239" s="512">
        <f t="shared" si="28"/>
        <v>8.9732692307692314</v>
      </c>
      <c r="CT239" s="669">
        <f>$CT$215+('2011'!$BX$78/Daily!$E$246*Daily!E239)</f>
        <v>423</v>
      </c>
      <c r="CU239" s="669">
        <f>$CU$215+('2011'!$CF$78/Daily!$E$246*Daily!E239)</f>
        <v>1069.9032258064517</v>
      </c>
      <c r="CV239" s="135">
        <f>'2011'!BT78</f>
        <v>13.2</v>
      </c>
      <c r="CW239" s="135">
        <f>'2011'!BU78</f>
        <v>22.2</v>
      </c>
      <c r="CX239" s="25"/>
      <c r="CY239" s="536"/>
      <c r="CZ239" s="536"/>
      <c r="DA239" s="536"/>
      <c r="DB239" s="536"/>
      <c r="DC239" s="536"/>
      <c r="DD239" s="536"/>
    </row>
    <row r="240" spans="4:108" ht="12.75" customHeight="1" x14ac:dyDescent="0.2">
      <c r="D240" s="1889"/>
      <c r="E240" s="1843">
        <f t="shared" si="34"/>
        <v>25</v>
      </c>
      <c r="F240" s="189">
        <v>13.8</v>
      </c>
      <c r="G240" s="88">
        <v>19.899999999999999</v>
      </c>
      <c r="H240" s="88">
        <v>16.2</v>
      </c>
      <c r="I240" s="88">
        <v>6.1</v>
      </c>
      <c r="J240" s="1408"/>
      <c r="K240" s="156">
        <v>49</v>
      </c>
      <c r="L240" s="156">
        <v>90</v>
      </c>
      <c r="M240" s="98">
        <v>74</v>
      </c>
      <c r="N240" s="156">
        <v>41</v>
      </c>
      <c r="O240" s="154"/>
      <c r="P240" s="156">
        <v>1008</v>
      </c>
      <c r="Q240" s="156">
        <v>1013</v>
      </c>
      <c r="R240" s="98">
        <v>1010.5</v>
      </c>
      <c r="S240" s="156">
        <v>5</v>
      </c>
      <c r="T240" s="154"/>
      <c r="U240" s="88">
        <v>4.5</v>
      </c>
      <c r="V240" s="88">
        <v>12.7</v>
      </c>
      <c r="W240" s="88">
        <v>19.600000000000001</v>
      </c>
      <c r="X240" s="103" t="s">
        <v>179</v>
      </c>
      <c r="Y240" s="401"/>
      <c r="Z240" s="88">
        <v>9.3000000000000007</v>
      </c>
      <c r="AA240" s="1459">
        <v>5.7</v>
      </c>
      <c r="AB240" s="156">
        <v>1.1000000000000001</v>
      </c>
      <c r="AC240" s="1461">
        <v>0.12739726027397263</v>
      </c>
      <c r="AD240" s="88">
        <v>3.1</v>
      </c>
      <c r="AE240" s="1459">
        <v>15</v>
      </c>
      <c r="AF240" s="1467"/>
      <c r="AG240" s="88">
        <v>8</v>
      </c>
      <c r="AH240" s="88">
        <v>14.6</v>
      </c>
      <c r="AI240" s="88">
        <v>11.3</v>
      </c>
      <c r="AJ240" s="88">
        <v>6.6</v>
      </c>
      <c r="AL240" s="103" t="s">
        <v>710</v>
      </c>
      <c r="AM240" s="106"/>
      <c r="AN240" s="106"/>
      <c r="AO240" s="396"/>
      <c r="AP240" s="593">
        <v>4</v>
      </c>
      <c r="AQ240" s="596">
        <v>3</v>
      </c>
      <c r="AR240" s="576"/>
      <c r="AS240" s="44">
        <f t="shared" si="29"/>
        <v>0.60000000000000142</v>
      </c>
      <c r="AT240" s="88">
        <f t="shared" si="30"/>
        <v>-2.3000000000000007</v>
      </c>
      <c r="AU240" s="88">
        <f t="shared" si="31"/>
        <v>-0.84999999999999964</v>
      </c>
      <c r="AV240" s="355">
        <f t="shared" si="32"/>
        <v>-2.9000000000000021</v>
      </c>
      <c r="AW240" s="44">
        <f>IF(F240="","",F240-Daily!CP240)</f>
        <v>1.0515384615384633</v>
      </c>
      <c r="AX240" s="44">
        <f>IF(G240="","",G240-Daily!CQ240)</f>
        <v>-1.796875</v>
      </c>
      <c r="AY240" s="44">
        <f>IF(H240="","",H240-Daily!CR240)</f>
        <v>-1.0226682692307669</v>
      </c>
      <c r="AZ240" s="487">
        <f>IF(I240="","",I240-Daily!CS240)</f>
        <v>-2.8484134615384615</v>
      </c>
      <c r="BA240" s="85">
        <v>2.7410313996207192</v>
      </c>
      <c r="BB240" s="85">
        <v>3.3107279506817426</v>
      </c>
      <c r="BC240" s="42">
        <v>2.7406663335816126</v>
      </c>
      <c r="BD240" s="108">
        <v>6.6533480163916936</v>
      </c>
      <c r="BE240" s="351"/>
      <c r="BF240" s="640">
        <v>4.6500000000000004</v>
      </c>
      <c r="BG240" s="44">
        <v>357.9000000000002</v>
      </c>
      <c r="BH240" s="643">
        <v>0.84211764705882397</v>
      </c>
      <c r="BI240" s="85">
        <v>1106.5</v>
      </c>
      <c r="BJ240" s="616">
        <v>1.0285615760592521</v>
      </c>
      <c r="BK240" s="1792">
        <f t="shared" si="33"/>
        <v>2</v>
      </c>
      <c r="BL240" s="1709">
        <v>0.125</v>
      </c>
      <c r="BM240" s="1709">
        <v>0.72916666666666663</v>
      </c>
      <c r="BN240" s="1709">
        <v>0.72916666666666663</v>
      </c>
      <c r="BO240" s="1709" t="s">
        <v>713</v>
      </c>
      <c r="BP240" s="1708">
        <v>0.61319444444444449</v>
      </c>
      <c r="BR240" s="1395"/>
      <c r="BS240" s="1391" t="s">
        <v>186</v>
      </c>
      <c r="BT240" s="160">
        <f>MAX(BT232:BT239)</f>
        <v>13</v>
      </c>
      <c r="BU240" s="30"/>
      <c r="BV240" s="1380"/>
      <c r="BW240" s="1380"/>
      <c r="BX240" s="1380"/>
      <c r="BY240" s="1380"/>
      <c r="BZ240" s="1380"/>
      <c r="CA240" s="1380"/>
      <c r="CB240" s="1380"/>
      <c r="CC240" s="1380"/>
      <c r="CD240" s="1382"/>
      <c r="CE240" s="1682">
        <f>MIN(AJ216:AJ246)</f>
        <v>1.9000000000000004</v>
      </c>
      <c r="CF240" s="1687"/>
      <c r="CG240" s="1687"/>
      <c r="CH240" s="1682">
        <f>MIN(AS216:AS246)</f>
        <v>-4.0999999999999996</v>
      </c>
      <c r="CI240" s="1682">
        <f>MIN(AT216:AT246)</f>
        <v>-6</v>
      </c>
      <c r="CJ240" s="1682">
        <f>MIN(AU216:AU246)</f>
        <v>-4.0999999999999988</v>
      </c>
      <c r="CK240" s="1086"/>
      <c r="CL240" s="670">
        <v>1</v>
      </c>
      <c r="CM240" s="669">
        <v>0</v>
      </c>
      <c r="CN240" s="670">
        <v>1013.25</v>
      </c>
      <c r="CO240" s="135">
        <f>'2011'!CA78</f>
        <v>3.903999999999999</v>
      </c>
      <c r="CP240" s="664">
        <v>12.748461538461537</v>
      </c>
      <c r="CQ240" s="664">
        <v>21.696874999999999</v>
      </c>
      <c r="CR240" s="664">
        <f t="shared" si="27"/>
        <v>17.222668269230766</v>
      </c>
      <c r="CS240" s="512">
        <f t="shared" si="28"/>
        <v>8.9484134615384612</v>
      </c>
      <c r="CT240" s="669">
        <f>$CT$215+('2011'!$BX$78/Daily!$E$246*Daily!E240)</f>
        <v>425</v>
      </c>
      <c r="CU240" s="669">
        <f>$CU$215+('2011'!$CF$78/Daily!$E$246*Daily!E240)</f>
        <v>1075.7741935483871</v>
      </c>
      <c r="CV240" s="135">
        <f>'2011'!BT78</f>
        <v>13.2</v>
      </c>
      <c r="CW240" s="135">
        <f>'2011'!BU78</f>
        <v>22.2</v>
      </c>
      <c r="CX240" s="25"/>
      <c r="CY240" s="536"/>
      <c r="CZ240" s="536"/>
      <c r="DA240" s="536"/>
      <c r="DB240" s="536"/>
      <c r="DC240" s="536"/>
      <c r="DD240" s="536"/>
    </row>
    <row r="241" spans="4:108" ht="12.75" customHeight="1" x14ac:dyDescent="0.2">
      <c r="D241" s="1889"/>
      <c r="E241" s="1843">
        <f t="shared" si="34"/>
        <v>26</v>
      </c>
      <c r="F241" s="189">
        <v>11</v>
      </c>
      <c r="G241" s="44">
        <v>17</v>
      </c>
      <c r="H241" s="44">
        <v>14.2</v>
      </c>
      <c r="I241" s="44">
        <v>6</v>
      </c>
      <c r="J241" s="1408"/>
      <c r="K241" s="78">
        <v>79</v>
      </c>
      <c r="L241" s="78">
        <v>94</v>
      </c>
      <c r="M241" s="85">
        <v>90</v>
      </c>
      <c r="N241" s="78">
        <v>15</v>
      </c>
      <c r="O241" s="127"/>
      <c r="P241" s="78">
        <v>1002</v>
      </c>
      <c r="Q241" s="78">
        <v>1008</v>
      </c>
      <c r="R241" s="85">
        <v>1005</v>
      </c>
      <c r="S241" s="78">
        <v>6</v>
      </c>
      <c r="T241" s="127"/>
      <c r="U241" s="44">
        <v>2</v>
      </c>
      <c r="V241" s="44">
        <v>6.9</v>
      </c>
      <c r="W241" s="44">
        <v>9.1999999999999993</v>
      </c>
      <c r="X241" s="103" t="s">
        <v>178</v>
      </c>
      <c r="Y241" s="401"/>
      <c r="Z241" s="88">
        <v>8.6999999999999993</v>
      </c>
      <c r="AA241" s="1459">
        <v>2.2000000000000002</v>
      </c>
      <c r="AB241" s="156">
        <v>1.6</v>
      </c>
      <c r="AC241" s="1461">
        <v>0.11917808219178083</v>
      </c>
      <c r="AD241" s="88">
        <v>1.0874999999999999</v>
      </c>
      <c r="AE241" s="1459">
        <v>40</v>
      </c>
      <c r="AF241" s="1467"/>
      <c r="AG241" s="88">
        <v>9.6999999999999993</v>
      </c>
      <c r="AH241" s="88">
        <v>15.1</v>
      </c>
      <c r="AI241" s="88">
        <v>12.6</v>
      </c>
      <c r="AJ241" s="88">
        <v>5.4</v>
      </c>
      <c r="AL241" s="103" t="s">
        <v>710</v>
      </c>
      <c r="AM241" s="106"/>
      <c r="AN241" s="106"/>
      <c r="AO241" s="396"/>
      <c r="AP241" s="511">
        <v>1</v>
      </c>
      <c r="AQ241" s="597">
        <v>8</v>
      </c>
      <c r="AR241" s="576"/>
      <c r="AS241" s="44">
        <f t="shared" si="29"/>
        <v>-2.1999999999999993</v>
      </c>
      <c r="AT241" s="44">
        <f t="shared" si="30"/>
        <v>-5.1999999999999993</v>
      </c>
      <c r="AU241" s="44">
        <f t="shared" si="31"/>
        <v>-3.6999999999999993</v>
      </c>
      <c r="AV241" s="487">
        <f t="shared" si="32"/>
        <v>-3</v>
      </c>
      <c r="AW241" s="44">
        <f>IF(F241="","",F241-Daily!CP241)</f>
        <v>-1.6726923076923068</v>
      </c>
      <c r="AX241" s="44">
        <f>IF(G241="","",G241-Daily!CQ241)</f>
        <v>-4.5962500000000013</v>
      </c>
      <c r="AY241" s="44">
        <f>IF(H241="","",H241-Daily!CR241)</f>
        <v>-2.9344711538461539</v>
      </c>
      <c r="AZ241" s="487">
        <f>IF(I241="","",I241-Daily!CS241)</f>
        <v>-2.9235576923076945</v>
      </c>
      <c r="BA241" s="85">
        <v>3.4334501359692617</v>
      </c>
      <c r="BB241" s="85">
        <v>10.8264811593174</v>
      </c>
      <c r="BC241" s="42">
        <v>6.2197837727199383</v>
      </c>
      <c r="BD241" s="108">
        <v>6.943737690531175</v>
      </c>
      <c r="BE241" s="351"/>
      <c r="BF241" s="640">
        <v>4.3499999999999996</v>
      </c>
      <c r="BG241" s="44">
        <v>366.60000000000019</v>
      </c>
      <c r="BH241" s="643">
        <v>0.85854800936768194</v>
      </c>
      <c r="BI241" s="85">
        <v>1107.5</v>
      </c>
      <c r="BJ241" s="616">
        <v>1.0239032537055262</v>
      </c>
      <c r="BK241" s="1792">
        <f t="shared" si="33"/>
        <v>2</v>
      </c>
      <c r="BL241" s="1709">
        <v>0.26041666666666669</v>
      </c>
      <c r="BM241" s="1709">
        <v>0.69444444444444453</v>
      </c>
      <c r="BN241" s="1709" t="s">
        <v>489</v>
      </c>
      <c r="BO241" s="1709" t="s">
        <v>490</v>
      </c>
      <c r="BP241" s="1708">
        <v>0.84791666666666676</v>
      </c>
      <c r="BR241" s="1395"/>
      <c r="BT241" s="25"/>
      <c r="BU241" s="30"/>
      <c r="BV241" s="172"/>
      <c r="BW241" s="172"/>
      <c r="BX241" s="172"/>
      <c r="BY241" s="172"/>
      <c r="BZ241" s="172"/>
      <c r="CA241" s="172"/>
      <c r="CB241" s="172"/>
      <c r="CC241" s="172"/>
      <c r="CD241" s="1380"/>
      <c r="CE241" s="1684">
        <f>MAX(AJ216:AJ246)</f>
        <v>8.6</v>
      </c>
      <c r="CF241" s="1689">
        <f>MAX(AP216:AP246)</f>
        <v>10</v>
      </c>
      <c r="CG241" s="1689">
        <f>MAX(AQ216:AQ246)</f>
        <v>8</v>
      </c>
      <c r="CH241" s="1684">
        <f>MAX(AS216:AS246)</f>
        <v>4.8000000000000007</v>
      </c>
      <c r="CI241" s="1684">
        <f>MAX(AT216:AT246)</f>
        <v>7.4000000000000021</v>
      </c>
      <c r="CJ241" s="1684">
        <f>MAX(AU216:AU246)</f>
        <v>5.2000000000000011</v>
      </c>
      <c r="CK241" s="1086"/>
      <c r="CL241" s="670">
        <v>1</v>
      </c>
      <c r="CM241" s="669">
        <v>0</v>
      </c>
      <c r="CN241" s="670">
        <v>1013.25</v>
      </c>
      <c r="CO241" s="135">
        <f>'2011'!CA78</f>
        <v>3.903999999999999</v>
      </c>
      <c r="CP241" s="664">
        <v>12.672692307692307</v>
      </c>
      <c r="CQ241" s="664">
        <v>21.596250000000001</v>
      </c>
      <c r="CR241" s="664">
        <f t="shared" si="27"/>
        <v>17.134471153846153</v>
      </c>
      <c r="CS241" s="512">
        <f t="shared" si="28"/>
        <v>8.9235576923076945</v>
      </c>
      <c r="CT241" s="669">
        <f>$CT$215+('2011'!$BX$78/Daily!$E$246*Daily!E241)</f>
        <v>427</v>
      </c>
      <c r="CU241" s="669">
        <f>$CU$215+('2011'!$CF$78/Daily!$E$246*Daily!E241)</f>
        <v>1081.6451612903227</v>
      </c>
      <c r="CV241" s="135">
        <f>'2011'!BT78</f>
        <v>13.2</v>
      </c>
      <c r="CW241" s="135">
        <f>'2011'!BU78</f>
        <v>22.2</v>
      </c>
      <c r="CX241" s="25"/>
      <c r="CY241" s="536"/>
      <c r="CZ241" s="536"/>
      <c r="DA241" s="536"/>
      <c r="DB241" s="536"/>
      <c r="DC241" s="536"/>
      <c r="DD241" s="536"/>
    </row>
    <row r="242" spans="4:108" ht="12.75" customHeight="1" x14ac:dyDescent="0.2">
      <c r="D242" s="1889"/>
      <c r="E242" s="1843">
        <f t="shared" si="34"/>
        <v>27</v>
      </c>
      <c r="F242" s="189">
        <v>11.2</v>
      </c>
      <c r="G242" s="44">
        <v>17.899999999999999</v>
      </c>
      <c r="H242" s="44">
        <v>14.2</v>
      </c>
      <c r="I242" s="44">
        <v>6.7</v>
      </c>
      <c r="J242" s="1408"/>
      <c r="K242" s="78">
        <v>57</v>
      </c>
      <c r="L242" s="78">
        <v>96</v>
      </c>
      <c r="M242" s="85">
        <v>80</v>
      </c>
      <c r="N242" s="78">
        <v>39</v>
      </c>
      <c r="O242" s="127"/>
      <c r="P242" s="78">
        <v>1007</v>
      </c>
      <c r="Q242" s="78">
        <v>1016</v>
      </c>
      <c r="R242" s="85">
        <v>1011.5</v>
      </c>
      <c r="S242" s="78">
        <v>9</v>
      </c>
      <c r="T242" s="127"/>
      <c r="U242" s="44">
        <v>4.4000000000000004</v>
      </c>
      <c r="V242" s="44">
        <v>11.5</v>
      </c>
      <c r="W242" s="44">
        <v>17.3</v>
      </c>
      <c r="X242" s="103" t="s">
        <v>181</v>
      </c>
      <c r="Y242" s="401"/>
      <c r="Z242" s="88">
        <v>0.8</v>
      </c>
      <c r="AA242" s="1459" t="s">
        <v>112</v>
      </c>
      <c r="AB242" s="156">
        <v>0.5</v>
      </c>
      <c r="AC242" s="1461">
        <v>1.0958904109589045E-2</v>
      </c>
      <c r="AD242" s="88">
        <v>1</v>
      </c>
      <c r="AE242" s="1459">
        <v>10</v>
      </c>
      <c r="AF242" s="1467"/>
      <c r="AG242" s="88">
        <v>8.9</v>
      </c>
      <c r="AH242" s="88">
        <v>12.8</v>
      </c>
      <c r="AI242" s="88">
        <v>10.7</v>
      </c>
      <c r="AJ242" s="88">
        <v>3.9000000000000004</v>
      </c>
      <c r="AL242" s="103" t="s">
        <v>710</v>
      </c>
      <c r="AM242" s="106"/>
      <c r="AN242" s="106"/>
      <c r="AO242" s="396"/>
      <c r="AP242" s="511">
        <v>7</v>
      </c>
      <c r="AQ242" s="597">
        <v>0.8</v>
      </c>
      <c r="AR242" s="576"/>
      <c r="AS242" s="44">
        <f t="shared" si="29"/>
        <v>-2</v>
      </c>
      <c r="AT242" s="44">
        <f t="shared" si="30"/>
        <v>-4.3000000000000007</v>
      </c>
      <c r="AU242" s="44">
        <f t="shared" si="31"/>
        <v>-3.1500000000000004</v>
      </c>
      <c r="AV242" s="487">
        <f t="shared" si="32"/>
        <v>-2.3000000000000007</v>
      </c>
      <c r="AW242" s="44">
        <f>IF(F242="","",F242-Daily!CP242)</f>
        <v>-1.3969230769230769</v>
      </c>
      <c r="AX242" s="44">
        <f>IF(G242="","",G242-Daily!CQ242)</f>
        <v>-3.5956250000000018</v>
      </c>
      <c r="AY242" s="44">
        <f>IF(H242="","",H242-Daily!CR242)</f>
        <v>-2.8462740384615408</v>
      </c>
      <c r="AZ242" s="487">
        <f>IF(I242="","",I242-Daily!CS242)</f>
        <v>-2.198701923076924</v>
      </c>
      <c r="BA242" s="85">
        <v>3.0951926668547838</v>
      </c>
      <c r="BB242" s="85">
        <v>6.6785367254379349</v>
      </c>
      <c r="BC242" s="42">
        <v>5.9468360538692728</v>
      </c>
      <c r="BD242" s="108">
        <v>4.7139697731536998</v>
      </c>
      <c r="BE242" s="351"/>
      <c r="BF242" s="640">
        <v>0.4</v>
      </c>
      <c r="BG242" s="44">
        <v>367.4000000000002</v>
      </c>
      <c r="BH242" s="643">
        <v>0.85641025641025692</v>
      </c>
      <c r="BI242" s="85">
        <v>1114.5</v>
      </c>
      <c r="BJ242" s="616">
        <v>1.0248123869130603</v>
      </c>
      <c r="BK242" s="1792">
        <f t="shared" si="33"/>
        <v>1</v>
      </c>
      <c r="BL242" s="1709" t="s">
        <v>714</v>
      </c>
      <c r="BM242" s="1709">
        <v>0.50347222222222221</v>
      </c>
      <c r="BN242" s="1709">
        <v>0.64375000000000004</v>
      </c>
      <c r="BO242" s="1709">
        <v>0.125</v>
      </c>
      <c r="BP242" s="1708">
        <v>0.63263888888888886</v>
      </c>
      <c r="BR242" s="1381"/>
      <c r="BS242" s="1381"/>
      <c r="BT242" s="1381"/>
      <c r="BU242" s="1381"/>
      <c r="BV242" s="1381"/>
      <c r="BW242" s="1381"/>
      <c r="BX242" s="1381"/>
      <c r="BY242" s="1381"/>
      <c r="BZ242" s="1381"/>
      <c r="CA242" s="1381"/>
      <c r="CB242" s="1381"/>
      <c r="CC242" s="1381"/>
      <c r="CD242" s="25"/>
      <c r="CE242" s="1682">
        <f>MIN(AV216:AV246)</f>
        <v>-6.3000000000000007</v>
      </c>
      <c r="CF242" s="1682">
        <f>MIN(AW216:AW246)</f>
        <v>-4.3000000000000007</v>
      </c>
      <c r="CG242" s="1682">
        <f>MIN(AX216:AX246)</f>
        <v>-5.4981250000000017</v>
      </c>
      <c r="CH242" s="1682">
        <f>MIN(AY216:AY246)</f>
        <v>-4.0069658119658129</v>
      </c>
      <c r="CI242" s="1682">
        <f>MIN(AZ216:AZ246)</f>
        <v>-6.2981249999999998</v>
      </c>
      <c r="CJ242" s="1692"/>
      <c r="CK242" s="1086"/>
      <c r="CL242" s="670">
        <v>1</v>
      </c>
      <c r="CM242" s="669">
        <v>0</v>
      </c>
      <c r="CN242" s="670">
        <v>1013.25</v>
      </c>
      <c r="CO242" s="135">
        <f>'2011'!CA78</f>
        <v>3.903999999999999</v>
      </c>
      <c r="CP242" s="664">
        <v>12.596923076923076</v>
      </c>
      <c r="CQ242" s="664">
        <v>21.495625</v>
      </c>
      <c r="CR242" s="664">
        <f t="shared" si="27"/>
        <v>17.04627403846154</v>
      </c>
      <c r="CS242" s="512">
        <f t="shared" si="28"/>
        <v>8.8987019230769242</v>
      </c>
      <c r="CT242" s="669">
        <f>$CT$215+('2011'!$BX$78/Daily!$E$246*Daily!E242)</f>
        <v>429</v>
      </c>
      <c r="CU242" s="669">
        <f>$CU$215+('2011'!$CF$78/Daily!$E$246*Daily!E242)</f>
        <v>1087.516129032258</v>
      </c>
      <c r="CV242" s="135">
        <f>'2011'!BT78</f>
        <v>13.2</v>
      </c>
      <c r="CW242" s="135">
        <f>'2011'!BU78</f>
        <v>22.2</v>
      </c>
      <c r="CX242" s="25"/>
      <c r="CY242" s="536"/>
      <c r="CZ242" s="536"/>
      <c r="DA242" s="536"/>
      <c r="DB242" s="536"/>
      <c r="DC242" s="536"/>
      <c r="DD242" s="536"/>
    </row>
    <row r="243" spans="4:108" ht="12.75" customHeight="1" x14ac:dyDescent="0.2">
      <c r="D243" s="1889"/>
      <c r="E243" s="1843">
        <f t="shared" si="34"/>
        <v>28</v>
      </c>
      <c r="F243" s="189">
        <v>12.4</v>
      </c>
      <c r="G243" s="44">
        <v>19.399999999999999</v>
      </c>
      <c r="H243" s="44">
        <v>15.2</v>
      </c>
      <c r="I243" s="44">
        <v>7</v>
      </c>
      <c r="J243" s="1408"/>
      <c r="K243" s="78">
        <v>50</v>
      </c>
      <c r="L243" s="78">
        <v>87</v>
      </c>
      <c r="M243" s="85">
        <v>71</v>
      </c>
      <c r="N243" s="78">
        <v>37</v>
      </c>
      <c r="O243" s="127"/>
      <c r="P243" s="78">
        <v>1014</v>
      </c>
      <c r="Q243" s="78">
        <v>1017</v>
      </c>
      <c r="R243" s="85">
        <v>1015.5</v>
      </c>
      <c r="S243" s="78">
        <v>3</v>
      </c>
      <c r="T243" s="127"/>
      <c r="U243" s="44">
        <v>5.5</v>
      </c>
      <c r="V243" s="44">
        <v>12.7</v>
      </c>
      <c r="W243" s="44">
        <v>19.600000000000001</v>
      </c>
      <c r="X243" s="103" t="s">
        <v>181</v>
      </c>
      <c r="Y243" s="401"/>
      <c r="Z243" s="88">
        <v>0.1</v>
      </c>
      <c r="AA243" s="1459" t="s">
        <v>459</v>
      </c>
      <c r="AB243" s="156" t="s">
        <v>459</v>
      </c>
      <c r="AC243" s="1461">
        <v>1.3698630136986306E-3</v>
      </c>
      <c r="AD243" s="88" t="s">
        <v>459</v>
      </c>
      <c r="AE243" s="1459" t="s">
        <v>459</v>
      </c>
      <c r="AF243" s="1467"/>
      <c r="AG243" s="88">
        <v>7</v>
      </c>
      <c r="AH243" s="88">
        <v>12.1</v>
      </c>
      <c r="AI243" s="88">
        <v>9.8000000000000007</v>
      </c>
      <c r="AJ243" s="88">
        <v>5.0999999999999996</v>
      </c>
      <c r="AL243" s="103" t="s">
        <v>710</v>
      </c>
      <c r="AM243" s="106"/>
      <c r="AN243" s="106"/>
      <c r="AO243" s="396"/>
      <c r="AP243" s="511">
        <v>4</v>
      </c>
      <c r="AQ243" s="597">
        <v>0</v>
      </c>
      <c r="AR243" s="576"/>
      <c r="AS243" s="44">
        <f t="shared" si="29"/>
        <v>-0.79999999999999893</v>
      </c>
      <c r="AT243" s="44">
        <f t="shared" si="30"/>
        <v>-2.8000000000000007</v>
      </c>
      <c r="AU243" s="44">
        <f t="shared" si="31"/>
        <v>-1.7999999999999998</v>
      </c>
      <c r="AV243" s="487">
        <f t="shared" si="32"/>
        <v>-2.0000000000000018</v>
      </c>
      <c r="AW243" s="44">
        <f>IF(F243="","",F243-Daily!CP243)</f>
        <v>-0.12115384615384528</v>
      </c>
      <c r="AX243" s="44">
        <f>IF(G243="","",G243-Daily!CQ243)</f>
        <v>-1.995000000000001</v>
      </c>
      <c r="AY243" s="44">
        <f>IF(H243="","",H243-Daily!CR243)</f>
        <v>-1.7580769230769242</v>
      </c>
      <c r="AZ243" s="487">
        <f>IF(I243="","",I243-Daily!CS243)</f>
        <v>-1.8738461538461539</v>
      </c>
      <c r="BA243" s="85">
        <v>2.0656059952265209</v>
      </c>
      <c r="BB243" s="85">
        <v>3.5409234845084985</v>
      </c>
      <c r="BC243" s="42">
        <v>3.6193076438939049</v>
      </c>
      <c r="BD243" s="108">
        <v>4.0331866312968963</v>
      </c>
      <c r="BE243" s="351"/>
      <c r="BF243" s="640">
        <v>0.05</v>
      </c>
      <c r="BG243" s="44">
        <v>367.50000000000023</v>
      </c>
      <c r="BH243" s="643">
        <v>0.85266821345707711</v>
      </c>
      <c r="BI243" s="85">
        <v>1118.5</v>
      </c>
      <c r="BJ243" s="616">
        <v>1.0229679893789643</v>
      </c>
      <c r="BK243" s="1792">
        <f t="shared" si="33"/>
        <v>1</v>
      </c>
      <c r="BL243" s="1709">
        <v>0.15277777777777776</v>
      </c>
      <c r="BM243" s="1709">
        <v>0.62847222222222221</v>
      </c>
      <c r="BN243" s="1709">
        <v>0.62152777777777779</v>
      </c>
      <c r="BO243" s="1709">
        <v>0.33333333333333331</v>
      </c>
      <c r="BP243" s="1708">
        <v>0.58194444444444449</v>
      </c>
      <c r="BR243" s="1381"/>
      <c r="BS243" s="1381"/>
      <c r="BT243" s="1381"/>
      <c r="BU243" s="1381"/>
      <c r="BV243" s="1381"/>
      <c r="BW243" s="1381"/>
      <c r="BX243" s="1381"/>
      <c r="BY243" s="1381"/>
      <c r="BZ243" s="1381"/>
      <c r="CA243" s="1381"/>
      <c r="CB243" s="1381"/>
      <c r="CC243" s="1381"/>
      <c r="CD243" s="25"/>
      <c r="CE243" s="1682">
        <f>MAX(AV216:AV246)</f>
        <v>5.3999999999999986</v>
      </c>
      <c r="CF243" s="1682">
        <f>MAX(AW216:AW246)</f>
        <v>4.2249999999999996</v>
      </c>
      <c r="CG243" s="1682">
        <f>MAX(AX216:AX246)</f>
        <v>6.9500000000000028</v>
      </c>
      <c r="CH243" s="1682">
        <f>MAX(AY216:AY246)</f>
        <v>4.3775000000000013</v>
      </c>
      <c r="CI243" s="1682">
        <f>MAX(AZ216:AZ246)</f>
        <v>5.5399999999999991</v>
      </c>
      <c r="CJ243" s="1691"/>
      <c r="CK243" s="1086"/>
      <c r="CL243" s="670">
        <v>1</v>
      </c>
      <c r="CM243" s="669">
        <v>0</v>
      </c>
      <c r="CN243" s="670">
        <v>1013.25</v>
      </c>
      <c r="CO243" s="135">
        <f>'2011'!CA78</f>
        <v>3.903999999999999</v>
      </c>
      <c r="CP243" s="664">
        <v>12.521153846153846</v>
      </c>
      <c r="CQ243" s="664">
        <v>21.395</v>
      </c>
      <c r="CR243" s="664">
        <f t="shared" si="27"/>
        <v>16.958076923076923</v>
      </c>
      <c r="CS243" s="512">
        <f t="shared" si="28"/>
        <v>8.8738461538461539</v>
      </c>
      <c r="CT243" s="669">
        <f>$CT$215+('2011'!$BX$78/Daily!$E$246*Daily!E243)</f>
        <v>431</v>
      </c>
      <c r="CU243" s="669">
        <f>$CU$215+('2011'!$CF$78/Daily!$E$246*Daily!E243)</f>
        <v>1093.3870967741937</v>
      </c>
      <c r="CV243" s="135">
        <f>'2011'!BT78</f>
        <v>13.2</v>
      </c>
      <c r="CW243" s="135">
        <f>'2011'!BU78</f>
        <v>22.2</v>
      </c>
      <c r="CX243" s="25"/>
      <c r="CY243" s="536"/>
      <c r="CZ243" s="536"/>
      <c r="DA243" s="536"/>
      <c r="DB243" s="536"/>
      <c r="DC243" s="536"/>
      <c r="DD243" s="536"/>
    </row>
    <row r="244" spans="4:108" ht="12.75" customHeight="1" x14ac:dyDescent="0.2">
      <c r="D244" s="1889"/>
      <c r="E244" s="1843">
        <f t="shared" si="34"/>
        <v>29</v>
      </c>
      <c r="F244" s="189">
        <v>10.6</v>
      </c>
      <c r="G244" s="44">
        <v>16.600000000000001</v>
      </c>
      <c r="H244" s="44">
        <v>14.1</v>
      </c>
      <c r="I244" s="44">
        <v>6</v>
      </c>
      <c r="J244" s="1408"/>
      <c r="K244" s="78">
        <v>47</v>
      </c>
      <c r="L244" s="78">
        <v>86</v>
      </c>
      <c r="M244" s="85">
        <v>65</v>
      </c>
      <c r="N244" s="78">
        <v>39</v>
      </c>
      <c r="O244" s="127"/>
      <c r="P244" s="78">
        <v>1016</v>
      </c>
      <c r="Q244" s="78">
        <v>1018</v>
      </c>
      <c r="R244" s="85">
        <v>1017</v>
      </c>
      <c r="S244" s="78">
        <v>2</v>
      </c>
      <c r="T244" s="127"/>
      <c r="U244" s="44">
        <v>4.2</v>
      </c>
      <c r="V244" s="44">
        <v>10.4</v>
      </c>
      <c r="W244" s="44">
        <v>15.4</v>
      </c>
      <c r="X244" s="103" t="s">
        <v>181</v>
      </c>
      <c r="Y244" s="401"/>
      <c r="Z244" s="88">
        <v>0</v>
      </c>
      <c r="AA244" s="1459" t="s">
        <v>459</v>
      </c>
      <c r="AB244" s="156" t="s">
        <v>459</v>
      </c>
      <c r="AC244" s="1461" t="s">
        <v>459</v>
      </c>
      <c r="AD244" s="88" t="s">
        <v>459</v>
      </c>
      <c r="AE244" s="1459" t="s">
        <v>459</v>
      </c>
      <c r="AF244" s="1467"/>
      <c r="AG244" s="88">
        <v>4.8</v>
      </c>
      <c r="AH244" s="88">
        <v>10.1</v>
      </c>
      <c r="AI244" s="88">
        <v>7.2</v>
      </c>
      <c r="AJ244" s="88">
        <v>5.3</v>
      </c>
      <c r="AL244" s="103" t="s">
        <v>710</v>
      </c>
      <c r="AM244" s="106"/>
      <c r="AN244" s="106"/>
      <c r="AO244" s="396"/>
      <c r="AP244" s="511">
        <v>5</v>
      </c>
      <c r="AQ244" s="597">
        <v>0</v>
      </c>
      <c r="AR244" s="576"/>
      <c r="AS244" s="44">
        <f t="shared" si="29"/>
        <v>-2.5999999999999996</v>
      </c>
      <c r="AT244" s="44">
        <f t="shared" si="30"/>
        <v>-5.5999999999999979</v>
      </c>
      <c r="AU244" s="44">
        <f t="shared" si="31"/>
        <v>-4.0999999999999988</v>
      </c>
      <c r="AV244" s="487">
        <f t="shared" si="32"/>
        <v>-2.9999999999999982</v>
      </c>
      <c r="AW244" s="44">
        <f>IF(F244="","",F244-Daily!CP244)</f>
        <v>-1.8453846153846154</v>
      </c>
      <c r="AX244" s="44">
        <f>IF(G244="","",G244-Daily!CQ244)</f>
        <v>-4.6943749999999973</v>
      </c>
      <c r="AY244" s="44">
        <f>IF(H244="","",H244-Daily!CR244)</f>
        <v>-2.7698798076923072</v>
      </c>
      <c r="AZ244" s="487">
        <f>IF(I244="","",I244-Daily!CS244)</f>
        <v>-2.8489903846153837</v>
      </c>
      <c r="BA244" s="85">
        <v>3.6751706650799933</v>
      </c>
      <c r="BB244" s="85">
        <v>11.393918017060674</v>
      </c>
      <c r="BC244" s="42">
        <v>5.7233847109381681</v>
      </c>
      <c r="BD244" s="108">
        <v>6.6555153319984619</v>
      </c>
      <c r="BE244" s="351"/>
      <c r="BF244" s="640">
        <v>0</v>
      </c>
      <c r="BG244" s="44">
        <v>367.50000000000023</v>
      </c>
      <c r="BH244" s="643">
        <v>0.84872979214780653</v>
      </c>
      <c r="BI244" s="85">
        <v>1123.5</v>
      </c>
      <c r="BJ244" s="616">
        <v>1.0220529976230301</v>
      </c>
      <c r="BK244" s="1792">
        <f t="shared" si="33"/>
        <v>0</v>
      </c>
      <c r="BL244" s="1709">
        <v>0.28819444444444448</v>
      </c>
      <c r="BM244" s="1709">
        <v>0.54583333333333328</v>
      </c>
      <c r="BN244" s="1709">
        <v>0.56180555555555556</v>
      </c>
      <c r="BO244" s="1709">
        <v>0.30277777777777776</v>
      </c>
      <c r="BP244" s="1708">
        <v>0.48541666666666666</v>
      </c>
      <c r="BR244" s="1629"/>
      <c r="BS244" s="1629"/>
      <c r="BT244" s="1629"/>
      <c r="BU244" s="1629"/>
      <c r="BV244" s="1629"/>
      <c r="BW244" s="1629"/>
      <c r="BX244" s="1629"/>
      <c r="BY244" s="1629"/>
      <c r="BZ244" s="1629"/>
      <c r="CA244" s="1629"/>
      <c r="CB244" s="1629"/>
      <c r="CC244" s="1629"/>
      <c r="CD244" s="9"/>
      <c r="CE244" s="9"/>
      <c r="CF244" s="9"/>
      <c r="CG244" s="9"/>
      <c r="CH244" s="9"/>
      <c r="CI244" s="9"/>
      <c r="CJ244" s="9"/>
      <c r="CK244" s="1086"/>
      <c r="CL244" s="670">
        <v>1</v>
      </c>
      <c r="CM244" s="669">
        <v>0</v>
      </c>
      <c r="CN244" s="670">
        <v>1013.25</v>
      </c>
      <c r="CO244" s="135">
        <f>'2011'!CA78</f>
        <v>3.903999999999999</v>
      </c>
      <c r="CP244" s="664">
        <v>12.445384615384615</v>
      </c>
      <c r="CQ244" s="664">
        <v>21.294374999999999</v>
      </c>
      <c r="CR244" s="664">
        <f t="shared" si="27"/>
        <v>16.869879807692307</v>
      </c>
      <c r="CS244" s="512">
        <f t="shared" si="28"/>
        <v>8.8489903846153837</v>
      </c>
      <c r="CT244" s="669">
        <f>$CT$215+('2011'!$BX$78/Daily!$E$246*Daily!E244)</f>
        <v>433</v>
      </c>
      <c r="CU244" s="669">
        <f>$CU$215+('2011'!$CF$78/Daily!$E$246*Daily!E244)</f>
        <v>1099.258064516129</v>
      </c>
      <c r="CV244" s="135">
        <f>'2011'!BT78</f>
        <v>13.2</v>
      </c>
      <c r="CW244" s="135">
        <f>'2011'!BU78</f>
        <v>22.2</v>
      </c>
      <c r="CX244" s="25"/>
      <c r="CY244" s="536"/>
      <c r="CZ244" s="536"/>
      <c r="DA244" s="536"/>
      <c r="DB244" s="536"/>
      <c r="DC244" s="536"/>
      <c r="DD244" s="536"/>
    </row>
    <row r="245" spans="4:108" ht="12.75" customHeight="1" x14ac:dyDescent="0.2">
      <c r="D245" s="1889"/>
      <c r="E245" s="1814">
        <f t="shared" si="34"/>
        <v>30</v>
      </c>
      <c r="F245" s="189">
        <v>12.5</v>
      </c>
      <c r="G245" s="44">
        <v>16.2</v>
      </c>
      <c r="H245" s="44">
        <v>14.3</v>
      </c>
      <c r="I245" s="44">
        <v>3.7</v>
      </c>
      <c r="J245" s="1408"/>
      <c r="K245" s="78">
        <v>57</v>
      </c>
      <c r="L245" s="78">
        <v>76</v>
      </c>
      <c r="M245" s="85">
        <v>68</v>
      </c>
      <c r="N245" s="78">
        <v>19</v>
      </c>
      <c r="O245" s="127"/>
      <c r="P245" s="78">
        <v>1016</v>
      </c>
      <c r="Q245" s="78">
        <v>1018</v>
      </c>
      <c r="R245" s="85">
        <v>1017</v>
      </c>
      <c r="S245" s="78">
        <v>2</v>
      </c>
      <c r="T245" s="127"/>
      <c r="U245" s="44">
        <v>2.7</v>
      </c>
      <c r="V245" s="44">
        <v>8.6999999999999993</v>
      </c>
      <c r="W245" s="44">
        <v>10.5</v>
      </c>
      <c r="X245" s="103" t="s">
        <v>182</v>
      </c>
      <c r="Y245" s="401"/>
      <c r="Z245" s="88">
        <v>0</v>
      </c>
      <c r="AA245" s="1459" t="s">
        <v>459</v>
      </c>
      <c r="AB245" s="156" t="s">
        <v>459</v>
      </c>
      <c r="AC245" s="1461" t="s">
        <v>459</v>
      </c>
      <c r="AD245" s="88" t="s">
        <v>459</v>
      </c>
      <c r="AE245" s="1459" t="s">
        <v>459</v>
      </c>
      <c r="AF245" s="1467"/>
      <c r="AG245" s="88">
        <v>6.5</v>
      </c>
      <c r="AH245" s="88">
        <v>9.8000000000000007</v>
      </c>
      <c r="AI245" s="88">
        <v>8.4</v>
      </c>
      <c r="AJ245" s="88">
        <v>3.3000000000000007</v>
      </c>
      <c r="AL245" s="103" t="s">
        <v>464</v>
      </c>
      <c r="AM245" s="106"/>
      <c r="AN245" s="106"/>
      <c r="AO245" s="396"/>
      <c r="AP245" s="511">
        <v>0</v>
      </c>
      <c r="AQ245" s="597">
        <v>0</v>
      </c>
      <c r="AR245" s="576"/>
      <c r="AS245" s="44">
        <f t="shared" si="29"/>
        <v>-0.69999999999999929</v>
      </c>
      <c r="AT245" s="44">
        <f t="shared" si="30"/>
        <v>-6</v>
      </c>
      <c r="AU245" s="44">
        <f t="shared" si="31"/>
        <v>-3.3499999999999996</v>
      </c>
      <c r="AV245" s="487">
        <f t="shared" si="32"/>
        <v>-5.3000000000000007</v>
      </c>
      <c r="AW245" s="44">
        <f>IF(F245="","",F245-Daily!CP245)</f>
        <v>0.13038461538461554</v>
      </c>
      <c r="AX245" s="44">
        <f>IF(G245="","",G245-Daily!CQ245)</f>
        <v>-4.9937500000000021</v>
      </c>
      <c r="AY245" s="44">
        <f>IF(H245="","",H245-Daily!CR245)</f>
        <v>-2.4816826923076931</v>
      </c>
      <c r="AZ245" s="487">
        <f>IF(I245="","",I245-Daily!CS245)</f>
        <v>-5.1241346153846168</v>
      </c>
      <c r="BA245" s="85">
        <v>2.0707783871443852</v>
      </c>
      <c r="BB245" s="85">
        <v>13.371104567267629</v>
      </c>
      <c r="BC245" s="42">
        <v>4.9769394500474391</v>
      </c>
      <c r="BD245" s="108">
        <v>31.959522739001287</v>
      </c>
      <c r="BE245" s="351"/>
      <c r="BF245" s="640">
        <v>0</v>
      </c>
      <c r="BG245" s="44">
        <v>367.50000000000023</v>
      </c>
      <c r="BH245" s="643">
        <v>0.84482758620689713</v>
      </c>
      <c r="BI245" s="85">
        <v>1123.5</v>
      </c>
      <c r="BJ245" s="616">
        <v>1.0166233690417117</v>
      </c>
      <c r="BK245" s="1792">
        <f t="shared" si="33"/>
        <v>0</v>
      </c>
      <c r="BL245" s="1709">
        <v>0.24861111111111112</v>
      </c>
      <c r="BM245" s="1709">
        <v>0.67013888888888884</v>
      </c>
      <c r="BN245" s="1709">
        <v>0.67152777777777783</v>
      </c>
      <c r="BO245" s="1709">
        <v>0.3430555555555555</v>
      </c>
      <c r="BP245" s="1708">
        <v>9.930555555555555E-2</v>
      </c>
      <c r="BR245" s="1629"/>
      <c r="BS245" s="1629"/>
      <c r="BT245" s="1629"/>
      <c r="BU245" s="1629"/>
      <c r="BV245" s="1629"/>
      <c r="BW245" s="1629"/>
      <c r="BX245" s="1629"/>
      <c r="BY245" s="1629"/>
      <c r="BZ245" s="1629"/>
      <c r="CA245" s="1629"/>
      <c r="CB245" s="1629"/>
      <c r="CC245" s="1629"/>
      <c r="CD245" s="30"/>
      <c r="CE245" s="30"/>
      <c r="CF245" s="30"/>
      <c r="CG245" s="26"/>
      <c r="CH245" s="26"/>
      <c r="CI245" s="30"/>
      <c r="CJ245" s="30"/>
      <c r="CK245" s="1086"/>
      <c r="CL245" s="670">
        <v>1</v>
      </c>
      <c r="CM245" s="669">
        <v>0</v>
      </c>
      <c r="CN245" s="670">
        <v>1013.25</v>
      </c>
      <c r="CO245" s="135">
        <f>'2011'!CA78</f>
        <v>3.903999999999999</v>
      </c>
      <c r="CP245" s="664">
        <v>12.369615384615384</v>
      </c>
      <c r="CQ245" s="664">
        <v>21.193750000000001</v>
      </c>
      <c r="CR245" s="664">
        <f t="shared" si="27"/>
        <v>16.781682692307694</v>
      </c>
      <c r="CS245" s="512">
        <f t="shared" si="28"/>
        <v>8.824134615384617</v>
      </c>
      <c r="CT245" s="669">
        <f>$CT$215+('2011'!$BX$78/Daily!$E$246*Daily!E245)</f>
        <v>435</v>
      </c>
      <c r="CU245" s="669">
        <f>$CU$215+('2011'!$CF$78/Daily!$E$246*Daily!E245)</f>
        <v>1105.1290322580644</v>
      </c>
      <c r="CV245" s="135">
        <f>'2011'!BT78</f>
        <v>13.2</v>
      </c>
      <c r="CW245" s="135">
        <f>'2011'!BU78</f>
        <v>22.2</v>
      </c>
      <c r="CX245" s="25"/>
      <c r="CY245" s="536"/>
      <c r="CZ245" s="536"/>
      <c r="DA245" s="536"/>
      <c r="DB245" s="536"/>
      <c r="DC245" s="536"/>
      <c r="DD245" s="536"/>
    </row>
    <row r="246" spans="4:108" ht="12.75" customHeight="1" thickBot="1" x14ac:dyDescent="0.25">
      <c r="D246" s="1896"/>
      <c r="E246" s="1009">
        <v>31</v>
      </c>
      <c r="F246" s="145">
        <v>12.5</v>
      </c>
      <c r="G246" s="140">
        <v>18</v>
      </c>
      <c r="H246" s="140">
        <v>15</v>
      </c>
      <c r="I246" s="140">
        <v>5.5</v>
      </c>
      <c r="J246" s="1410"/>
      <c r="K246" s="144">
        <v>54</v>
      </c>
      <c r="L246" s="144">
        <v>84</v>
      </c>
      <c r="M246" s="144">
        <v>71</v>
      </c>
      <c r="N246" s="144">
        <v>30</v>
      </c>
      <c r="O246" s="499"/>
      <c r="P246" s="144">
        <v>1015</v>
      </c>
      <c r="Q246" s="144">
        <v>1016</v>
      </c>
      <c r="R246" s="144">
        <v>1015.5</v>
      </c>
      <c r="S246" s="144">
        <v>1</v>
      </c>
      <c r="T246" s="499"/>
      <c r="U246" s="663">
        <v>1.6</v>
      </c>
      <c r="V246" s="663">
        <v>5.8</v>
      </c>
      <c r="W246" s="137">
        <v>7.8</v>
      </c>
      <c r="X246" s="520" t="s">
        <v>180</v>
      </c>
      <c r="Y246" s="579"/>
      <c r="Z246" s="51">
        <v>0</v>
      </c>
      <c r="AA246" s="1460" t="s">
        <v>459</v>
      </c>
      <c r="AB246" s="602" t="s">
        <v>459</v>
      </c>
      <c r="AC246" s="1462" t="s">
        <v>459</v>
      </c>
      <c r="AD246" s="51" t="s">
        <v>459</v>
      </c>
      <c r="AE246" s="1460" t="s">
        <v>459</v>
      </c>
      <c r="AF246" s="1468"/>
      <c r="AG246" s="51">
        <v>7.5</v>
      </c>
      <c r="AH246" s="51">
        <v>11.3</v>
      </c>
      <c r="AI246" s="51">
        <v>9.6</v>
      </c>
      <c r="AJ246" s="51">
        <v>3.8000000000000007</v>
      </c>
      <c r="AK246" s="579"/>
      <c r="AL246" s="187" t="s">
        <v>497</v>
      </c>
      <c r="AM246" s="1114"/>
      <c r="AN246" s="1114"/>
      <c r="AO246" s="1422"/>
      <c r="AP246" s="1311">
        <v>0.1</v>
      </c>
      <c r="AQ246" s="598">
        <v>0</v>
      </c>
      <c r="AR246" s="577"/>
      <c r="AS246" s="137">
        <f t="shared" si="29"/>
        <v>-0.69999999999999929</v>
      </c>
      <c r="AT246" s="137">
        <f t="shared" si="30"/>
        <v>-4.1999999999999993</v>
      </c>
      <c r="AU246" s="137">
        <f t="shared" si="31"/>
        <v>-2.4499999999999993</v>
      </c>
      <c r="AV246" s="485">
        <f t="shared" si="32"/>
        <v>-3.5</v>
      </c>
      <c r="AW246" s="137">
        <f>IF(F246="","",F246-Daily!CP246)</f>
        <v>0.20615384615384613</v>
      </c>
      <c r="AX246" s="137">
        <f>IF(G246="","",G246-Daily!CQ246)</f>
        <v>-3.0931250000000006</v>
      </c>
      <c r="AY246" s="137">
        <f>IF(H246="","",H246-Daily!CR246)</f>
        <v>-1.6934855769230772</v>
      </c>
      <c r="AZ246" s="485">
        <f>IF(I246="","",I246-Daily!CS246)</f>
        <v>-3.2992788461538467</v>
      </c>
      <c r="BA246" s="150">
        <v>2.1142035649163491</v>
      </c>
      <c r="BB246" s="150">
        <v>5.3751012357924592</v>
      </c>
      <c r="BC246" s="1244">
        <v>3.5255947590933707</v>
      </c>
      <c r="BD246" s="160">
        <v>8.6756808758342316</v>
      </c>
      <c r="BE246" s="587"/>
      <c r="BF246" s="641">
        <v>0</v>
      </c>
      <c r="BG246" s="137">
        <v>367.50000000000023</v>
      </c>
      <c r="BH246" s="995">
        <v>0.8409610983981699</v>
      </c>
      <c r="BI246" s="150">
        <v>1123.5999999999999</v>
      </c>
      <c r="BJ246" s="617">
        <v>1.0113411341134113</v>
      </c>
      <c r="BK246" s="1792">
        <f t="shared" si="33"/>
        <v>0</v>
      </c>
      <c r="BL246" s="1711">
        <v>0.24652777777777779</v>
      </c>
      <c r="BM246" s="1711">
        <v>0.69652777777777775</v>
      </c>
      <c r="BN246" s="1711">
        <v>0.76111111111111107</v>
      </c>
      <c r="BO246" s="1711">
        <v>0.31111111111111112</v>
      </c>
      <c r="BP246" s="1712">
        <v>0.75902777777777775</v>
      </c>
      <c r="BQ246" s="1795"/>
      <c r="BR246" s="1662"/>
      <c r="BS246" s="1632"/>
      <c r="BT246" s="1632"/>
      <c r="BU246" s="1632"/>
      <c r="BV246" s="1632"/>
      <c r="BW246" s="1632"/>
      <c r="BX246" s="1632"/>
      <c r="BY246" s="1632"/>
      <c r="BZ246" s="1632"/>
      <c r="CA246" s="1632"/>
      <c r="CB246" s="1632"/>
      <c r="CC246" s="1632"/>
      <c r="CD246" s="518"/>
      <c r="CE246" s="518"/>
      <c r="CF246" s="518"/>
      <c r="CG246" s="518"/>
      <c r="CH246" s="518"/>
      <c r="CI246" s="518"/>
      <c r="CJ246" s="518"/>
      <c r="CK246" s="559"/>
      <c r="CL246" s="1268">
        <v>1</v>
      </c>
      <c r="CM246" s="562">
        <v>0</v>
      </c>
      <c r="CN246" s="1269">
        <v>1013.25</v>
      </c>
      <c r="CO246" s="663">
        <f>'2011'!CA78</f>
        <v>3.903999999999999</v>
      </c>
      <c r="CP246" s="522">
        <v>12.293846153846154</v>
      </c>
      <c r="CQ246" s="522">
        <v>21.093125000000001</v>
      </c>
      <c r="CR246" s="522">
        <f t="shared" si="27"/>
        <v>16.693485576923077</v>
      </c>
      <c r="CS246" s="522">
        <f t="shared" si="28"/>
        <v>8.7992788461538467</v>
      </c>
      <c r="CT246" s="562">
        <f>CT215+'2011'!BX78</f>
        <v>437</v>
      </c>
      <c r="CU246" s="562">
        <f>CU215+'2011'!CF78</f>
        <v>1111</v>
      </c>
      <c r="CV246" s="663">
        <f>'2011'!BT78</f>
        <v>13.2</v>
      </c>
      <c r="CW246" s="663">
        <f>'2011'!BU78</f>
        <v>22.2</v>
      </c>
      <c r="CX246" s="25"/>
      <c r="CY246" s="536"/>
      <c r="CZ246" s="536"/>
      <c r="DA246" s="536"/>
      <c r="DB246" s="536"/>
      <c r="DC246" s="536"/>
      <c r="DD246" s="536"/>
    </row>
    <row r="247" spans="4:108" ht="12.75" customHeight="1" x14ac:dyDescent="0.2">
      <c r="D247" s="1888" t="s">
        <v>49</v>
      </c>
      <c r="E247" s="1814">
        <v>1</v>
      </c>
      <c r="F247" s="1428">
        <v>10.199999999999999</v>
      </c>
      <c r="G247" s="1429">
        <v>19.899999999999999</v>
      </c>
      <c r="H247" s="1429">
        <v>15.2</v>
      </c>
      <c r="I247" s="1429">
        <v>9.6999999999999993</v>
      </c>
      <c r="J247" s="1430"/>
      <c r="K247" s="1431">
        <v>49</v>
      </c>
      <c r="L247" s="1431">
        <v>93</v>
      </c>
      <c r="M247" s="1431">
        <v>71</v>
      </c>
      <c r="N247" s="1431">
        <v>44</v>
      </c>
      <c r="O247" s="1432"/>
      <c r="P247" s="1431">
        <v>1012</v>
      </c>
      <c r="Q247" s="1431">
        <v>1016</v>
      </c>
      <c r="R247" s="1431">
        <v>1014</v>
      </c>
      <c r="S247" s="1431">
        <v>4</v>
      </c>
      <c r="T247" s="1432"/>
      <c r="U247" s="1429">
        <v>4.3</v>
      </c>
      <c r="V247" s="1429">
        <v>11.2</v>
      </c>
      <c r="W247" s="1429">
        <v>16.600000000000001</v>
      </c>
      <c r="X247" s="1433" t="s">
        <v>183</v>
      </c>
      <c r="Y247" s="1434"/>
      <c r="Z247" s="1463">
        <v>0</v>
      </c>
      <c r="AA247" s="1464" t="s">
        <v>459</v>
      </c>
      <c r="AB247" s="1465" t="s">
        <v>459</v>
      </c>
      <c r="AC247" s="1466" t="s">
        <v>459</v>
      </c>
      <c r="AD247" s="1463" t="s">
        <v>459</v>
      </c>
      <c r="AE247" s="1464" t="s">
        <v>459</v>
      </c>
      <c r="AF247" s="1469"/>
      <c r="AG247" s="1463">
        <v>8.1999999999999993</v>
      </c>
      <c r="AH247" s="1463">
        <v>12.6</v>
      </c>
      <c r="AI247" s="1463">
        <v>9.6999999999999993</v>
      </c>
      <c r="AJ247" s="1463">
        <v>4.4000000000000004</v>
      </c>
      <c r="AK247" s="1440"/>
      <c r="AL247" s="1433" t="s">
        <v>715</v>
      </c>
      <c r="AM247" s="1441"/>
      <c r="AN247" s="1441"/>
      <c r="AO247" s="1442"/>
      <c r="AP247" s="1443">
        <v>8</v>
      </c>
      <c r="AQ247" s="1444">
        <v>0</v>
      </c>
      <c r="AR247" s="1445"/>
      <c r="AS247" s="1429">
        <f t="shared" si="29"/>
        <v>-0.90000000000000036</v>
      </c>
      <c r="AT247" s="1429">
        <f t="shared" si="30"/>
        <v>1.1999999999999993</v>
      </c>
      <c r="AU247" s="1429">
        <f t="shared" si="31"/>
        <v>0.14999999999999947</v>
      </c>
      <c r="AV247" s="1358">
        <f t="shared" si="32"/>
        <v>2.0999999999999996</v>
      </c>
      <c r="AW247" s="1429">
        <f>IF(F247="","",F247-Daily!CP247)</f>
        <v>-2.018076923076924</v>
      </c>
      <c r="AX247" s="1429">
        <f>IF(G247="","",G247-Daily!CQ247)</f>
        <v>-1.0925000000000011</v>
      </c>
      <c r="AY247" s="1429">
        <f>IF(H247="","",H247-Daily!CR247)</f>
        <v>-1.4052884615384613</v>
      </c>
      <c r="AZ247" s="1358">
        <f>IF(I247="","",I247-Daily!CS247)</f>
        <v>0.92557692307692285</v>
      </c>
      <c r="BA247" s="85">
        <v>3.9434015867792231</v>
      </c>
      <c r="BB247" s="85">
        <v>2.6575779156838073</v>
      </c>
      <c r="BC247" s="42">
        <v>3.1496317034021715</v>
      </c>
      <c r="BD247" s="108">
        <v>2.7151949326243057</v>
      </c>
      <c r="BE247" s="351"/>
      <c r="BF247" s="640">
        <v>0</v>
      </c>
      <c r="BG247" s="26">
        <v>367.50000000000023</v>
      </c>
      <c r="BH247" s="132">
        <v>0.83674863387978193</v>
      </c>
      <c r="BI247" s="30">
        <v>1131.5999999999999</v>
      </c>
      <c r="BJ247" s="616">
        <v>1.0143420580853353</v>
      </c>
      <c r="BK247" s="1792">
        <f t="shared" si="33"/>
        <v>0</v>
      </c>
      <c r="BL247" s="1709">
        <v>0.25486111111111109</v>
      </c>
      <c r="BM247" s="1709">
        <v>0.60555555555555551</v>
      </c>
      <c r="BN247" s="1709">
        <v>0.70277777777777783</v>
      </c>
      <c r="BO247" s="1709">
        <v>0.31041666666666667</v>
      </c>
      <c r="BP247" s="1708">
        <v>0.79722222222222217</v>
      </c>
      <c r="BS247" s="2164" t="s">
        <v>188</v>
      </c>
      <c r="BT247" s="2165"/>
      <c r="BU247" s="2113" t="s">
        <v>189</v>
      </c>
      <c r="BV247" s="2113"/>
      <c r="BW247" s="2113"/>
      <c r="BX247" s="2113"/>
      <c r="BY247" s="1359"/>
      <c r="BZ247" s="2122" t="s">
        <v>223</v>
      </c>
      <c r="CA247" s="2133" t="s">
        <v>222</v>
      </c>
      <c r="CB247" s="2152" t="s">
        <v>224</v>
      </c>
      <c r="CC247" s="2168" t="s">
        <v>322</v>
      </c>
      <c r="CD247" s="1360"/>
      <c r="CE247" s="2170" t="s">
        <v>134</v>
      </c>
      <c r="CF247" s="2170"/>
      <c r="CG247" s="2171"/>
      <c r="CH247" s="2162" t="s">
        <v>119</v>
      </c>
      <c r="CI247" s="2162"/>
      <c r="CJ247" s="2163"/>
      <c r="CK247" s="1086"/>
      <c r="CL247" s="670">
        <v>1</v>
      </c>
      <c r="CM247" s="561">
        <v>0</v>
      </c>
      <c r="CN247" s="670">
        <v>1013.25</v>
      </c>
      <c r="CO247" s="135">
        <f>'2011'!CA79</f>
        <v>3.7759999999999998</v>
      </c>
      <c r="CP247" s="664">
        <v>12.218076923076923</v>
      </c>
      <c r="CQ247" s="664">
        <v>20.9925</v>
      </c>
      <c r="CR247" s="664">
        <f t="shared" si="27"/>
        <v>16.605288461538461</v>
      </c>
      <c r="CS247" s="512">
        <f t="shared" si="28"/>
        <v>8.7744230769230764</v>
      </c>
      <c r="CT247" s="669">
        <f>$CT$246+('2011'!$BX$79/Daily!$E$276*Daily!E247)</f>
        <v>439.2</v>
      </c>
      <c r="CU247" s="669">
        <f>$CU$246+('2011'!$CF$79/Daily!$E$276*Daily!E247)</f>
        <v>1115.5999999999999</v>
      </c>
      <c r="CV247" s="135">
        <f>'2011'!BT79</f>
        <v>11.1</v>
      </c>
      <c r="CW247" s="135">
        <f>'2011'!BU79</f>
        <v>18.7</v>
      </c>
      <c r="CX247" s="25"/>
      <c r="CY247" s="536"/>
      <c r="CZ247" s="536"/>
      <c r="DA247" s="536"/>
      <c r="DB247" s="536"/>
      <c r="DC247" s="536"/>
      <c r="DD247" s="536"/>
    </row>
    <row r="248" spans="4:108" ht="12.75" customHeight="1" x14ac:dyDescent="0.2">
      <c r="D248" s="1889"/>
      <c r="E248" s="1814">
        <f t="shared" ref="E248:E276" si="35">SUM(E247+1)</f>
        <v>2</v>
      </c>
      <c r="F248" s="173">
        <v>13.1</v>
      </c>
      <c r="G248" s="44">
        <v>25.8</v>
      </c>
      <c r="H248" s="44">
        <v>19.100000000000001</v>
      </c>
      <c r="I248" s="44">
        <v>12.7</v>
      </c>
      <c r="J248" s="480"/>
      <c r="K248" s="85">
        <v>46</v>
      </c>
      <c r="L248" s="85">
        <v>91</v>
      </c>
      <c r="M248" s="85">
        <v>71</v>
      </c>
      <c r="N248" s="85">
        <v>45</v>
      </c>
      <c r="O248" s="112"/>
      <c r="P248" s="85">
        <v>1010</v>
      </c>
      <c r="Q248" s="85">
        <v>1012</v>
      </c>
      <c r="R248" s="85">
        <v>1011</v>
      </c>
      <c r="S248" s="85">
        <v>2</v>
      </c>
      <c r="T248" s="112"/>
      <c r="U248" s="44">
        <v>3.4</v>
      </c>
      <c r="V248" s="44">
        <v>9.6999999999999993</v>
      </c>
      <c r="W248" s="44">
        <v>13</v>
      </c>
      <c r="X248" s="103" t="s">
        <v>154</v>
      </c>
      <c r="Y248" s="401"/>
      <c r="Z248" s="88">
        <v>0</v>
      </c>
      <c r="AA248" s="1459" t="s">
        <v>459</v>
      </c>
      <c r="AB248" s="156" t="s">
        <v>459</v>
      </c>
      <c r="AC248" s="1461" t="s">
        <v>459</v>
      </c>
      <c r="AD248" s="88" t="s">
        <v>459</v>
      </c>
      <c r="AE248" s="1459" t="s">
        <v>459</v>
      </c>
      <c r="AF248" s="1467"/>
      <c r="AG248" s="88">
        <v>10.199999999999999</v>
      </c>
      <c r="AH248" s="88">
        <v>16</v>
      </c>
      <c r="AI248" s="88">
        <v>13.4</v>
      </c>
      <c r="AJ248" s="88">
        <v>5.8</v>
      </c>
      <c r="AL248" s="103" t="s">
        <v>716</v>
      </c>
      <c r="AM248" s="106"/>
      <c r="AN248" s="106"/>
      <c r="AO248" s="396"/>
      <c r="AP248" s="593">
        <v>8</v>
      </c>
      <c r="AQ248" s="596">
        <v>0</v>
      </c>
      <c r="AR248" s="576"/>
      <c r="AS248" s="88">
        <f t="shared" si="29"/>
        <v>2</v>
      </c>
      <c r="AT248" s="44">
        <f t="shared" si="30"/>
        <v>7.1000000000000014</v>
      </c>
      <c r="AU248" s="44">
        <f t="shared" si="31"/>
        <v>4.5500000000000007</v>
      </c>
      <c r="AV248" s="487">
        <f t="shared" si="32"/>
        <v>5.1000000000000014</v>
      </c>
      <c r="AW248" s="88">
        <f>IF(F248="","",F248-Daily!CP248)</f>
        <v>0.95769230769230695</v>
      </c>
      <c r="AX248" s="88">
        <f>IF(G248="","",G248-Daily!CQ248)</f>
        <v>4.9081250000000018</v>
      </c>
      <c r="AY248" s="88">
        <f>IF(H248="","",H248-Daily!CR248)</f>
        <v>2.5829086538461539</v>
      </c>
      <c r="AZ248" s="355">
        <f>IF(I248="","",I248-Daily!CS248)</f>
        <v>3.9504326923076931</v>
      </c>
      <c r="BA248" s="85">
        <v>2.6562015829890946</v>
      </c>
      <c r="BB248" s="85">
        <v>12.764751274562395</v>
      </c>
      <c r="BC248" s="42">
        <v>5.2228838793738337</v>
      </c>
      <c r="BD248" s="108">
        <v>13.235670697994181</v>
      </c>
      <c r="BE248" s="351"/>
      <c r="BF248" s="640">
        <v>0</v>
      </c>
      <c r="BG248" s="26">
        <v>367.50000000000023</v>
      </c>
      <c r="BH248" s="132">
        <v>0.83257816039873189</v>
      </c>
      <c r="BI248" s="30">
        <v>1139.5999999999999</v>
      </c>
      <c r="BJ248" s="616">
        <v>1.0173183360114264</v>
      </c>
      <c r="BK248" s="1792">
        <f t="shared" si="33"/>
        <v>0</v>
      </c>
      <c r="BL248" s="1709">
        <v>0.23333333333333331</v>
      </c>
      <c r="BM248" s="1709">
        <v>0.69791666666666663</v>
      </c>
      <c r="BN248" s="1709">
        <v>0.71875</v>
      </c>
      <c r="BO248" s="1709">
        <v>0.2986111111111111</v>
      </c>
      <c r="BP248" s="1708">
        <v>0.81527777777777777</v>
      </c>
      <c r="BR248" s="1395"/>
      <c r="BS248" s="2166"/>
      <c r="BT248" s="2167"/>
      <c r="BU248" s="353" t="s">
        <v>1</v>
      </c>
      <c r="BV248" s="339" t="s">
        <v>0</v>
      </c>
      <c r="BW248" s="354" t="s">
        <v>12</v>
      </c>
      <c r="BX248" s="1361" t="s">
        <v>13</v>
      </c>
      <c r="BY248" s="586"/>
      <c r="BZ248" s="2123"/>
      <c r="CA248" s="2134"/>
      <c r="CB248" s="2153"/>
      <c r="CC248" s="2169"/>
      <c r="CD248" s="1362"/>
      <c r="CE248" s="502" t="s">
        <v>15</v>
      </c>
      <c r="CF248" s="502" t="s">
        <v>135</v>
      </c>
      <c r="CG248" s="1363" t="s">
        <v>190</v>
      </c>
      <c r="CH248" s="1364" t="s">
        <v>65</v>
      </c>
      <c r="CI248" s="1364" t="s">
        <v>135</v>
      </c>
      <c r="CJ248" s="846" t="s">
        <v>191</v>
      </c>
      <c r="CK248" s="1086"/>
      <c r="CL248" s="670">
        <v>1</v>
      </c>
      <c r="CM248" s="561">
        <v>0</v>
      </c>
      <c r="CN248" s="670">
        <v>1013.25</v>
      </c>
      <c r="CO248" s="135">
        <f>'2011'!CA79</f>
        <v>3.7759999999999998</v>
      </c>
      <c r="CP248" s="664">
        <v>12.142307692307693</v>
      </c>
      <c r="CQ248" s="664">
        <v>20.891874999999999</v>
      </c>
      <c r="CR248" s="664">
        <f t="shared" si="27"/>
        <v>16.517091346153848</v>
      </c>
      <c r="CS248" s="512">
        <f t="shared" si="28"/>
        <v>8.7495673076923062</v>
      </c>
      <c r="CT248" s="669">
        <f>$CT$246+('2011'!$BX$79/Daily!$E$276*Daily!E248)</f>
        <v>441.4</v>
      </c>
      <c r="CU248" s="669">
        <f>$CU$246+('2011'!$CF$79/Daily!$E$276*Daily!E248)</f>
        <v>1120.2</v>
      </c>
      <c r="CV248" s="135">
        <f>'2011'!BT79</f>
        <v>11.1</v>
      </c>
      <c r="CW248" s="135">
        <f>'2011'!BU79</f>
        <v>18.7</v>
      </c>
      <c r="CX248" s="25"/>
      <c r="CY248" s="536"/>
      <c r="CZ248" s="536"/>
      <c r="DA248" s="536"/>
      <c r="DB248" s="536"/>
      <c r="DC248" s="536"/>
      <c r="DD248" s="536"/>
    </row>
    <row r="249" spans="4:108" ht="12.75" customHeight="1" x14ac:dyDescent="0.2">
      <c r="D249" s="1889"/>
      <c r="E249" s="1814">
        <f t="shared" si="35"/>
        <v>3</v>
      </c>
      <c r="F249" s="189">
        <v>15.3</v>
      </c>
      <c r="G249" s="44">
        <v>23.1</v>
      </c>
      <c r="H249" s="44">
        <v>18.8</v>
      </c>
      <c r="I249" s="44">
        <v>7.8</v>
      </c>
      <c r="J249" s="480"/>
      <c r="K249" s="85">
        <v>58</v>
      </c>
      <c r="L249" s="85">
        <v>89</v>
      </c>
      <c r="M249" s="85">
        <v>72</v>
      </c>
      <c r="N249" s="85">
        <v>31</v>
      </c>
      <c r="O249" s="112"/>
      <c r="P249" s="85">
        <v>1007</v>
      </c>
      <c r="Q249" s="85">
        <v>1010</v>
      </c>
      <c r="R249" s="85">
        <v>1008.5</v>
      </c>
      <c r="S249" s="85">
        <v>3</v>
      </c>
      <c r="T249" s="112"/>
      <c r="U249" s="44">
        <v>5.5</v>
      </c>
      <c r="V249" s="44">
        <v>13.2</v>
      </c>
      <c r="W249" s="44">
        <v>16.3</v>
      </c>
      <c r="X249" s="103" t="s">
        <v>154</v>
      </c>
      <c r="Y249" s="401"/>
      <c r="Z249" s="88">
        <v>0</v>
      </c>
      <c r="AA249" s="1459" t="s">
        <v>459</v>
      </c>
      <c r="AB249" s="156" t="s">
        <v>459</v>
      </c>
      <c r="AC249" s="1461" t="s">
        <v>459</v>
      </c>
      <c r="AD249" s="88" t="s">
        <v>459</v>
      </c>
      <c r="AE249" s="1459" t="s">
        <v>459</v>
      </c>
      <c r="AF249" s="1467"/>
      <c r="AG249" s="88">
        <v>12.1</v>
      </c>
      <c r="AH249" s="88">
        <v>15.1</v>
      </c>
      <c r="AI249" s="88">
        <v>13.6</v>
      </c>
      <c r="AJ249" s="88">
        <v>3</v>
      </c>
      <c r="AL249" s="103" t="s">
        <v>717</v>
      </c>
      <c r="AM249" s="106"/>
      <c r="AN249" s="106"/>
      <c r="AO249" s="396"/>
      <c r="AP249" s="593">
        <v>6</v>
      </c>
      <c r="AQ249" s="596">
        <v>0</v>
      </c>
      <c r="AR249" s="576"/>
      <c r="AS249" s="44">
        <f t="shared" si="29"/>
        <v>4.2000000000000011</v>
      </c>
      <c r="AT249" s="44">
        <f t="shared" si="30"/>
        <v>4.4000000000000021</v>
      </c>
      <c r="AU249" s="44">
        <f t="shared" si="31"/>
        <v>4.3000000000000016</v>
      </c>
      <c r="AV249" s="487">
        <f t="shared" si="32"/>
        <v>0.20000000000000107</v>
      </c>
      <c r="AW249" s="44">
        <f>IF(F249="","",F249-Daily!CP249)</f>
        <v>3.2334615384615386</v>
      </c>
      <c r="AX249" s="44">
        <f>IF(G249="","",G249-Daily!CQ249)</f>
        <v>2.3087499999999999</v>
      </c>
      <c r="AY249" s="44">
        <f>IF(H249="","",H249-Daily!CR249)</f>
        <v>2.3711057692307698</v>
      </c>
      <c r="AZ249" s="487">
        <f>IF(I249="","",I249-Daily!CS249)</f>
        <v>-0.92471153846153964</v>
      </c>
      <c r="BA249" s="85">
        <v>6.9461683426687317</v>
      </c>
      <c r="BB249" s="85">
        <v>3.9583173357665062</v>
      </c>
      <c r="BC249" s="42">
        <v>4.7264202647009927</v>
      </c>
      <c r="BD249" s="108">
        <v>2.7143210868538143</v>
      </c>
      <c r="BE249" s="351"/>
      <c r="BF249" s="640">
        <v>0</v>
      </c>
      <c r="BG249" s="26">
        <v>367.50000000000023</v>
      </c>
      <c r="BH249" s="132">
        <v>0.82844905320108253</v>
      </c>
      <c r="BI249" s="30">
        <v>1145.5999999999999</v>
      </c>
      <c r="BJ249" s="616">
        <v>1.0184921763869133</v>
      </c>
      <c r="BK249" s="1792">
        <f t="shared" si="33"/>
        <v>0</v>
      </c>
      <c r="BL249" s="1709">
        <v>0.21666666666666667</v>
      </c>
      <c r="BM249" s="1709">
        <v>0.61805555555555558</v>
      </c>
      <c r="BN249" s="1709">
        <v>0.62777777777777777</v>
      </c>
      <c r="BO249" s="1709">
        <v>0.30416666666666664</v>
      </c>
      <c r="BP249" s="1708">
        <v>0.59027777777777779</v>
      </c>
      <c r="BR249" s="1395"/>
      <c r="BS249" s="2159" t="s">
        <v>192</v>
      </c>
      <c r="BT249" s="2160"/>
      <c r="BU249" s="88">
        <v>1.2056410256410199</v>
      </c>
      <c r="BV249" s="88">
        <v>0.30137820512821278</v>
      </c>
      <c r="BW249" s="88">
        <v>0.61350961538461313</v>
      </c>
      <c r="BX249" s="88">
        <v>-0.90426282051281603</v>
      </c>
      <c r="BY249" s="127"/>
      <c r="BZ249" s="607">
        <v>74.533333333333331</v>
      </c>
      <c r="CA249" s="607">
        <v>1010.2333333333333</v>
      </c>
      <c r="CB249" s="1365">
        <v>6.26</v>
      </c>
      <c r="CC249" s="88">
        <v>11.66</v>
      </c>
      <c r="CD249" s="1366"/>
      <c r="CE249" s="44">
        <v>34.899999999999991</v>
      </c>
      <c r="CF249" s="1367">
        <v>1.0575757575757574</v>
      </c>
      <c r="CG249" s="1368">
        <v>0.82897862232779107</v>
      </c>
      <c r="CH249" s="1369">
        <v>71.5</v>
      </c>
      <c r="CI249" s="1367">
        <v>0.9954583994572771</v>
      </c>
      <c r="CJ249" s="503">
        <v>0.44601085397043239</v>
      </c>
      <c r="CK249" s="1087"/>
      <c r="CL249" s="670">
        <v>1</v>
      </c>
      <c r="CM249" s="669">
        <v>0</v>
      </c>
      <c r="CN249" s="670">
        <v>1013.25</v>
      </c>
      <c r="CO249" s="135">
        <f>'2011'!CA79</f>
        <v>3.7759999999999998</v>
      </c>
      <c r="CP249" s="664">
        <v>12.066538461538462</v>
      </c>
      <c r="CQ249" s="664">
        <v>20.791250000000002</v>
      </c>
      <c r="CR249" s="664">
        <f t="shared" si="27"/>
        <v>16.428894230769231</v>
      </c>
      <c r="CS249" s="512">
        <f t="shared" si="28"/>
        <v>8.7247115384615395</v>
      </c>
      <c r="CT249" s="669">
        <f>$CT$246+('2011'!$BX$79/Daily!$E$276*Daily!E249)</f>
        <v>443.6</v>
      </c>
      <c r="CU249" s="669">
        <f>$CU$246+('2011'!$CF$79/Daily!$E$276*Daily!E249)</f>
        <v>1124.8</v>
      </c>
      <c r="CV249" s="135">
        <f>'2011'!BT79</f>
        <v>11.1</v>
      </c>
      <c r="CW249" s="135">
        <f>'2011'!BU79</f>
        <v>18.7</v>
      </c>
      <c r="CX249" s="25"/>
      <c r="CY249" s="536"/>
      <c r="CZ249" s="536"/>
      <c r="DA249" s="536"/>
      <c r="DB249" s="536"/>
      <c r="DC249" s="536"/>
      <c r="DD249" s="536"/>
    </row>
    <row r="250" spans="4:108" ht="12.75" customHeight="1" x14ac:dyDescent="0.2">
      <c r="D250" s="1889"/>
      <c r="E250" s="1814">
        <f t="shared" si="35"/>
        <v>4</v>
      </c>
      <c r="F250" s="189">
        <v>14.4</v>
      </c>
      <c r="G250" s="44">
        <v>19.2</v>
      </c>
      <c r="H250" s="44">
        <v>16.7</v>
      </c>
      <c r="I250" s="44">
        <v>4.8</v>
      </c>
      <c r="J250" s="1408"/>
      <c r="K250" s="85">
        <v>72</v>
      </c>
      <c r="L250" s="85">
        <v>90</v>
      </c>
      <c r="M250" s="85">
        <v>82</v>
      </c>
      <c r="N250" s="85">
        <v>18</v>
      </c>
      <c r="O250" s="112"/>
      <c r="P250" s="85">
        <v>1005</v>
      </c>
      <c r="Q250" s="85">
        <v>1007</v>
      </c>
      <c r="R250" s="85">
        <v>1006</v>
      </c>
      <c r="S250" s="85">
        <v>2</v>
      </c>
      <c r="T250" s="112"/>
      <c r="U250" s="44">
        <v>5.4</v>
      </c>
      <c r="V250" s="44">
        <v>12.1</v>
      </c>
      <c r="W250" s="44">
        <v>17</v>
      </c>
      <c r="X250" s="103" t="s">
        <v>154</v>
      </c>
      <c r="Y250" s="401"/>
      <c r="Z250" s="88">
        <v>3.8</v>
      </c>
      <c r="AA250" s="1459">
        <v>3.3</v>
      </c>
      <c r="AB250" s="156">
        <v>0.8</v>
      </c>
      <c r="AC250" s="1461">
        <v>9.0261282660332565E-2</v>
      </c>
      <c r="AD250" s="88">
        <v>1.2666666666666666</v>
      </c>
      <c r="AE250" s="1459">
        <v>6</v>
      </c>
      <c r="AF250" s="1467"/>
      <c r="AG250" s="88">
        <v>9.8000000000000007</v>
      </c>
      <c r="AH250" s="88">
        <v>16.399999999999999</v>
      </c>
      <c r="AI250" s="88">
        <v>13.6</v>
      </c>
      <c r="AJ250" s="88">
        <v>6.6</v>
      </c>
      <c r="AL250" s="103" t="s">
        <v>535</v>
      </c>
      <c r="AM250" s="106"/>
      <c r="AN250" s="106"/>
      <c r="AO250" s="396"/>
      <c r="AP250" s="593">
        <v>1.5</v>
      </c>
      <c r="AQ250" s="596">
        <v>3</v>
      </c>
      <c r="AR250" s="576"/>
      <c r="AS250" s="44">
        <f t="shared" si="29"/>
        <v>3.3000000000000007</v>
      </c>
      <c r="AT250" s="44">
        <f t="shared" si="30"/>
        <v>0.5</v>
      </c>
      <c r="AU250" s="44">
        <f t="shared" si="31"/>
        <v>1.9000000000000004</v>
      </c>
      <c r="AV250" s="487">
        <f t="shared" si="32"/>
        <v>-2.8000000000000007</v>
      </c>
      <c r="AW250" s="44">
        <f>IF(F250="","",F250-Daily!CP250)</f>
        <v>2.4092307692307688</v>
      </c>
      <c r="AX250" s="44">
        <f>IF(G250="","",G250-Daily!CQ250)</f>
        <v>-1.4906250000000014</v>
      </c>
      <c r="AY250" s="44">
        <f>IF(H250="","",H250-Daily!CR250)</f>
        <v>0.35930288461538495</v>
      </c>
      <c r="AZ250" s="487">
        <f>IF(I250="","",I250-Daily!CS250)</f>
        <v>-3.8998557692307694</v>
      </c>
      <c r="BA250" s="85">
        <v>4.6676503865585026</v>
      </c>
      <c r="BB250" s="85">
        <v>2.9980944083963355</v>
      </c>
      <c r="BC250" s="42">
        <v>2.2138695298128912</v>
      </c>
      <c r="BD250" s="108">
        <v>12.786983567271085</v>
      </c>
      <c r="BE250" s="351"/>
      <c r="BF250" s="640">
        <v>1.7272727272727271</v>
      </c>
      <c r="BG250" s="26">
        <v>371.30000000000024</v>
      </c>
      <c r="BH250" s="132">
        <v>0.83288470165993767</v>
      </c>
      <c r="BI250" s="30">
        <v>1147.0999999999999</v>
      </c>
      <c r="BJ250" s="616">
        <v>1.0156720382503983</v>
      </c>
      <c r="BK250" s="1792">
        <f t="shared" si="33"/>
        <v>2</v>
      </c>
      <c r="BL250" s="1709">
        <v>0.12152777777777778</v>
      </c>
      <c r="BM250" s="1709">
        <v>0.44791666666666669</v>
      </c>
      <c r="BN250" s="1709">
        <v>0.8305555555555556</v>
      </c>
      <c r="BO250" s="1709" t="s">
        <v>734</v>
      </c>
      <c r="BP250" s="1708">
        <v>0.8041666666666667</v>
      </c>
      <c r="BR250" s="1395"/>
      <c r="BS250" s="2159" t="s">
        <v>238</v>
      </c>
      <c r="BT250" s="2160"/>
      <c r="BU250" s="88">
        <v>1.2973794871794873</v>
      </c>
      <c r="BV250" s="88">
        <v>3.1271384615384648</v>
      </c>
      <c r="BW250" s="88">
        <v>1.9922589743589754</v>
      </c>
      <c r="BX250" s="88">
        <v>1.8297589743589784</v>
      </c>
      <c r="BY250" s="127"/>
      <c r="BZ250" s="607">
        <v>76.2</v>
      </c>
      <c r="CA250" s="607">
        <v>1017.6</v>
      </c>
      <c r="CB250" s="1365">
        <v>4.0266666666666664</v>
      </c>
      <c r="CC250" s="88">
        <v>11.506666666666666</v>
      </c>
      <c r="CD250" s="1366"/>
      <c r="CE250" s="44">
        <v>7.2</v>
      </c>
      <c r="CF250" s="1367">
        <v>0.2181818181818182</v>
      </c>
      <c r="CG250" s="1368">
        <v>0.1710213776722091</v>
      </c>
      <c r="CH250" s="85">
        <v>88.809999999999988</v>
      </c>
      <c r="CI250" s="1367">
        <v>1.3420720582217116</v>
      </c>
      <c r="CJ250" s="503">
        <v>0.55398914602956773</v>
      </c>
      <c r="CK250" s="1088"/>
      <c r="CL250" s="670">
        <v>1</v>
      </c>
      <c r="CM250" s="669">
        <v>0</v>
      </c>
      <c r="CN250" s="670">
        <v>1013.25</v>
      </c>
      <c r="CO250" s="135">
        <f>'2011'!CA79</f>
        <v>3.7759999999999998</v>
      </c>
      <c r="CP250" s="664">
        <v>11.990769230769232</v>
      </c>
      <c r="CQ250" s="664">
        <v>20.690625000000001</v>
      </c>
      <c r="CR250" s="664">
        <f t="shared" si="27"/>
        <v>16.340697115384614</v>
      </c>
      <c r="CS250" s="512">
        <f t="shared" si="28"/>
        <v>8.6998557692307692</v>
      </c>
      <c r="CT250" s="669">
        <f>$CT$246+('2011'!$BX$79/Daily!$E$276*Daily!E250)</f>
        <v>445.8</v>
      </c>
      <c r="CU250" s="669">
        <f>$CU$246+('2011'!$CF$79/Daily!$E$276*Daily!E250)</f>
        <v>1129.4000000000001</v>
      </c>
      <c r="CV250" s="135">
        <f>'2011'!BT79</f>
        <v>11.1</v>
      </c>
      <c r="CW250" s="135">
        <f>'2011'!BU79</f>
        <v>18.7</v>
      </c>
      <c r="CX250" s="25"/>
      <c r="CY250" s="536"/>
      <c r="CZ250" s="536"/>
      <c r="DA250" s="536"/>
      <c r="DB250" s="536"/>
      <c r="DC250" s="536"/>
      <c r="DD250" s="536"/>
    </row>
    <row r="251" spans="4:108" ht="12.75" customHeight="1" x14ac:dyDescent="0.2">
      <c r="D251" s="1889"/>
      <c r="E251" s="1814">
        <f t="shared" si="35"/>
        <v>5</v>
      </c>
      <c r="F251" s="189">
        <v>11.6</v>
      </c>
      <c r="G251" s="44">
        <v>19.100000000000001</v>
      </c>
      <c r="H251" s="44">
        <v>15.3</v>
      </c>
      <c r="I251" s="44">
        <v>7.5</v>
      </c>
      <c r="J251" s="1408"/>
      <c r="K251" s="85">
        <v>48</v>
      </c>
      <c r="L251" s="85">
        <v>84</v>
      </c>
      <c r="M251" s="85">
        <v>70</v>
      </c>
      <c r="N251" s="85">
        <v>36</v>
      </c>
      <c r="O251" s="112"/>
      <c r="P251" s="85">
        <v>1008</v>
      </c>
      <c r="Q251" s="85">
        <v>1015</v>
      </c>
      <c r="R251" s="85">
        <v>1011.5</v>
      </c>
      <c r="S251" s="85">
        <v>7</v>
      </c>
      <c r="T251" s="112"/>
      <c r="U251" s="44">
        <v>8</v>
      </c>
      <c r="V251" s="44">
        <v>20.7</v>
      </c>
      <c r="W251" s="44">
        <v>29.9</v>
      </c>
      <c r="X251" s="103" t="s">
        <v>154</v>
      </c>
      <c r="Y251" s="401"/>
      <c r="Z251" s="88">
        <v>0.3</v>
      </c>
      <c r="AA251" s="1459" t="s">
        <v>459</v>
      </c>
      <c r="AB251" s="156" t="s">
        <v>459</v>
      </c>
      <c r="AC251" s="1461">
        <v>7.1258907363420448E-3</v>
      </c>
      <c r="AD251" s="88">
        <v>0.3</v>
      </c>
      <c r="AE251" s="1459" t="s">
        <v>112</v>
      </c>
      <c r="AF251" s="1467"/>
      <c r="AG251" s="88">
        <v>7.3</v>
      </c>
      <c r="AH251" s="88">
        <v>11.8</v>
      </c>
      <c r="AI251" s="88">
        <v>9.6999999999999993</v>
      </c>
      <c r="AJ251" s="88">
        <v>4.5</v>
      </c>
      <c r="AL251" s="103" t="s">
        <v>627</v>
      </c>
      <c r="AM251" s="106"/>
      <c r="AN251" s="106"/>
      <c r="AO251" s="396"/>
      <c r="AP251" s="593">
        <v>6</v>
      </c>
      <c r="AQ251" s="596">
        <v>1</v>
      </c>
      <c r="AR251" s="576"/>
      <c r="AS251" s="44">
        <f t="shared" si="29"/>
        <v>0.5</v>
      </c>
      <c r="AT251" s="44">
        <f t="shared" si="30"/>
        <v>0.40000000000000213</v>
      </c>
      <c r="AU251" s="44">
        <f t="shared" si="31"/>
        <v>0.45000000000000107</v>
      </c>
      <c r="AV251" s="487">
        <f t="shared" si="32"/>
        <v>-9.9999999999997868E-2</v>
      </c>
      <c r="AW251" s="44">
        <f>IF(F251="","",F251-Daily!CP251)</f>
        <v>-0.3149999999999995</v>
      </c>
      <c r="AX251" s="44">
        <f>IF(G251="","",G251-Daily!CQ251)</f>
        <v>-1.4899999999999984</v>
      </c>
      <c r="AY251" s="44">
        <f>IF(H251="","",H251-Daily!CR251)</f>
        <v>-0.95249999999999702</v>
      </c>
      <c r="AZ251" s="487">
        <f>IF(I251="","",I251-Daily!CS251)</f>
        <v>-1.1750000000000007</v>
      </c>
      <c r="BA251" s="85">
        <v>2.1797259707426679</v>
      </c>
      <c r="BB251" s="85">
        <v>2.9975049125602817</v>
      </c>
      <c r="BC251" s="42">
        <v>2.6750924376587393</v>
      </c>
      <c r="BD251" s="108">
        <v>2.9878704463670149</v>
      </c>
      <c r="BE251" s="351"/>
      <c r="BF251" s="640">
        <v>0.13636363636363635</v>
      </c>
      <c r="BG251" s="26">
        <v>371.60000000000025</v>
      </c>
      <c r="BH251" s="132">
        <v>0.82946428571428632</v>
      </c>
      <c r="BI251" s="30">
        <v>1153.0999999999999</v>
      </c>
      <c r="BJ251" s="616">
        <v>1.0168430335097001</v>
      </c>
      <c r="BK251" s="1792">
        <f t="shared" si="33"/>
        <v>1</v>
      </c>
      <c r="BL251" s="1709">
        <v>0.25763888888888892</v>
      </c>
      <c r="BM251" s="1709">
        <v>0.66249999999999998</v>
      </c>
      <c r="BN251" s="1709">
        <v>0.63124999999999998</v>
      </c>
      <c r="BO251" s="1709">
        <v>1.3888888888888888E-2</v>
      </c>
      <c r="BP251" s="1708">
        <v>0.65486111111111112</v>
      </c>
      <c r="BR251" s="1395"/>
      <c r="BS251" s="291"/>
      <c r="BT251" s="184"/>
      <c r="BU251" s="352"/>
      <c r="BV251" s="352"/>
      <c r="BW251" s="352"/>
      <c r="BX251" s="352"/>
      <c r="BY251" s="127"/>
      <c r="BZ251" s="608"/>
      <c r="CA251" s="608"/>
      <c r="CB251" s="1370"/>
      <c r="CC251" s="352"/>
      <c r="CD251" s="1366"/>
      <c r="CE251" s="480"/>
      <c r="CF251" s="1371"/>
      <c r="CG251" s="1372"/>
      <c r="CH251" s="112"/>
      <c r="CI251" s="1371"/>
      <c r="CJ251" s="504"/>
      <c r="CK251" s="1089"/>
      <c r="CL251" s="670">
        <v>1</v>
      </c>
      <c r="CM251" s="669">
        <v>0</v>
      </c>
      <c r="CN251" s="670">
        <v>1013.25</v>
      </c>
      <c r="CO251" s="135">
        <f>'2011'!CA79</f>
        <v>3.7759999999999998</v>
      </c>
      <c r="CP251" s="664">
        <v>11.914999999999999</v>
      </c>
      <c r="CQ251" s="664">
        <v>20.59</v>
      </c>
      <c r="CR251" s="664">
        <f t="shared" si="27"/>
        <v>16.252499999999998</v>
      </c>
      <c r="CS251" s="512">
        <f t="shared" si="28"/>
        <v>8.6750000000000007</v>
      </c>
      <c r="CT251" s="669">
        <f>$CT$246+('2011'!$BX$79/Daily!$E$276*Daily!E251)</f>
        <v>448</v>
      </c>
      <c r="CU251" s="669">
        <f>$CU$246+('2011'!$CF$79/Daily!$E$276*Daily!E251)</f>
        <v>1134</v>
      </c>
      <c r="CV251" s="135">
        <f>'2011'!BT79</f>
        <v>11.1</v>
      </c>
      <c r="CW251" s="135">
        <f>'2011'!BU79</f>
        <v>18.7</v>
      </c>
      <c r="CX251" s="25"/>
      <c r="CY251" s="536"/>
      <c r="CZ251" s="536"/>
      <c r="DA251" s="536"/>
      <c r="DB251" s="536"/>
      <c r="DC251" s="536"/>
      <c r="DD251" s="536"/>
    </row>
    <row r="252" spans="4:108" ht="12.75" customHeight="1" x14ac:dyDescent="0.2">
      <c r="D252" s="1889"/>
      <c r="E252" s="1814">
        <f t="shared" si="35"/>
        <v>6</v>
      </c>
      <c r="F252" s="189">
        <v>13</v>
      </c>
      <c r="G252" s="44">
        <v>17.899999999999999</v>
      </c>
      <c r="H252" s="44">
        <v>15.5</v>
      </c>
      <c r="I252" s="44">
        <v>4.9000000000000004</v>
      </c>
      <c r="J252" s="1408"/>
      <c r="K252" s="98">
        <v>77</v>
      </c>
      <c r="L252" s="98">
        <v>94</v>
      </c>
      <c r="M252" s="98">
        <v>85</v>
      </c>
      <c r="N252" s="98">
        <v>17</v>
      </c>
      <c r="O252" s="111"/>
      <c r="P252" s="98">
        <v>1004</v>
      </c>
      <c r="Q252" s="98">
        <v>1012</v>
      </c>
      <c r="R252" s="98">
        <v>1008</v>
      </c>
      <c r="S252" s="98">
        <v>8</v>
      </c>
      <c r="T252" s="111"/>
      <c r="U252" s="88">
        <v>9.8000000000000007</v>
      </c>
      <c r="V252" s="88">
        <v>21</v>
      </c>
      <c r="W252" s="88">
        <v>33.9</v>
      </c>
      <c r="X252" s="103" t="s">
        <v>154</v>
      </c>
      <c r="Y252" s="401"/>
      <c r="Z252" s="88">
        <v>21.7</v>
      </c>
      <c r="AA252" s="1459">
        <v>18.399999999999999</v>
      </c>
      <c r="AB252" s="156">
        <v>7.4</v>
      </c>
      <c r="AC252" s="1461">
        <v>0.51543942992874126</v>
      </c>
      <c r="AD252" s="88">
        <v>4.34</v>
      </c>
      <c r="AE252" s="1459">
        <v>100</v>
      </c>
      <c r="AF252" s="1467"/>
      <c r="AG252" s="88">
        <v>9.6</v>
      </c>
      <c r="AH252" s="88">
        <v>15.7</v>
      </c>
      <c r="AI252" s="88">
        <v>12.9</v>
      </c>
      <c r="AJ252" s="88">
        <v>6.1</v>
      </c>
      <c r="AL252" s="103" t="s">
        <v>464</v>
      </c>
      <c r="AM252" s="106"/>
      <c r="AN252" s="106"/>
      <c r="AO252" s="396"/>
      <c r="AP252" s="593">
        <v>0</v>
      </c>
      <c r="AQ252" s="596">
        <v>5</v>
      </c>
      <c r="AR252" s="576"/>
      <c r="AS252" s="44">
        <f t="shared" si="29"/>
        <v>1.9000000000000004</v>
      </c>
      <c r="AT252" s="44">
        <f t="shared" si="30"/>
        <v>-0.80000000000000071</v>
      </c>
      <c r="AU252" s="44">
        <f t="shared" si="31"/>
        <v>0.54999999999999982</v>
      </c>
      <c r="AV252" s="487">
        <f t="shared" si="32"/>
        <v>-2.7000000000000011</v>
      </c>
      <c r="AW252" s="44">
        <f>IF(F252="","",F252-Daily!CP252)</f>
        <v>1.1607692307692297</v>
      </c>
      <c r="AX252" s="44">
        <f>IF(G252="","",G252-Daily!CQ252)</f>
        <v>-2.4976923076923079</v>
      </c>
      <c r="AY252" s="44">
        <f>IF(H252="","",H252-Daily!CR252)</f>
        <v>-0.6184615384615384</v>
      </c>
      <c r="AZ252" s="487">
        <f>IF(I252="","",I252-Daily!CS252)</f>
        <v>-3.6584615384615358</v>
      </c>
      <c r="BA252" s="85">
        <v>2.8455892157712372</v>
      </c>
      <c r="BB252" s="85">
        <v>4.2457175582344506</v>
      </c>
      <c r="BC252" s="42">
        <v>2.3966075806679275</v>
      </c>
      <c r="BD252" s="108">
        <v>10.888852795299901</v>
      </c>
      <c r="BE252" s="351"/>
      <c r="BF252" s="640">
        <v>9.8636363636363633</v>
      </c>
      <c r="BG252" s="26">
        <v>393.30000000000024</v>
      </c>
      <c r="BH252" s="132">
        <v>0.87361172812083576</v>
      </c>
      <c r="BI252" s="30">
        <v>1153.0999999999999</v>
      </c>
      <c r="BJ252" s="616">
        <v>1.012734937642719</v>
      </c>
      <c r="BK252" s="1792">
        <f t="shared" si="33"/>
        <v>2</v>
      </c>
      <c r="BL252" s="1709">
        <v>0.38194444444444442</v>
      </c>
      <c r="BM252" s="1709">
        <v>0.64097222222222217</v>
      </c>
      <c r="BN252" s="1709" t="s">
        <v>735</v>
      </c>
      <c r="BO252" s="1709" t="s">
        <v>736</v>
      </c>
      <c r="BP252" s="1708">
        <v>0.30972222222222223</v>
      </c>
      <c r="BR252" s="1395"/>
      <c r="BS252" s="2159" t="s">
        <v>194</v>
      </c>
      <c r="BT252" s="2160"/>
      <c r="BU252" s="88">
        <v>1.5128846153846123</v>
      </c>
      <c r="BV252" s="88">
        <v>0.17783653846154479</v>
      </c>
      <c r="BW252" s="88">
        <v>0.69036057692307651</v>
      </c>
      <c r="BX252" s="88">
        <v>-1.3350480769230737</v>
      </c>
      <c r="BY252" s="127"/>
      <c r="BZ252" s="607">
        <v>77.400000000000006</v>
      </c>
      <c r="CA252" s="607">
        <v>1009.3</v>
      </c>
      <c r="CB252" s="1365">
        <v>6.07</v>
      </c>
      <c r="CC252" s="88">
        <v>12.680000000000001</v>
      </c>
      <c r="CD252" s="1366"/>
      <c r="CE252" s="44">
        <v>30.7</v>
      </c>
      <c r="CF252" s="1367">
        <v>1.3954545454545455</v>
      </c>
      <c r="CG252" s="1368">
        <v>0.72921615201900258</v>
      </c>
      <c r="CH252" s="85">
        <v>35.5</v>
      </c>
      <c r="CI252" s="1367">
        <v>0.73182709620604514</v>
      </c>
      <c r="CJ252" s="503">
        <v>0.22144594847483004</v>
      </c>
      <c r="CK252" s="1089"/>
      <c r="CL252" s="670">
        <v>1</v>
      </c>
      <c r="CM252" s="669">
        <v>0</v>
      </c>
      <c r="CN252" s="670">
        <v>1013.25</v>
      </c>
      <c r="CO252" s="135">
        <f>'2011'!CA79</f>
        <v>3.7759999999999998</v>
      </c>
      <c r="CP252" s="664">
        <v>11.83923076923077</v>
      </c>
      <c r="CQ252" s="664">
        <v>20.397692307692306</v>
      </c>
      <c r="CR252" s="664">
        <f t="shared" si="27"/>
        <v>16.118461538461538</v>
      </c>
      <c r="CS252" s="512">
        <f t="shared" si="28"/>
        <v>8.5584615384615361</v>
      </c>
      <c r="CT252" s="669">
        <f>$CT$246+('2011'!$BX$79/Daily!$E$276*Daily!E252)</f>
        <v>450.2</v>
      </c>
      <c r="CU252" s="669">
        <f>$CU$246+('2011'!$CF$79/Daily!$E$276*Daily!E252)</f>
        <v>1138.5999999999999</v>
      </c>
      <c r="CV252" s="135">
        <f>'2011'!BT79</f>
        <v>11.1</v>
      </c>
      <c r="CW252" s="135">
        <f>'2011'!BU79</f>
        <v>18.7</v>
      </c>
      <c r="CX252" s="25"/>
      <c r="CY252" s="536"/>
      <c r="CZ252" s="536"/>
      <c r="DA252" s="536"/>
      <c r="DB252" s="536"/>
      <c r="DC252" s="536"/>
      <c r="DD252" s="536"/>
    </row>
    <row r="253" spans="4:108" ht="12.75" customHeight="1" x14ac:dyDescent="0.2">
      <c r="D253" s="1889"/>
      <c r="E253" s="1814">
        <f t="shared" si="35"/>
        <v>7</v>
      </c>
      <c r="F253" s="173">
        <v>11.8</v>
      </c>
      <c r="G253" s="88">
        <v>17</v>
      </c>
      <c r="H253" s="88">
        <v>14.2</v>
      </c>
      <c r="I253" s="88">
        <v>5.2</v>
      </c>
      <c r="J253" s="1408"/>
      <c r="K253" s="98">
        <v>63</v>
      </c>
      <c r="L253" s="98">
        <v>85</v>
      </c>
      <c r="M253" s="98">
        <v>76</v>
      </c>
      <c r="N253" s="98">
        <v>22</v>
      </c>
      <c r="O253" s="111"/>
      <c r="P253" s="98">
        <v>1007</v>
      </c>
      <c r="Q253" s="98">
        <v>1012</v>
      </c>
      <c r="R253" s="98">
        <v>1009.5</v>
      </c>
      <c r="S253" s="98">
        <v>5</v>
      </c>
      <c r="T253" s="111"/>
      <c r="U253" s="88">
        <v>7.6</v>
      </c>
      <c r="V253" s="88">
        <v>16.100000000000001</v>
      </c>
      <c r="W253" s="88">
        <v>23.7</v>
      </c>
      <c r="X253" s="103" t="s">
        <v>154</v>
      </c>
      <c r="Y253" s="401"/>
      <c r="Z253" s="88">
        <v>0.5</v>
      </c>
      <c r="AA253" s="1459">
        <v>0.5</v>
      </c>
      <c r="AB253" s="156">
        <v>0.3</v>
      </c>
      <c r="AC253" s="1461">
        <v>1.1876484560570074E-2</v>
      </c>
      <c r="AD253" s="88">
        <v>0.5</v>
      </c>
      <c r="AE253" s="1459" t="s">
        <v>112</v>
      </c>
      <c r="AF253" s="1467"/>
      <c r="AG253" s="88">
        <v>9</v>
      </c>
      <c r="AH253" s="88">
        <v>11.1</v>
      </c>
      <c r="AI253" s="88">
        <v>9.8000000000000007</v>
      </c>
      <c r="AJ253" s="88">
        <v>2.1</v>
      </c>
      <c r="AL253" s="103" t="s">
        <v>718</v>
      </c>
      <c r="AM253" s="106"/>
      <c r="AN253" s="106"/>
      <c r="AO253" s="396"/>
      <c r="AP253" s="593">
        <v>1.5</v>
      </c>
      <c r="AQ253" s="596">
        <v>1</v>
      </c>
      <c r="AR253" s="576"/>
      <c r="AS253" s="88">
        <f t="shared" si="29"/>
        <v>0.70000000000000107</v>
      </c>
      <c r="AT253" s="88">
        <f t="shared" si="30"/>
        <v>-1.6999999999999993</v>
      </c>
      <c r="AU253" s="88">
        <f t="shared" si="31"/>
        <v>-0.49999999999999911</v>
      </c>
      <c r="AV253" s="355">
        <f t="shared" si="32"/>
        <v>-2.4000000000000004</v>
      </c>
      <c r="AW253" s="88">
        <f>IF(F253="","",F253-Daily!CP253)</f>
        <v>3.6538461538460965E-2</v>
      </c>
      <c r="AX253" s="88">
        <f>IF(G253="","",G253-Daily!CQ253)</f>
        <v>-3.2053846153846131</v>
      </c>
      <c r="AY253" s="88">
        <f>IF(H253="","",H253-Daily!CR253)</f>
        <v>-1.7844230769230762</v>
      </c>
      <c r="AZ253" s="355">
        <f>IF(I253="","",I253-Daily!CS253)</f>
        <v>-3.2419230769230731</v>
      </c>
      <c r="BA253" s="85">
        <v>2.0193474822762179</v>
      </c>
      <c r="BB253" s="85">
        <v>5.6340725841425803</v>
      </c>
      <c r="BC253" s="42">
        <v>3.6586166017991979</v>
      </c>
      <c r="BD253" s="108">
        <v>8.3774591637020546</v>
      </c>
      <c r="BE253" s="351"/>
      <c r="BF253" s="640">
        <v>0.22727272727272727</v>
      </c>
      <c r="BG253" s="26">
        <v>393.80000000000024</v>
      </c>
      <c r="BH253" s="132">
        <v>0.87046861184792279</v>
      </c>
      <c r="BI253" s="30">
        <v>1154.5999999999999</v>
      </c>
      <c r="BJ253" s="616">
        <v>1.0099720083974806</v>
      </c>
      <c r="BK253" s="1792">
        <f t="shared" si="33"/>
        <v>1</v>
      </c>
      <c r="BL253" s="1709">
        <v>0.21875</v>
      </c>
      <c r="BM253" s="1709">
        <v>0.64930555555555558</v>
      </c>
      <c r="BN253" s="1709">
        <v>0.73263888888888884</v>
      </c>
      <c r="BO253" s="1709" t="s">
        <v>490</v>
      </c>
      <c r="BP253" s="1708">
        <v>0.43194444444444446</v>
      </c>
      <c r="BR253" s="1395"/>
      <c r="BS253" s="2159" t="s">
        <v>195</v>
      </c>
      <c r="BT253" s="2160"/>
      <c r="BU253" s="88">
        <v>0.32914615384615331</v>
      </c>
      <c r="BV253" s="88">
        <v>0.56743846153846889</v>
      </c>
      <c r="BW253" s="88">
        <v>0.36329230769230847</v>
      </c>
      <c r="BX253" s="88">
        <v>0.23829230769231557</v>
      </c>
      <c r="BY253" s="127"/>
      <c r="BZ253" s="607">
        <v>72.5</v>
      </c>
      <c r="CA253" s="607">
        <v>1011.6</v>
      </c>
      <c r="CB253" s="1365">
        <v>6.03</v>
      </c>
      <c r="CC253" s="88">
        <v>10.040000000000001</v>
      </c>
      <c r="CD253" s="1366"/>
      <c r="CE253" s="44">
        <v>7.2999999999999989</v>
      </c>
      <c r="CF253" s="1367">
        <v>0.33181818181818179</v>
      </c>
      <c r="CG253" s="1368">
        <v>0.17339667458432306</v>
      </c>
      <c r="CH253" s="85">
        <v>56.5</v>
      </c>
      <c r="CI253" s="1367">
        <v>1.2281111182078399</v>
      </c>
      <c r="CJ253" s="503">
        <v>0.35244214334726476</v>
      </c>
      <c r="CK253" s="1089"/>
      <c r="CL253" s="670">
        <v>1</v>
      </c>
      <c r="CM253" s="669">
        <v>0</v>
      </c>
      <c r="CN253" s="670">
        <v>1013.25</v>
      </c>
      <c r="CO253" s="135">
        <f>'2011'!CA79</f>
        <v>3.7759999999999998</v>
      </c>
      <c r="CP253" s="664">
        <v>11.76346153846154</v>
      </c>
      <c r="CQ253" s="664">
        <v>20.205384615384613</v>
      </c>
      <c r="CR253" s="664">
        <f t="shared" si="27"/>
        <v>15.984423076923076</v>
      </c>
      <c r="CS253" s="512">
        <f t="shared" si="28"/>
        <v>8.4419230769230733</v>
      </c>
      <c r="CT253" s="669">
        <f>$CT$246+('2011'!$BX$79/Daily!$E$276*Daily!E253)</f>
        <v>452.4</v>
      </c>
      <c r="CU253" s="669">
        <f>$CU$246+('2011'!$CF$79/Daily!$E$276*Daily!E253)</f>
        <v>1143.2</v>
      </c>
      <c r="CV253" s="135">
        <f>'2011'!BT79</f>
        <v>11.1</v>
      </c>
      <c r="CW253" s="135">
        <f>'2011'!BU79</f>
        <v>18.7</v>
      </c>
      <c r="CX253" s="25"/>
      <c r="CY253" s="536"/>
      <c r="CZ253" s="536"/>
      <c r="DA253" s="536"/>
      <c r="DB253" s="536"/>
      <c r="DC253" s="536"/>
      <c r="DD253" s="536"/>
    </row>
    <row r="254" spans="4:108" ht="12.75" customHeight="1" x14ac:dyDescent="0.2">
      <c r="D254" s="1889"/>
      <c r="E254" s="1814">
        <f t="shared" si="35"/>
        <v>8</v>
      </c>
      <c r="F254" s="189">
        <v>12.6</v>
      </c>
      <c r="G254" s="88">
        <v>19.399999999999999</v>
      </c>
      <c r="H254" s="88">
        <v>15.8</v>
      </c>
      <c r="I254" s="88">
        <v>6.8</v>
      </c>
      <c r="J254" s="1408"/>
      <c r="K254" s="98">
        <v>70</v>
      </c>
      <c r="L254" s="98">
        <v>89</v>
      </c>
      <c r="M254" s="98">
        <v>80</v>
      </c>
      <c r="N254" s="98">
        <v>19</v>
      </c>
      <c r="O254" s="111"/>
      <c r="P254" s="98">
        <v>1008</v>
      </c>
      <c r="Q254" s="98">
        <v>1011</v>
      </c>
      <c r="R254" s="98">
        <v>1009.5</v>
      </c>
      <c r="S254" s="98">
        <v>3</v>
      </c>
      <c r="T254" s="111"/>
      <c r="U254" s="88">
        <v>5.9</v>
      </c>
      <c r="V254" s="88">
        <v>13</v>
      </c>
      <c r="W254" s="88">
        <v>20.6</v>
      </c>
      <c r="X254" s="103" t="s">
        <v>154</v>
      </c>
      <c r="Y254" s="401"/>
      <c r="Z254" s="88">
        <v>0.3</v>
      </c>
      <c r="AA254" s="1459" t="s">
        <v>112</v>
      </c>
      <c r="AB254" s="156" t="s">
        <v>112</v>
      </c>
      <c r="AC254" s="1461">
        <v>7.1258907363420448E-3</v>
      </c>
      <c r="AD254" s="88">
        <v>0.6</v>
      </c>
      <c r="AE254" s="1459" t="s">
        <v>112</v>
      </c>
      <c r="AF254" s="1467"/>
      <c r="AG254" s="88">
        <v>10.3</v>
      </c>
      <c r="AH254" s="88">
        <v>14.8</v>
      </c>
      <c r="AI254" s="88">
        <v>12.3</v>
      </c>
      <c r="AJ254" s="88">
        <v>4.5</v>
      </c>
      <c r="AL254" s="103" t="s">
        <v>535</v>
      </c>
      <c r="AM254" s="106"/>
      <c r="AN254" s="106"/>
      <c r="AO254" s="396"/>
      <c r="AP254" s="593">
        <v>2</v>
      </c>
      <c r="AQ254" s="596">
        <v>0.5</v>
      </c>
      <c r="AR254" s="576"/>
      <c r="AS254" s="44">
        <f t="shared" si="29"/>
        <v>1.5</v>
      </c>
      <c r="AT254" s="88">
        <f t="shared" si="30"/>
        <v>0.69999999999999929</v>
      </c>
      <c r="AU254" s="88">
        <f t="shared" si="31"/>
        <v>1.0999999999999996</v>
      </c>
      <c r="AV254" s="355">
        <f t="shared" si="32"/>
        <v>-0.80000000000000071</v>
      </c>
      <c r="AW254" s="44">
        <f>IF(F254="","",F254-Daily!CP254)</f>
        <v>0.91230769230769049</v>
      </c>
      <c r="AX254" s="44">
        <f>IF(G254="","",G254-Daily!CQ254)</f>
        <v>-0.61307692307692108</v>
      </c>
      <c r="AY254" s="44">
        <f>IF(H254="","",H254-Daily!CR254)</f>
        <v>-5.0384615384613696E-2</v>
      </c>
      <c r="AZ254" s="487">
        <f>IF(I254="","",I254-Daily!CS254)</f>
        <v>-1.5253846153846107</v>
      </c>
      <c r="BA254" s="85">
        <v>2.6167497184512825</v>
      </c>
      <c r="BB254" s="85">
        <v>2.326727750752029</v>
      </c>
      <c r="BC254" s="42">
        <v>2.0275325380807132</v>
      </c>
      <c r="BD254" s="108">
        <v>3.4521772798532537</v>
      </c>
      <c r="BE254" s="351"/>
      <c r="BF254" s="640">
        <v>0.13636363636363635</v>
      </c>
      <c r="BG254" s="26">
        <v>394.10000000000025</v>
      </c>
      <c r="BH254" s="132">
        <v>0.86691597008359045</v>
      </c>
      <c r="BI254" s="30">
        <v>1156.5999999999999</v>
      </c>
      <c r="BJ254" s="616">
        <v>1.0076668409130509</v>
      </c>
      <c r="BK254" s="1792">
        <f t="shared" si="33"/>
        <v>1</v>
      </c>
      <c r="BL254" s="1709">
        <v>7.9166666666666663E-2</v>
      </c>
      <c r="BM254" s="1709">
        <v>0.75069444444444444</v>
      </c>
      <c r="BN254" s="1709">
        <v>0.75486111111111109</v>
      </c>
      <c r="BO254" s="1709" t="s">
        <v>490</v>
      </c>
      <c r="BP254" s="1708">
        <v>0.50138888888888888</v>
      </c>
      <c r="BR254" s="1395"/>
      <c r="BS254" s="2159" t="s">
        <v>214</v>
      </c>
      <c r="BT254" s="2160"/>
      <c r="BU254" s="88">
        <v>1.9124999999999979</v>
      </c>
      <c r="BV254" s="88">
        <v>4.397500000000008</v>
      </c>
      <c r="BW254" s="88">
        <v>2.8550000000000022</v>
      </c>
      <c r="BX254" s="88">
        <v>2.4850000000000083</v>
      </c>
      <c r="BY254" s="127"/>
      <c r="BZ254" s="607">
        <v>76.2</v>
      </c>
      <c r="CA254" s="607">
        <v>1020.85</v>
      </c>
      <c r="CB254" s="1365">
        <v>3.3300000000000005</v>
      </c>
      <c r="CC254" s="88">
        <v>12.030000000000001</v>
      </c>
      <c r="CD254" s="1366"/>
      <c r="CE254" s="44">
        <v>4.0999999999999996</v>
      </c>
      <c r="CF254" s="1367">
        <v>0.18636363636363634</v>
      </c>
      <c r="CG254" s="1368">
        <v>9.7387173396674603E-2</v>
      </c>
      <c r="CH254" s="85">
        <v>68.31</v>
      </c>
      <c r="CI254" s="1367">
        <v>1.5708624881317976</v>
      </c>
      <c r="CJ254" s="503">
        <v>0.4261119081779054</v>
      </c>
      <c r="CK254" s="1089"/>
      <c r="CL254" s="670">
        <v>1</v>
      </c>
      <c r="CM254" s="669">
        <v>0</v>
      </c>
      <c r="CN254" s="670">
        <v>1013.25</v>
      </c>
      <c r="CO254" s="135">
        <f>'2011'!CA79</f>
        <v>3.7759999999999998</v>
      </c>
      <c r="CP254" s="664">
        <v>11.687692307692309</v>
      </c>
      <c r="CQ254" s="664">
        <v>20.01307692307692</v>
      </c>
      <c r="CR254" s="664">
        <f t="shared" si="27"/>
        <v>15.850384615384614</v>
      </c>
      <c r="CS254" s="512">
        <f t="shared" si="28"/>
        <v>8.3253846153846105</v>
      </c>
      <c r="CT254" s="669">
        <f>$CT$246+('2011'!$BX$79/Daily!$E$276*Daily!E254)</f>
        <v>454.6</v>
      </c>
      <c r="CU254" s="669">
        <f>$CU$246+('2011'!$CF$79/Daily!$E$276*Daily!E254)</f>
        <v>1147.8</v>
      </c>
      <c r="CV254" s="135">
        <f>'2011'!BT79</f>
        <v>11.1</v>
      </c>
      <c r="CW254" s="135">
        <f>'2011'!BU79</f>
        <v>18.7</v>
      </c>
      <c r="CX254" s="25"/>
      <c r="CY254" s="536"/>
      <c r="CZ254" s="536"/>
      <c r="DA254" s="536"/>
      <c r="DB254" s="536"/>
      <c r="DC254" s="536"/>
      <c r="DD254" s="536"/>
    </row>
    <row r="255" spans="4:108" ht="12.75" customHeight="1" x14ac:dyDescent="0.2">
      <c r="D255" s="1889"/>
      <c r="E255" s="1814">
        <f t="shared" si="35"/>
        <v>9</v>
      </c>
      <c r="F255" s="189">
        <v>15.7</v>
      </c>
      <c r="G255" s="88">
        <v>21.7</v>
      </c>
      <c r="H255" s="88">
        <v>18.5</v>
      </c>
      <c r="I255" s="88">
        <v>6</v>
      </c>
      <c r="J255" s="1408"/>
      <c r="K255" s="98">
        <v>73</v>
      </c>
      <c r="L255" s="98">
        <v>96</v>
      </c>
      <c r="M255" s="98">
        <v>85</v>
      </c>
      <c r="N255" s="98">
        <v>23</v>
      </c>
      <c r="O255" s="111"/>
      <c r="P255" s="98">
        <v>1008</v>
      </c>
      <c r="Q255" s="98">
        <v>1010</v>
      </c>
      <c r="R255" s="98">
        <v>1009</v>
      </c>
      <c r="S255" s="98">
        <v>2</v>
      </c>
      <c r="T255" s="111"/>
      <c r="U255" s="88">
        <v>4.4000000000000004</v>
      </c>
      <c r="V255" s="88">
        <v>11.2</v>
      </c>
      <c r="W255" s="88">
        <v>15.2</v>
      </c>
      <c r="X255" s="103" t="s">
        <v>154</v>
      </c>
      <c r="Y255" s="401"/>
      <c r="Z255" s="88">
        <v>3.8</v>
      </c>
      <c r="AA255" s="1459">
        <v>3.6</v>
      </c>
      <c r="AB255" s="156">
        <v>1.9</v>
      </c>
      <c r="AC255" s="1461">
        <v>9.0261282660332565E-2</v>
      </c>
      <c r="AD255" s="88">
        <v>3.8</v>
      </c>
      <c r="AE255" s="1459">
        <v>20</v>
      </c>
      <c r="AF255" s="1467"/>
      <c r="AG255" s="88">
        <v>14.6</v>
      </c>
      <c r="AH255" s="88">
        <v>17.7</v>
      </c>
      <c r="AI255" s="88">
        <v>15.9</v>
      </c>
      <c r="AJ255" s="88">
        <v>3.1</v>
      </c>
      <c r="AL255" s="103" t="s">
        <v>502</v>
      </c>
      <c r="AM255" s="106"/>
      <c r="AN255" s="106"/>
      <c r="AO255" s="396"/>
      <c r="AP255" s="593">
        <v>0.5</v>
      </c>
      <c r="AQ255" s="596">
        <v>1</v>
      </c>
      <c r="AR255" s="576"/>
      <c r="AS255" s="44">
        <f t="shared" si="29"/>
        <v>4.5999999999999996</v>
      </c>
      <c r="AT255" s="88">
        <f t="shared" si="30"/>
        <v>3</v>
      </c>
      <c r="AU255" s="88">
        <f t="shared" si="31"/>
        <v>3.8</v>
      </c>
      <c r="AV255" s="355">
        <f t="shared" si="32"/>
        <v>-1.5999999999999996</v>
      </c>
      <c r="AW255" s="44">
        <f>IF(F255="","",F255-Daily!CP255)</f>
        <v>4.0880769230769207</v>
      </c>
      <c r="AX255" s="44">
        <f>IF(G255="","",G255-Daily!CQ255)</f>
        <v>1.879230769230773</v>
      </c>
      <c r="AY255" s="44">
        <f>IF(H255="","",H255-Daily!CR255)</f>
        <v>2.7836538461538467</v>
      </c>
      <c r="AZ255" s="487">
        <f>IF(I255="","",I255-Daily!CS255)</f>
        <v>-2.2088461538461477</v>
      </c>
      <c r="BA255" s="85">
        <v>11.167244896767395</v>
      </c>
      <c r="BB255" s="85">
        <v>3.4035408678448102</v>
      </c>
      <c r="BC255" s="42">
        <v>5.762818332165816</v>
      </c>
      <c r="BD255" s="108">
        <v>4.7378046380582015</v>
      </c>
      <c r="BE255" s="351"/>
      <c r="BF255" s="640">
        <v>1.7272727272727271</v>
      </c>
      <c r="BG255" s="26">
        <v>397.90000000000026</v>
      </c>
      <c r="BH255" s="132">
        <v>0.87105954465849444</v>
      </c>
      <c r="BI255" s="30">
        <v>1157.0999999999999</v>
      </c>
      <c r="BJ255" s="616">
        <v>1.0040784449843803</v>
      </c>
      <c r="BK255" s="1792">
        <f t="shared" si="33"/>
        <v>2</v>
      </c>
      <c r="BL255" s="1709">
        <v>0.21111111111111111</v>
      </c>
      <c r="BM255" s="1709">
        <v>0.64444444444444449</v>
      </c>
      <c r="BN255" s="1709">
        <v>0.65208333333333335</v>
      </c>
      <c r="BO255" s="1709">
        <v>0.34652777777777777</v>
      </c>
      <c r="BP255" s="1708">
        <v>0.55902777777777779</v>
      </c>
      <c r="BR255" s="1395"/>
      <c r="BS255" s="291"/>
      <c r="BT255" s="184"/>
      <c r="BU255" s="352"/>
      <c r="BV255" s="352"/>
      <c r="BW255" s="352"/>
      <c r="BX255" s="352"/>
      <c r="BY255" s="127"/>
      <c r="BZ255" s="608"/>
      <c r="CA255" s="608"/>
      <c r="CB255" s="1370"/>
      <c r="CC255" s="352"/>
      <c r="CD255" s="1366"/>
      <c r="CE255" s="480"/>
      <c r="CF255" s="1371"/>
      <c r="CG255" s="1372"/>
      <c r="CH255" s="112"/>
      <c r="CI255" s="1371"/>
      <c r="CJ255" s="504"/>
      <c r="CK255" s="1089"/>
      <c r="CL255" s="670">
        <v>1</v>
      </c>
      <c r="CM255" s="669">
        <v>0</v>
      </c>
      <c r="CN255" s="670">
        <v>1013.25</v>
      </c>
      <c r="CO255" s="135">
        <f>'2011'!CA79</f>
        <v>3.7759999999999998</v>
      </c>
      <c r="CP255" s="664">
        <v>11.611923076923079</v>
      </c>
      <c r="CQ255" s="664">
        <v>19.820769230769226</v>
      </c>
      <c r="CR255" s="664">
        <f t="shared" si="27"/>
        <v>15.716346153846153</v>
      </c>
      <c r="CS255" s="512">
        <f t="shared" si="28"/>
        <v>8.2088461538461477</v>
      </c>
      <c r="CT255" s="669">
        <f>$CT$246+('2011'!$BX$79/Daily!$E$276*Daily!E255)</f>
        <v>456.8</v>
      </c>
      <c r="CU255" s="669">
        <f>$CU$246+('2011'!$CF$79/Daily!$E$276*Daily!E255)</f>
        <v>1152.4000000000001</v>
      </c>
      <c r="CV255" s="135">
        <f>'2011'!BT79</f>
        <v>11.1</v>
      </c>
      <c r="CW255" s="135">
        <f>'2011'!BU79</f>
        <v>18.7</v>
      </c>
      <c r="CX255" s="25"/>
      <c r="CY255" s="536"/>
      <c r="CZ255" s="536"/>
      <c r="DA255" s="536"/>
      <c r="DB255" s="536"/>
      <c r="DC255" s="536"/>
      <c r="DD255" s="536"/>
    </row>
    <row r="256" spans="4:108" ht="12.75" customHeight="1" x14ac:dyDescent="0.2">
      <c r="D256" s="1889"/>
      <c r="E256" s="1814">
        <f t="shared" si="35"/>
        <v>10</v>
      </c>
      <c r="F256" s="189">
        <v>16.2</v>
      </c>
      <c r="G256" s="88">
        <v>22.7</v>
      </c>
      <c r="H256" s="88">
        <v>19.2</v>
      </c>
      <c r="I256" s="88">
        <v>6.5</v>
      </c>
      <c r="J256" s="1408"/>
      <c r="K256" s="98">
        <v>67</v>
      </c>
      <c r="L256" s="98">
        <v>92</v>
      </c>
      <c r="M256" s="98">
        <v>82</v>
      </c>
      <c r="N256" s="98">
        <v>25</v>
      </c>
      <c r="O256" s="111"/>
      <c r="P256" s="98">
        <v>1003</v>
      </c>
      <c r="Q256" s="98">
        <v>1009</v>
      </c>
      <c r="R256" s="98">
        <v>1006</v>
      </c>
      <c r="S256" s="98">
        <v>6</v>
      </c>
      <c r="T256" s="111"/>
      <c r="U256" s="88">
        <v>6.4</v>
      </c>
      <c r="V256" s="88">
        <v>16.100000000000001</v>
      </c>
      <c r="W256" s="88">
        <v>24.4</v>
      </c>
      <c r="X256" s="103" t="s">
        <v>179</v>
      </c>
      <c r="Y256" s="401"/>
      <c r="Z256" s="88">
        <v>0.3</v>
      </c>
      <c r="AA256" s="1459" t="s">
        <v>112</v>
      </c>
      <c r="AB256" s="156" t="s">
        <v>112</v>
      </c>
      <c r="AC256" s="1461">
        <v>7.1258907363420448E-3</v>
      </c>
      <c r="AD256" s="88">
        <v>0.6</v>
      </c>
      <c r="AE256" s="1459" t="s">
        <v>112</v>
      </c>
      <c r="AF256" s="1467"/>
      <c r="AG256" s="88">
        <v>12.6</v>
      </c>
      <c r="AH256" s="88">
        <v>18.600000000000001</v>
      </c>
      <c r="AI256" s="88">
        <v>15.9</v>
      </c>
      <c r="AJ256" s="88">
        <v>6</v>
      </c>
      <c r="AL256" s="103" t="s">
        <v>719</v>
      </c>
      <c r="AM256" s="106"/>
      <c r="AN256" s="106"/>
      <c r="AO256" s="396"/>
      <c r="AP256" s="593">
        <v>2</v>
      </c>
      <c r="AQ256" s="596">
        <v>0.5</v>
      </c>
      <c r="AR256" s="576"/>
      <c r="AS256" s="44">
        <f t="shared" si="29"/>
        <v>5.0999999999999996</v>
      </c>
      <c r="AT256" s="88">
        <f t="shared" si="30"/>
        <v>4</v>
      </c>
      <c r="AU256" s="88">
        <f t="shared" si="31"/>
        <v>4.55</v>
      </c>
      <c r="AV256" s="355">
        <f t="shared" si="32"/>
        <v>-1.0999999999999996</v>
      </c>
      <c r="AW256" s="44">
        <f>IF(F256="","",F256-Daily!CP256)</f>
        <v>4.6638461538461513</v>
      </c>
      <c r="AX256" s="44">
        <f>IF(G256="","",G256-Daily!CQ256)</f>
        <v>3.0715384615384664</v>
      </c>
      <c r="AY256" s="44">
        <f>IF(H256="","",H256-Daily!CR256)</f>
        <v>3.6176923076923089</v>
      </c>
      <c r="AZ256" s="487">
        <f>IF(I256="","",I256-Daily!CS256)</f>
        <v>-1.5923076923076849</v>
      </c>
      <c r="BA256" s="85">
        <v>15.957630794516257</v>
      </c>
      <c r="BB256" s="85">
        <v>5.3271907024441214</v>
      </c>
      <c r="BC256" s="42">
        <v>9.0218331603157846</v>
      </c>
      <c r="BD256" s="108">
        <v>3.5535557229243073</v>
      </c>
      <c r="BE256" s="351"/>
      <c r="BF256" s="640">
        <v>0.13636363636363635</v>
      </c>
      <c r="BG256" s="26">
        <v>398.20000000000027</v>
      </c>
      <c r="BH256" s="132">
        <v>0.86753812636165639</v>
      </c>
      <c r="BI256" s="30">
        <v>1159.0999999999999</v>
      </c>
      <c r="BJ256" s="616">
        <v>1.0018150388936904</v>
      </c>
      <c r="BK256" s="1792">
        <f t="shared" si="33"/>
        <v>1</v>
      </c>
      <c r="BL256" s="1709">
        <v>7.2916666666666671E-2</v>
      </c>
      <c r="BM256" s="1709">
        <v>0.57777777777777783</v>
      </c>
      <c r="BN256" s="1709">
        <v>0.59722222222222221</v>
      </c>
      <c r="BO256" s="1709">
        <v>0.28541666666666665</v>
      </c>
      <c r="BP256" s="1708">
        <v>0.57708333333333328</v>
      </c>
      <c r="BR256" s="1395"/>
      <c r="BS256" s="2159" t="s">
        <v>197</v>
      </c>
      <c r="BT256" s="2160"/>
      <c r="BU256" s="88">
        <v>0.85346153846153605</v>
      </c>
      <c r="BV256" s="88">
        <v>0.62875000000000725</v>
      </c>
      <c r="BW256" s="88">
        <v>0.59110576923076863</v>
      </c>
      <c r="BX256" s="88">
        <v>-0.22471153846153769</v>
      </c>
      <c r="BY256" s="127"/>
      <c r="BZ256" s="607">
        <v>73.2</v>
      </c>
      <c r="CA256" s="607">
        <v>1010.2</v>
      </c>
      <c r="CB256" s="1365">
        <v>5.32</v>
      </c>
      <c r="CC256" s="88">
        <v>12</v>
      </c>
      <c r="CD256" s="1366"/>
      <c r="CE256" s="88">
        <v>4.0999999999999996</v>
      </c>
      <c r="CF256" s="1367">
        <v>0.37272727272727268</v>
      </c>
      <c r="CG256" s="1368">
        <v>9.7387173396674603E-2</v>
      </c>
      <c r="CH256" s="98">
        <v>29.5</v>
      </c>
      <c r="CI256" s="1367">
        <v>1.200898511428123</v>
      </c>
      <c r="CJ256" s="503">
        <v>0.18401846422556301</v>
      </c>
      <c r="CK256" s="1089"/>
      <c r="CL256" s="670">
        <v>1</v>
      </c>
      <c r="CM256" s="669">
        <v>0</v>
      </c>
      <c r="CN256" s="670">
        <v>1013.25</v>
      </c>
      <c r="CO256" s="135">
        <f>'2011'!CA79</f>
        <v>3.7759999999999998</v>
      </c>
      <c r="CP256" s="664">
        <v>11.536153846153848</v>
      </c>
      <c r="CQ256" s="664">
        <v>19.628461538461533</v>
      </c>
      <c r="CR256" s="664">
        <f t="shared" si="27"/>
        <v>15.58230769230769</v>
      </c>
      <c r="CS256" s="512">
        <f t="shared" si="28"/>
        <v>8.0923076923076849</v>
      </c>
      <c r="CT256" s="669">
        <f>$CT$246+('2011'!$BX$79/Daily!$E$276*Daily!E256)</f>
        <v>459</v>
      </c>
      <c r="CU256" s="669">
        <f>$CU$246+('2011'!$CF$79/Daily!$E$276*Daily!E256)</f>
        <v>1157</v>
      </c>
      <c r="CV256" s="135">
        <f>'2011'!BT79</f>
        <v>11.1</v>
      </c>
      <c r="CW256" s="135">
        <f>'2011'!BU79</f>
        <v>18.7</v>
      </c>
      <c r="CX256" s="25"/>
      <c r="CY256" s="536"/>
      <c r="CZ256" s="536"/>
      <c r="DA256" s="536"/>
      <c r="DB256" s="536"/>
      <c r="DC256" s="536"/>
      <c r="DD256" s="536"/>
    </row>
    <row r="257" spans="4:108" ht="12.75" customHeight="1" x14ac:dyDescent="0.2">
      <c r="D257" s="1889"/>
      <c r="E257" s="1814">
        <f t="shared" si="35"/>
        <v>11</v>
      </c>
      <c r="F257" s="189">
        <v>15.1</v>
      </c>
      <c r="G257" s="88">
        <v>20.2</v>
      </c>
      <c r="H257" s="88">
        <v>16.899999999999999</v>
      </c>
      <c r="I257" s="88">
        <v>5.0999999999999996</v>
      </c>
      <c r="J257" s="1408"/>
      <c r="K257" s="98">
        <v>51</v>
      </c>
      <c r="L257" s="98">
        <v>91</v>
      </c>
      <c r="M257" s="98">
        <v>75</v>
      </c>
      <c r="N257" s="98">
        <v>40</v>
      </c>
      <c r="O257" s="111"/>
      <c r="P257" s="98">
        <v>1003</v>
      </c>
      <c r="Q257" s="98">
        <v>1007</v>
      </c>
      <c r="R257" s="98">
        <v>1005</v>
      </c>
      <c r="S257" s="98">
        <v>4</v>
      </c>
      <c r="T257" s="111"/>
      <c r="U257" s="88">
        <v>7.8</v>
      </c>
      <c r="V257" s="88">
        <v>21.5</v>
      </c>
      <c r="W257" s="88">
        <v>31.7</v>
      </c>
      <c r="X257" s="103" t="s">
        <v>154</v>
      </c>
      <c r="Y257" s="401"/>
      <c r="Z257" s="88">
        <v>3.6</v>
      </c>
      <c r="AA257" s="1459">
        <v>2.5</v>
      </c>
      <c r="AB257" s="156">
        <v>1.1000000000000001</v>
      </c>
      <c r="AC257" s="1461">
        <v>8.5510688836104548E-2</v>
      </c>
      <c r="AD257" s="88">
        <v>1.8</v>
      </c>
      <c r="AE257" s="1459">
        <v>10</v>
      </c>
      <c r="AF257" s="1467"/>
      <c r="AG257" s="88">
        <v>9.1999999999999993</v>
      </c>
      <c r="AH257" s="88">
        <v>14.4</v>
      </c>
      <c r="AI257" s="88">
        <v>12.3</v>
      </c>
      <c r="AJ257" s="88">
        <v>5.2</v>
      </c>
      <c r="AL257" s="103" t="s">
        <v>720</v>
      </c>
      <c r="AM257" s="106"/>
      <c r="AN257" s="106"/>
      <c r="AO257" s="396"/>
      <c r="AP257" s="593">
        <v>6</v>
      </c>
      <c r="AQ257" s="596">
        <v>2</v>
      </c>
      <c r="AR257" s="576"/>
      <c r="AS257" s="44">
        <f t="shared" si="29"/>
        <v>4</v>
      </c>
      <c r="AT257" s="88">
        <f t="shared" si="30"/>
        <v>1.5</v>
      </c>
      <c r="AU257" s="88">
        <f t="shared" si="31"/>
        <v>2.75</v>
      </c>
      <c r="AV257" s="355">
        <f t="shared" si="32"/>
        <v>-2.5</v>
      </c>
      <c r="AW257" s="44">
        <f>IF(F257="","",F257-Daily!CP257)</f>
        <v>3.6396153846153823</v>
      </c>
      <c r="AX257" s="44">
        <f>IF(G257="","",G257-Daily!CQ257)</f>
        <v>0.76384615384615984</v>
      </c>
      <c r="AY257" s="44">
        <f>IF(H257="","",H257-Daily!CR257)</f>
        <v>1.451730769230771</v>
      </c>
      <c r="AZ257" s="487">
        <f>IF(I257="","",I257-Daily!CS257)</f>
        <v>-2.8757692307692224</v>
      </c>
      <c r="BA257" s="85">
        <v>8.6342957027530893</v>
      </c>
      <c r="BB257" s="85">
        <v>2.4226459606972552</v>
      </c>
      <c r="BC257" s="42">
        <v>3.2058820097897445</v>
      </c>
      <c r="BD257" s="108">
        <v>6.7571589060406163</v>
      </c>
      <c r="BE257" s="351"/>
      <c r="BF257" s="640">
        <v>1.6363636363636362</v>
      </c>
      <c r="BG257" s="26">
        <v>401.8000000000003</v>
      </c>
      <c r="BH257" s="132">
        <v>0.87120555073720796</v>
      </c>
      <c r="BI257" s="30">
        <v>1165.0999999999999</v>
      </c>
      <c r="BJ257" s="616">
        <v>1.003013085399449</v>
      </c>
      <c r="BK257" s="1792">
        <f t="shared" si="33"/>
        <v>2</v>
      </c>
      <c r="BL257" s="1709">
        <v>0.31944444444444448</v>
      </c>
      <c r="BM257" s="1709">
        <v>0.62013888888888891</v>
      </c>
      <c r="BN257" s="1709">
        <v>0.68819444444444444</v>
      </c>
      <c r="BO257" s="1709">
        <v>0.22708333333333333</v>
      </c>
      <c r="BP257" s="1708">
        <v>0.63749999999999996</v>
      </c>
      <c r="BR257" s="1395"/>
      <c r="BS257" s="2159" t="s">
        <v>198</v>
      </c>
      <c r="BT257" s="2160"/>
      <c r="BU257" s="88">
        <v>2.1723076923076921</v>
      </c>
      <c r="BV257" s="88">
        <v>-0.27307692307691767</v>
      </c>
      <c r="BW257" s="88">
        <v>0.78961538461538794</v>
      </c>
      <c r="BX257" s="88">
        <v>-2.4453846153846097</v>
      </c>
      <c r="BY257" s="127"/>
      <c r="BZ257" s="607">
        <v>81.599999999999994</v>
      </c>
      <c r="CA257" s="607">
        <v>1008.4</v>
      </c>
      <c r="CB257" s="1365">
        <v>6.8199999999999985</v>
      </c>
      <c r="CC257" s="88">
        <v>13.36</v>
      </c>
      <c r="CD257" s="1366"/>
      <c r="CE257" s="88">
        <v>26.6</v>
      </c>
      <c r="CF257" s="1367">
        <v>2.4181818181818184</v>
      </c>
      <c r="CG257" s="1368">
        <v>0.63182897862232801</v>
      </c>
      <c r="CH257" s="98">
        <v>6</v>
      </c>
      <c r="CI257" s="1367">
        <v>0.25058693958159706</v>
      </c>
      <c r="CJ257" s="503">
        <v>3.7427484249267048E-2</v>
      </c>
      <c r="CK257" s="1089"/>
      <c r="CL257" s="670">
        <v>1</v>
      </c>
      <c r="CM257" s="669">
        <v>0</v>
      </c>
      <c r="CN257" s="670">
        <v>1013.25</v>
      </c>
      <c r="CO257" s="135">
        <f>'2011'!CA79</f>
        <v>3.7759999999999998</v>
      </c>
      <c r="CP257" s="664">
        <v>11.460384615384617</v>
      </c>
      <c r="CQ257" s="664">
        <v>19.436153846153839</v>
      </c>
      <c r="CR257" s="664">
        <f t="shared" si="27"/>
        <v>15.448269230769228</v>
      </c>
      <c r="CS257" s="512">
        <f t="shared" si="28"/>
        <v>7.9757692307692221</v>
      </c>
      <c r="CT257" s="669">
        <f>$CT$246+('2011'!$BX$79/Daily!$E$276*Daily!E257)</f>
        <v>461.2</v>
      </c>
      <c r="CU257" s="669">
        <f>$CU$246+('2011'!$CF$79/Daily!$E$276*Daily!E257)</f>
        <v>1161.5999999999999</v>
      </c>
      <c r="CV257" s="135">
        <f>'2011'!BT79</f>
        <v>11.1</v>
      </c>
      <c r="CW257" s="135">
        <f>'2011'!BU79</f>
        <v>18.7</v>
      </c>
      <c r="CX257" s="25"/>
      <c r="CY257" s="536"/>
      <c r="CZ257" s="536"/>
      <c r="DA257" s="536"/>
      <c r="DB257" s="536"/>
      <c r="DC257" s="536"/>
      <c r="DD257" s="536"/>
    </row>
    <row r="258" spans="4:108" ht="12.75" customHeight="1" x14ac:dyDescent="0.2">
      <c r="D258" s="1889"/>
      <c r="E258" s="1814">
        <f t="shared" si="35"/>
        <v>12</v>
      </c>
      <c r="F258" s="189">
        <v>14.6</v>
      </c>
      <c r="G258" s="88">
        <v>20.6</v>
      </c>
      <c r="H258" s="88">
        <v>17.899999999999999</v>
      </c>
      <c r="I258" s="88">
        <v>6</v>
      </c>
      <c r="J258" s="1408"/>
      <c r="K258" s="98">
        <v>48</v>
      </c>
      <c r="L258" s="98">
        <v>92</v>
      </c>
      <c r="M258" s="98">
        <v>71</v>
      </c>
      <c r="N258" s="98">
        <v>44</v>
      </c>
      <c r="O258" s="111"/>
      <c r="P258" s="98">
        <v>1000</v>
      </c>
      <c r="Q258" s="98">
        <v>1010</v>
      </c>
      <c r="R258" s="98">
        <v>1005</v>
      </c>
      <c r="S258" s="98">
        <v>10</v>
      </c>
      <c r="T258" s="111"/>
      <c r="U258" s="88">
        <v>10.8</v>
      </c>
      <c r="V258" s="88">
        <v>22.1</v>
      </c>
      <c r="W258" s="88">
        <v>37.4</v>
      </c>
      <c r="X258" s="103" t="s">
        <v>154</v>
      </c>
      <c r="Y258" s="401"/>
      <c r="Z258" s="88">
        <v>0.3</v>
      </c>
      <c r="AA258" s="1459">
        <v>0.3</v>
      </c>
      <c r="AB258" s="156" t="s">
        <v>112</v>
      </c>
      <c r="AC258" s="1461">
        <v>7.1258907363420448E-3</v>
      </c>
      <c r="AD258" s="88">
        <v>0.6</v>
      </c>
      <c r="AE258" s="1459" t="s">
        <v>112</v>
      </c>
      <c r="AF258" s="1467"/>
      <c r="AG258" s="88">
        <v>7.7</v>
      </c>
      <c r="AH258" s="88">
        <v>17.2</v>
      </c>
      <c r="AI258" s="88">
        <v>12.1</v>
      </c>
      <c r="AJ258" s="88">
        <v>9.5</v>
      </c>
      <c r="AL258" s="103" t="s">
        <v>721</v>
      </c>
      <c r="AM258" s="106"/>
      <c r="AN258" s="106"/>
      <c r="AO258" s="396"/>
      <c r="AP258" s="593">
        <v>6</v>
      </c>
      <c r="AQ258" s="596">
        <v>0.5</v>
      </c>
      <c r="AR258" s="576"/>
      <c r="AS258" s="44">
        <f t="shared" si="29"/>
        <v>3.5</v>
      </c>
      <c r="AT258" s="88">
        <f t="shared" si="30"/>
        <v>1.9000000000000021</v>
      </c>
      <c r="AU258" s="88">
        <f t="shared" si="31"/>
        <v>2.7000000000000011</v>
      </c>
      <c r="AV258" s="355">
        <f t="shared" si="32"/>
        <v>-1.5999999999999979</v>
      </c>
      <c r="AW258" s="44">
        <f>IF(F258="","",F258-Daily!CP258)</f>
        <v>3.2153846153846128</v>
      </c>
      <c r="AX258" s="44">
        <f>IF(G258="","",G258-Daily!CQ258)</f>
        <v>1.3561538461538554</v>
      </c>
      <c r="AY258" s="44">
        <f>IF(H258="","",H258-Daily!CR258)</f>
        <v>2.5857692307692322</v>
      </c>
      <c r="AZ258" s="487">
        <f>IF(I258="","",I258-Daily!CS258)</f>
        <v>-1.8592307692307593</v>
      </c>
      <c r="BA258" s="85">
        <v>6.881551112484301</v>
      </c>
      <c r="BB258" s="85">
        <v>2.8754415353855842</v>
      </c>
      <c r="BC258" s="42">
        <v>5.2300775731603668</v>
      </c>
      <c r="BD258" s="108">
        <v>4.0059870139304854</v>
      </c>
      <c r="BE258" s="351"/>
      <c r="BF258" s="640">
        <v>0.13636363636363635</v>
      </c>
      <c r="BG258" s="26">
        <v>402.10000000000031</v>
      </c>
      <c r="BH258" s="132">
        <v>0.86771687526974606</v>
      </c>
      <c r="BI258" s="30">
        <v>1171.0999999999999</v>
      </c>
      <c r="BJ258" s="616">
        <v>1.0042016806722689</v>
      </c>
      <c r="BK258" s="1792">
        <f t="shared" si="33"/>
        <v>1</v>
      </c>
      <c r="BL258" s="1709" t="s">
        <v>527</v>
      </c>
      <c r="BM258" s="1709">
        <v>0.61805555555555558</v>
      </c>
      <c r="BN258" s="1709">
        <v>0.74861111111111101</v>
      </c>
      <c r="BO258" s="1709">
        <v>0.35</v>
      </c>
      <c r="BP258" s="1708">
        <v>0.45624999999999999</v>
      </c>
      <c r="BR258" s="1395"/>
      <c r="BS258" s="2159" t="s">
        <v>199</v>
      </c>
      <c r="BT258" s="2160"/>
      <c r="BU258" s="88">
        <v>0.59115384615384414</v>
      </c>
      <c r="BV258" s="88">
        <v>0.54846153846154877</v>
      </c>
      <c r="BW258" s="88">
        <v>0.45980769230769702</v>
      </c>
      <c r="BX258" s="88">
        <v>-4.2692307692296261E-2</v>
      </c>
      <c r="BY258" s="127"/>
      <c r="BZ258" s="607">
        <v>68.8</v>
      </c>
      <c r="CA258" s="607">
        <v>1012.1</v>
      </c>
      <c r="CB258" s="1365">
        <v>6.6400000000000006</v>
      </c>
      <c r="CC258" s="88">
        <v>9.6199999999999992</v>
      </c>
      <c r="CD258" s="1366"/>
      <c r="CE258" s="88">
        <v>4.2</v>
      </c>
      <c r="CF258" s="1367">
        <v>0.38181818181818183</v>
      </c>
      <c r="CG258" s="1368">
        <v>9.9762470308788639E-2</v>
      </c>
      <c r="CH258" s="98">
        <v>36</v>
      </c>
      <c r="CI258" s="1367">
        <v>1.5439061129578013</v>
      </c>
      <c r="CJ258" s="503">
        <v>0.22456490549560232</v>
      </c>
      <c r="CK258" s="1089"/>
      <c r="CL258" s="670">
        <v>1</v>
      </c>
      <c r="CM258" s="669">
        <v>0</v>
      </c>
      <c r="CN258" s="670">
        <v>1013.25</v>
      </c>
      <c r="CO258" s="135">
        <f>'2011'!CA79</f>
        <v>3.7759999999999998</v>
      </c>
      <c r="CP258" s="664">
        <v>11.384615384615387</v>
      </c>
      <c r="CQ258" s="664">
        <v>19.243846153846146</v>
      </c>
      <c r="CR258" s="664">
        <f t="shared" si="27"/>
        <v>15.314230769230766</v>
      </c>
      <c r="CS258" s="512">
        <f t="shared" si="28"/>
        <v>7.8592307692307593</v>
      </c>
      <c r="CT258" s="669">
        <f>$CT$246+('2011'!$BX$79/Daily!$E$276*Daily!E258)</f>
        <v>463.4</v>
      </c>
      <c r="CU258" s="669">
        <f>$CU$246+('2011'!$CF$79/Daily!$E$276*Daily!E258)</f>
        <v>1166.2</v>
      </c>
      <c r="CV258" s="135">
        <f>'2011'!BT79</f>
        <v>11.1</v>
      </c>
      <c r="CW258" s="135">
        <f>'2011'!BU79</f>
        <v>18.7</v>
      </c>
      <c r="CX258" s="25"/>
      <c r="CY258" s="536"/>
      <c r="CZ258" s="536"/>
      <c r="DA258" s="536"/>
      <c r="DB258" s="536"/>
      <c r="DC258" s="536"/>
      <c r="DD258" s="536"/>
    </row>
    <row r="259" spans="4:108" ht="12.75" customHeight="1" x14ac:dyDescent="0.2">
      <c r="D259" s="1889"/>
      <c r="E259" s="1814">
        <f t="shared" si="35"/>
        <v>13</v>
      </c>
      <c r="F259" s="189">
        <v>12.4</v>
      </c>
      <c r="G259" s="88">
        <v>18.5</v>
      </c>
      <c r="H259" s="88">
        <v>15</v>
      </c>
      <c r="I259" s="88">
        <v>6.1</v>
      </c>
      <c r="J259" s="1408"/>
      <c r="K259" s="98">
        <v>46</v>
      </c>
      <c r="L259" s="98">
        <v>78</v>
      </c>
      <c r="M259" s="98">
        <v>65</v>
      </c>
      <c r="N259" s="98">
        <v>32</v>
      </c>
      <c r="O259" s="111"/>
      <c r="P259" s="98">
        <v>1010</v>
      </c>
      <c r="Q259" s="98">
        <v>1015</v>
      </c>
      <c r="R259" s="98">
        <v>1012.5</v>
      </c>
      <c r="S259" s="98">
        <v>5</v>
      </c>
      <c r="T259" s="111"/>
      <c r="U259" s="88">
        <v>7.5</v>
      </c>
      <c r="V259" s="88">
        <v>20.8</v>
      </c>
      <c r="W259" s="88">
        <v>27.7</v>
      </c>
      <c r="X259" s="103" t="s">
        <v>154</v>
      </c>
      <c r="Y259" s="401"/>
      <c r="Z259" s="88">
        <v>0.3</v>
      </c>
      <c r="AA259" s="1459" t="s">
        <v>112</v>
      </c>
      <c r="AB259" s="156" t="s">
        <v>112</v>
      </c>
      <c r="AC259" s="1461">
        <v>7.1258907363420448E-3</v>
      </c>
      <c r="AD259" s="88">
        <v>1</v>
      </c>
      <c r="AE259" s="1459" t="s">
        <v>112</v>
      </c>
      <c r="AF259" s="1467"/>
      <c r="AG259" s="88">
        <v>4.8</v>
      </c>
      <c r="AH259" s="88">
        <v>11.2</v>
      </c>
      <c r="AI259" s="88">
        <v>8.1999999999999993</v>
      </c>
      <c r="AJ259" s="88">
        <v>6.4</v>
      </c>
      <c r="AL259" s="103" t="s">
        <v>722</v>
      </c>
      <c r="AM259" s="106"/>
      <c r="AN259" s="106"/>
      <c r="AO259" s="396"/>
      <c r="AP259" s="593">
        <v>7</v>
      </c>
      <c r="AQ259" s="596">
        <v>0.3</v>
      </c>
      <c r="AR259" s="576"/>
      <c r="AS259" s="44">
        <f t="shared" si="29"/>
        <v>1.3000000000000007</v>
      </c>
      <c r="AT259" s="88">
        <f t="shared" si="30"/>
        <v>-0.19999999999999929</v>
      </c>
      <c r="AU259" s="88">
        <f t="shared" si="31"/>
        <v>0.55000000000000071</v>
      </c>
      <c r="AV259" s="355">
        <f t="shared" si="32"/>
        <v>-1.5</v>
      </c>
      <c r="AW259" s="44">
        <f>IF(F259="","",F259-Daily!CP259)</f>
        <v>1.0911538461538441</v>
      </c>
      <c r="AX259" s="44">
        <f>IF(G259="","",G259-Daily!CQ259)</f>
        <v>-0.55153846153845265</v>
      </c>
      <c r="AY259" s="44">
        <f>IF(H259="","",H259-Daily!CR259)</f>
        <v>-0.18019230769230532</v>
      </c>
      <c r="AZ259" s="487">
        <f>IF(I259="","",I259-Daily!CS259)</f>
        <v>-1.6426923076922968</v>
      </c>
      <c r="BA259" s="85">
        <v>2.778207436214065</v>
      </c>
      <c r="BB259" s="85">
        <v>2.2895180932775201</v>
      </c>
      <c r="BC259" s="42">
        <v>2.1020252077596631</v>
      </c>
      <c r="BD259" s="108">
        <v>3.6328949235033456</v>
      </c>
      <c r="BE259" s="351"/>
      <c r="BF259" s="640">
        <v>0.13636363636363635</v>
      </c>
      <c r="BG259" s="26">
        <v>402.40000000000032</v>
      </c>
      <c r="BH259" s="132">
        <v>0.86426116838488032</v>
      </c>
      <c r="BI259" s="30">
        <v>1178.0999999999999</v>
      </c>
      <c r="BJ259" s="616">
        <v>1.0062350529552442</v>
      </c>
      <c r="BK259" s="1792">
        <f t="shared" si="33"/>
        <v>1</v>
      </c>
      <c r="BL259" s="1709">
        <v>0.31597222222222221</v>
      </c>
      <c r="BM259" s="1709">
        <v>0.53125</v>
      </c>
      <c r="BN259" s="1709">
        <v>0.74375000000000002</v>
      </c>
      <c r="BO259" s="1709">
        <v>0.3298611111111111</v>
      </c>
      <c r="BP259" s="1708">
        <v>0.72569444444444453</v>
      </c>
      <c r="BR259" s="1395"/>
      <c r="BS259" s="2159" t="s">
        <v>200</v>
      </c>
      <c r="BT259" s="2160"/>
      <c r="BU259" s="88">
        <v>6.7138461538458927E-2</v>
      </c>
      <c r="BV259" s="88">
        <v>0.586415384615389</v>
      </c>
      <c r="BW259" s="88">
        <v>0.26677692307692702</v>
      </c>
      <c r="BX259" s="88">
        <v>0.51927692307693007</v>
      </c>
      <c r="BY259" s="127"/>
      <c r="BZ259" s="607">
        <v>76.2</v>
      </c>
      <c r="CA259" s="607">
        <v>1011.1</v>
      </c>
      <c r="CB259" s="1365">
        <v>5.42</v>
      </c>
      <c r="CC259" s="88">
        <v>10.459999999999999</v>
      </c>
      <c r="CD259" s="1366"/>
      <c r="CE259" s="88">
        <v>3.1</v>
      </c>
      <c r="CF259" s="1367">
        <v>0.2818181818181818</v>
      </c>
      <c r="CG259" s="1368">
        <v>7.3634204275534465E-2</v>
      </c>
      <c r="CH259" s="98">
        <v>20.5</v>
      </c>
      <c r="CI259" s="1367">
        <v>0.90355621603180292</v>
      </c>
      <c r="CJ259" s="503">
        <v>0.12787723785166241</v>
      </c>
      <c r="CK259" s="1089"/>
      <c r="CL259" s="670">
        <v>1</v>
      </c>
      <c r="CM259" s="669">
        <v>0</v>
      </c>
      <c r="CN259" s="670">
        <v>1013.25</v>
      </c>
      <c r="CO259" s="135">
        <f>'2011'!CA79</f>
        <v>3.7759999999999998</v>
      </c>
      <c r="CP259" s="664">
        <v>11.308846153846156</v>
      </c>
      <c r="CQ259" s="664">
        <v>19.051538461538453</v>
      </c>
      <c r="CR259" s="664">
        <f t="shared" si="27"/>
        <v>15.180192307692305</v>
      </c>
      <c r="CS259" s="512">
        <f t="shared" si="28"/>
        <v>7.7426923076922964</v>
      </c>
      <c r="CT259" s="669">
        <f>$CT$246+('2011'!$BX$79/Daily!$E$276*Daily!E259)</f>
        <v>465.6</v>
      </c>
      <c r="CU259" s="669">
        <f>$CU$246+('2011'!$CF$79/Daily!$E$276*Daily!E259)</f>
        <v>1170.8</v>
      </c>
      <c r="CV259" s="135">
        <f>'2011'!BT79</f>
        <v>11.1</v>
      </c>
      <c r="CW259" s="135">
        <f>'2011'!BU79</f>
        <v>18.7</v>
      </c>
      <c r="CX259" s="25"/>
      <c r="CY259" s="536"/>
      <c r="CZ259" s="536"/>
      <c r="DA259" s="536"/>
      <c r="DB259" s="536"/>
      <c r="DC259" s="536"/>
      <c r="DD259" s="536"/>
    </row>
    <row r="260" spans="4:108" ht="12.75" customHeight="1" x14ac:dyDescent="0.2">
      <c r="D260" s="1889"/>
      <c r="E260" s="1814">
        <f t="shared" si="35"/>
        <v>14</v>
      </c>
      <c r="F260" s="189">
        <v>10.199999999999999</v>
      </c>
      <c r="G260" s="88">
        <v>18.7</v>
      </c>
      <c r="H260" s="88">
        <v>14.2</v>
      </c>
      <c r="I260" s="88">
        <v>8.5</v>
      </c>
      <c r="J260" s="1408"/>
      <c r="K260" s="98">
        <v>43</v>
      </c>
      <c r="L260" s="98">
        <v>84</v>
      </c>
      <c r="M260" s="98">
        <v>64</v>
      </c>
      <c r="N260" s="98">
        <v>41</v>
      </c>
      <c r="O260" s="111"/>
      <c r="P260" s="98">
        <v>1016</v>
      </c>
      <c r="Q260" s="98">
        <v>1020</v>
      </c>
      <c r="R260" s="98">
        <v>1018</v>
      </c>
      <c r="S260" s="98">
        <v>4</v>
      </c>
      <c r="T260" s="111"/>
      <c r="U260" s="88">
        <v>5</v>
      </c>
      <c r="V260" s="88">
        <v>11.4</v>
      </c>
      <c r="W260" s="88">
        <v>17.3</v>
      </c>
      <c r="X260" s="103" t="s">
        <v>181</v>
      </c>
      <c r="Y260" s="401"/>
      <c r="Z260" s="88">
        <v>0</v>
      </c>
      <c r="AA260" s="1459" t="s">
        <v>459</v>
      </c>
      <c r="AB260" s="156" t="s">
        <v>459</v>
      </c>
      <c r="AC260" s="1461" t="s">
        <v>459</v>
      </c>
      <c r="AD260" s="88" t="s">
        <v>459</v>
      </c>
      <c r="AE260" s="1459" t="s">
        <v>459</v>
      </c>
      <c r="AF260" s="1467"/>
      <c r="AG260" s="88">
        <v>5.6</v>
      </c>
      <c r="AH260" s="88">
        <v>9.8000000000000007</v>
      </c>
      <c r="AI260" s="88">
        <v>7.3</v>
      </c>
      <c r="AJ260" s="88">
        <v>4.2</v>
      </c>
      <c r="AL260" s="103" t="s">
        <v>723</v>
      </c>
      <c r="AM260" s="106"/>
      <c r="AN260" s="106"/>
      <c r="AO260" s="396"/>
      <c r="AP260" s="593">
        <v>9</v>
      </c>
      <c r="AQ260" s="596">
        <v>0</v>
      </c>
      <c r="AR260" s="576"/>
      <c r="AS260" s="44">
        <f t="shared" si="29"/>
        <v>-0.90000000000000036</v>
      </c>
      <c r="AT260" s="88">
        <f t="shared" si="30"/>
        <v>0</v>
      </c>
      <c r="AU260" s="88">
        <f t="shared" si="31"/>
        <v>-0.45000000000000018</v>
      </c>
      <c r="AV260" s="355">
        <f t="shared" si="32"/>
        <v>0.90000000000000036</v>
      </c>
      <c r="AW260" s="44">
        <f>IF(F260="","",F260-Daily!CP260)</f>
        <v>-1.0330769230769263</v>
      </c>
      <c r="AX260" s="44">
        <f>IF(G260="","",G260-Daily!CQ260)</f>
        <v>-0.15923076923075996</v>
      </c>
      <c r="AY260" s="44">
        <f>IF(H260="","",H260-Daily!CR260)</f>
        <v>-0.84615384615384315</v>
      </c>
      <c r="AZ260" s="487">
        <f>IF(I260="","",I260-Daily!CS260)</f>
        <v>0.87384615384616637</v>
      </c>
      <c r="BA260" s="85">
        <v>2.7239882710820931</v>
      </c>
      <c r="BB260" s="85">
        <v>2.0760861815121241</v>
      </c>
      <c r="BC260" s="42">
        <v>2.58062228929909</v>
      </c>
      <c r="BD260" s="108">
        <v>2.6637744606729004</v>
      </c>
      <c r="BE260" s="351"/>
      <c r="BF260" s="640">
        <v>0</v>
      </c>
      <c r="BG260" s="26">
        <v>402.40000000000032</v>
      </c>
      <c r="BH260" s="132">
        <v>0.86019666524155691</v>
      </c>
      <c r="BI260" s="30">
        <v>1187.0999999999999</v>
      </c>
      <c r="BJ260" s="616">
        <v>1.0099540581929554</v>
      </c>
      <c r="BK260" s="1792">
        <f t="shared" si="33"/>
        <v>0</v>
      </c>
      <c r="BL260" s="1709">
        <v>0.28125</v>
      </c>
      <c r="BM260" s="1709">
        <v>0.6777777777777777</v>
      </c>
      <c r="BN260" s="1709">
        <v>0.70694444444444438</v>
      </c>
      <c r="BO260" s="1709">
        <v>0.31597222222222221</v>
      </c>
      <c r="BP260" s="1708">
        <v>0.56944444444444442</v>
      </c>
      <c r="BR260" s="1395"/>
      <c r="BS260" s="2159" t="s">
        <v>201</v>
      </c>
      <c r="BT260" s="2160"/>
      <c r="BU260" s="88">
        <v>0.46499999999999986</v>
      </c>
      <c r="BV260" s="88">
        <v>1.5483333333333391</v>
      </c>
      <c r="BW260" s="88">
        <v>1.0666666666666682</v>
      </c>
      <c r="BX260" s="88">
        <v>1.0833333333333375</v>
      </c>
      <c r="BY260" s="127"/>
      <c r="BZ260" s="607">
        <v>74.8</v>
      </c>
      <c r="CA260" s="607">
        <v>1017.2</v>
      </c>
      <c r="CB260" s="1365">
        <v>4.24</v>
      </c>
      <c r="CC260" s="88">
        <v>10.379999999999999</v>
      </c>
      <c r="CD260" s="1366"/>
      <c r="CE260" s="88">
        <v>0.8</v>
      </c>
      <c r="CF260" s="1367">
        <v>7.2727272727272738E-2</v>
      </c>
      <c r="CG260" s="1368">
        <v>1.9002375296912122E-2</v>
      </c>
      <c r="CH260" s="98">
        <v>30.5</v>
      </c>
      <c r="CI260" s="1367">
        <v>1.3827387731762633</v>
      </c>
      <c r="CJ260" s="503">
        <v>0.19025637826710751</v>
      </c>
      <c r="CK260" s="1089"/>
      <c r="CL260" s="670">
        <v>1</v>
      </c>
      <c r="CM260" s="669">
        <v>0</v>
      </c>
      <c r="CN260" s="670">
        <v>1013.25</v>
      </c>
      <c r="CO260" s="135">
        <f>'2011'!CA79</f>
        <v>3.7759999999999998</v>
      </c>
      <c r="CP260" s="664">
        <v>11.233076923076926</v>
      </c>
      <c r="CQ260" s="664">
        <v>18.859230769230759</v>
      </c>
      <c r="CR260" s="664">
        <f t="shared" ref="CR260:CR323" si="36">AVERAGE(CP260:CQ260)</f>
        <v>15.046153846153842</v>
      </c>
      <c r="CS260" s="512">
        <f t="shared" ref="CS260:CS323" si="37">CQ260-CP260</f>
        <v>7.6261538461538336</v>
      </c>
      <c r="CT260" s="669">
        <f>$CT$246+('2011'!$BX$79/Daily!$E$276*Daily!E260)</f>
        <v>467.8</v>
      </c>
      <c r="CU260" s="669">
        <f>$CU$246+('2011'!$CF$79/Daily!$E$276*Daily!E260)</f>
        <v>1175.4000000000001</v>
      </c>
      <c r="CV260" s="135">
        <f>'2011'!BT79</f>
        <v>11.1</v>
      </c>
      <c r="CW260" s="135">
        <f>'2011'!BU79</f>
        <v>18.7</v>
      </c>
      <c r="CX260" s="25"/>
      <c r="CY260" s="536"/>
      <c r="CZ260" s="536"/>
      <c r="DA260" s="536"/>
      <c r="DB260" s="536"/>
      <c r="DC260" s="536"/>
      <c r="DD260" s="536"/>
    </row>
    <row r="261" spans="4:108" ht="12.75" customHeight="1" thickBot="1" x14ac:dyDescent="0.25">
      <c r="D261" s="1889"/>
      <c r="E261" s="1814">
        <f t="shared" si="35"/>
        <v>15</v>
      </c>
      <c r="F261" s="189">
        <v>7.2</v>
      </c>
      <c r="G261" s="88">
        <v>20</v>
      </c>
      <c r="H261" s="88">
        <v>14.2</v>
      </c>
      <c r="I261" s="88">
        <v>12.8</v>
      </c>
      <c r="J261" s="1408"/>
      <c r="K261" s="98">
        <v>46</v>
      </c>
      <c r="L261" s="98">
        <v>93</v>
      </c>
      <c r="M261" s="98">
        <v>69</v>
      </c>
      <c r="N261" s="98">
        <v>47</v>
      </c>
      <c r="O261" s="111"/>
      <c r="P261" s="98">
        <v>1019</v>
      </c>
      <c r="Q261" s="98">
        <v>1021</v>
      </c>
      <c r="R261" s="98">
        <v>1020</v>
      </c>
      <c r="S261" s="98">
        <v>2</v>
      </c>
      <c r="T261" s="111"/>
      <c r="U261" s="88">
        <v>2.1</v>
      </c>
      <c r="V261" s="88">
        <v>8.1</v>
      </c>
      <c r="W261" s="88">
        <v>10.9</v>
      </c>
      <c r="X261" s="103" t="s">
        <v>183</v>
      </c>
      <c r="Y261" s="401"/>
      <c r="Z261" s="88">
        <v>0</v>
      </c>
      <c r="AA261" s="1459" t="s">
        <v>459</v>
      </c>
      <c r="AB261" s="156" t="s">
        <v>459</v>
      </c>
      <c r="AC261" s="1461" t="s">
        <v>459</v>
      </c>
      <c r="AD261" s="88" t="s">
        <v>459</v>
      </c>
      <c r="AE261" s="1459" t="s">
        <v>459</v>
      </c>
      <c r="AF261" s="1467"/>
      <c r="AG261" s="88">
        <v>5</v>
      </c>
      <c r="AH261" s="88">
        <v>11.3</v>
      </c>
      <c r="AI261" s="88">
        <v>8.1999999999999993</v>
      </c>
      <c r="AJ261" s="88">
        <v>6.3</v>
      </c>
      <c r="AL261" s="103" t="s">
        <v>724</v>
      </c>
      <c r="AM261" s="106"/>
      <c r="AN261" s="106"/>
      <c r="AO261" s="396"/>
      <c r="AP261" s="593">
        <v>8</v>
      </c>
      <c r="AQ261" s="596">
        <v>0</v>
      </c>
      <c r="AR261" s="576"/>
      <c r="AS261" s="44">
        <f t="shared" ref="AS261:AS324" si="38">IF(F261=""," ",F261-CV261)</f>
        <v>-3.8999999999999995</v>
      </c>
      <c r="AT261" s="88">
        <f t="shared" ref="AT261:AT324" si="39">IF(G261=""," ",G261-CW261)</f>
        <v>1.3000000000000007</v>
      </c>
      <c r="AU261" s="88">
        <f t="shared" ref="AU261:AU324" si="40">IF(H261=""," ",AVERAGE(AS261:AT261))</f>
        <v>-1.2999999999999994</v>
      </c>
      <c r="AV261" s="355">
        <f t="shared" ref="AV261:AV324" si="41">IF(I261=""," ",AT261-AS261)</f>
        <v>5.2</v>
      </c>
      <c r="AW261" s="44">
        <f>IF(F261="","",F261-Daily!CP261)</f>
        <v>-3.9573076923076949</v>
      </c>
      <c r="AX261" s="44">
        <f>IF(G261="","",G261-Daily!CQ261)</f>
        <v>1.3330769230769342</v>
      </c>
      <c r="AY261" s="44">
        <f>IF(H261="","",H261-Daily!CR261)</f>
        <v>-0.71211538461538026</v>
      </c>
      <c r="AZ261" s="487">
        <f>IF(I261="","",I261-Daily!CS261)</f>
        <v>5.2903846153846299</v>
      </c>
      <c r="BA261" s="85">
        <v>10.340936259943875</v>
      </c>
      <c r="BB261" s="85">
        <v>2.8552120768668359</v>
      </c>
      <c r="BC261" s="42">
        <v>2.4694371142691032</v>
      </c>
      <c r="BD261" s="108">
        <v>36.675754416563898</v>
      </c>
      <c r="BE261" s="1233"/>
      <c r="BF261" s="640">
        <v>0</v>
      </c>
      <c r="BG261" s="26">
        <v>402.40000000000032</v>
      </c>
      <c r="BH261" s="132">
        <v>0.85617021276595817</v>
      </c>
      <c r="BI261" s="30">
        <v>1195.0999999999999</v>
      </c>
      <c r="BJ261" s="616">
        <v>1.0127966101694914</v>
      </c>
      <c r="BK261" s="1792">
        <f t="shared" ref="BK261:BK324" si="42">IF(Z261="","",IF(Z261=0,0,IF(Z261&gt;1,2,1)))</f>
        <v>0</v>
      </c>
      <c r="BL261" s="1709">
        <v>0.24930555555555556</v>
      </c>
      <c r="BM261" s="1709">
        <v>0.67222222222222217</v>
      </c>
      <c r="BN261" s="1709">
        <v>0.6791666666666667</v>
      </c>
      <c r="BO261" s="1709">
        <v>0.3520833333333333</v>
      </c>
      <c r="BP261" s="1708">
        <v>0.70208333333333339</v>
      </c>
      <c r="BR261" s="1395"/>
      <c r="BS261" s="2157" t="s">
        <v>215</v>
      </c>
      <c r="BT261" s="2158"/>
      <c r="BU261" s="183">
        <v>3.3599999999999994</v>
      </c>
      <c r="BV261" s="183">
        <v>7.2466666666666768</v>
      </c>
      <c r="BW261" s="183">
        <v>4.6433333333333326</v>
      </c>
      <c r="BX261" s="183">
        <v>3.886666666666672</v>
      </c>
      <c r="BY261" s="1373"/>
      <c r="BZ261" s="609">
        <v>77.599999999999994</v>
      </c>
      <c r="CA261" s="609">
        <v>1024.5</v>
      </c>
      <c r="CB261" s="1374">
        <v>2.4200000000000004</v>
      </c>
      <c r="CC261" s="183">
        <v>13.680000000000001</v>
      </c>
      <c r="CD261" s="1375"/>
      <c r="CE261" s="183">
        <v>3.3</v>
      </c>
      <c r="CF261" s="1376">
        <v>0.3</v>
      </c>
      <c r="CG261" s="1377">
        <v>7.8384798099762495E-2</v>
      </c>
      <c r="CH261" s="1378">
        <v>37.81</v>
      </c>
      <c r="CI261" s="1376">
        <v>1.7645143926187168</v>
      </c>
      <c r="CJ261" s="787">
        <v>0.23585552991079789</v>
      </c>
      <c r="CK261" s="1089"/>
      <c r="CL261" s="670">
        <v>1</v>
      </c>
      <c r="CM261" s="669">
        <v>0</v>
      </c>
      <c r="CN261" s="670">
        <v>1013.25</v>
      </c>
      <c r="CO261" s="135">
        <f>'2011'!CA79</f>
        <v>3.7759999999999998</v>
      </c>
      <c r="CP261" s="664">
        <v>11.157307692307695</v>
      </c>
      <c r="CQ261" s="664">
        <v>18.666923076923066</v>
      </c>
      <c r="CR261" s="664">
        <f t="shared" si="36"/>
        <v>14.91211538461538</v>
      </c>
      <c r="CS261" s="512">
        <f t="shared" si="37"/>
        <v>7.5096153846153708</v>
      </c>
      <c r="CT261" s="669">
        <f>$CT$246+('2011'!$BX$79/Daily!$E$276*Daily!E261)</f>
        <v>470</v>
      </c>
      <c r="CU261" s="669">
        <f>$CU$246+('2011'!$CF$79/Daily!$E$276*Daily!E261)</f>
        <v>1180</v>
      </c>
      <c r="CV261" s="135">
        <f>'2011'!BT79</f>
        <v>11.1</v>
      </c>
      <c r="CW261" s="135">
        <f>'2011'!BU79</f>
        <v>18.7</v>
      </c>
      <c r="CX261" s="25"/>
      <c r="CY261" s="536"/>
      <c r="CZ261" s="536"/>
      <c r="DA261" s="536"/>
      <c r="DB261" s="536"/>
      <c r="DC261" s="536"/>
      <c r="DD261" s="536"/>
    </row>
    <row r="262" spans="4:108" ht="12.75" customHeight="1" x14ac:dyDescent="0.2">
      <c r="D262" s="1889"/>
      <c r="E262" s="1814">
        <f t="shared" si="35"/>
        <v>16</v>
      </c>
      <c r="F262" s="189">
        <v>12.5</v>
      </c>
      <c r="G262" s="88">
        <v>21.8</v>
      </c>
      <c r="H262" s="88">
        <v>16.8</v>
      </c>
      <c r="I262" s="88">
        <v>9.3000000000000007</v>
      </c>
      <c r="J262" s="1408"/>
      <c r="K262" s="98">
        <v>48</v>
      </c>
      <c r="L262" s="98">
        <v>90</v>
      </c>
      <c r="M262" s="98">
        <v>70</v>
      </c>
      <c r="N262" s="98">
        <v>42</v>
      </c>
      <c r="O262" s="111"/>
      <c r="P262" s="98">
        <v>1009</v>
      </c>
      <c r="Q262" s="98">
        <v>1019</v>
      </c>
      <c r="R262" s="98">
        <v>1014</v>
      </c>
      <c r="S262" s="98">
        <v>10</v>
      </c>
      <c r="T262" s="111"/>
      <c r="U262" s="88">
        <v>4.7</v>
      </c>
      <c r="V262" s="88">
        <v>13</v>
      </c>
      <c r="W262" s="88">
        <v>17.5</v>
      </c>
      <c r="X262" s="103" t="s">
        <v>179</v>
      </c>
      <c r="Y262" s="401"/>
      <c r="Z262" s="88">
        <v>0</v>
      </c>
      <c r="AA262" s="1459" t="s">
        <v>459</v>
      </c>
      <c r="AB262" s="156" t="s">
        <v>459</v>
      </c>
      <c r="AC262" s="1461" t="s">
        <v>459</v>
      </c>
      <c r="AD262" s="88" t="s">
        <v>459</v>
      </c>
      <c r="AE262" s="1459" t="s">
        <v>459</v>
      </c>
      <c r="AF262" s="1467"/>
      <c r="AG262" s="88">
        <v>9.6</v>
      </c>
      <c r="AH262" s="88">
        <v>13</v>
      </c>
      <c r="AI262" s="88">
        <v>11</v>
      </c>
      <c r="AJ262" s="88">
        <v>3.4</v>
      </c>
      <c r="AL262" s="103" t="s">
        <v>725</v>
      </c>
      <c r="AM262" s="106"/>
      <c r="AN262" s="106"/>
      <c r="AO262" s="396"/>
      <c r="AP262" s="593">
        <v>6</v>
      </c>
      <c r="AQ262" s="596">
        <v>0</v>
      </c>
      <c r="AR262" s="576"/>
      <c r="AS262" s="44">
        <f t="shared" si="38"/>
        <v>1.4000000000000004</v>
      </c>
      <c r="AT262" s="88">
        <f t="shared" si="39"/>
        <v>3.1000000000000014</v>
      </c>
      <c r="AU262" s="88">
        <f t="shared" si="40"/>
        <v>2.2500000000000009</v>
      </c>
      <c r="AV262" s="355">
        <f t="shared" si="41"/>
        <v>1.7000000000000011</v>
      </c>
      <c r="AW262" s="44">
        <f>IF(F262="","",F262-Daily!CP262)</f>
        <v>1.4184615384615356</v>
      </c>
      <c r="AX262" s="44">
        <f>IF(G262="","",G262-Daily!CQ262)</f>
        <v>3.3253846153846283</v>
      </c>
      <c r="AY262" s="44">
        <f>IF(H262="","",H262-Daily!CR262)</f>
        <v>2.0219230769230823</v>
      </c>
      <c r="AZ262" s="487">
        <f>IF(I262="","",I262-Daily!CS262)</f>
        <v>1.9069230769230927</v>
      </c>
      <c r="BA262" s="85">
        <v>3.1196934686703397</v>
      </c>
      <c r="BB262" s="85">
        <v>5.9301601843384528</v>
      </c>
      <c r="BC262" s="42">
        <v>4.0436587686932315</v>
      </c>
      <c r="BD262" s="108">
        <v>4.0957516231170743</v>
      </c>
      <c r="BE262" s="351"/>
      <c r="BF262" s="640">
        <v>0</v>
      </c>
      <c r="BG262" s="26">
        <v>402.40000000000032</v>
      </c>
      <c r="BH262" s="132">
        <v>0.85218127911901809</v>
      </c>
      <c r="BI262" s="30">
        <v>1201.0999999999999</v>
      </c>
      <c r="BJ262" s="616">
        <v>1.0139287523214586</v>
      </c>
      <c r="BK262" s="1792">
        <f t="shared" si="42"/>
        <v>0</v>
      </c>
      <c r="BL262" s="1709">
        <v>0.16527777777777777</v>
      </c>
      <c r="BM262" s="1709">
        <v>0.64236111111111105</v>
      </c>
      <c r="BN262" s="1709">
        <v>0.62222222222222223</v>
      </c>
      <c r="BO262" s="1709">
        <v>0.26319444444444445</v>
      </c>
      <c r="BP262" s="1708">
        <v>0.91388888888888886</v>
      </c>
      <c r="BR262" s="1395"/>
      <c r="CK262" s="1089"/>
      <c r="CL262" s="670">
        <v>1</v>
      </c>
      <c r="CM262" s="669">
        <v>0</v>
      </c>
      <c r="CN262" s="670">
        <v>1013.25</v>
      </c>
      <c r="CO262" s="135">
        <f>'2011'!CA79</f>
        <v>3.7759999999999998</v>
      </c>
      <c r="CP262" s="664">
        <v>11.081538461538464</v>
      </c>
      <c r="CQ262" s="664">
        <v>18.474615384615372</v>
      </c>
      <c r="CR262" s="664">
        <f t="shared" si="36"/>
        <v>14.778076923076918</v>
      </c>
      <c r="CS262" s="512">
        <f t="shared" si="37"/>
        <v>7.393076923076908</v>
      </c>
      <c r="CT262" s="669">
        <f>$CT$246+('2011'!$BX$79/Daily!$E$276*Daily!E262)</f>
        <v>472.2</v>
      </c>
      <c r="CU262" s="669">
        <f>$CU$246+('2011'!$CF$79/Daily!$E$276*Daily!E262)</f>
        <v>1184.5999999999999</v>
      </c>
      <c r="CV262" s="135">
        <f>'2011'!BT79</f>
        <v>11.1</v>
      </c>
      <c r="CW262" s="135">
        <f>'2011'!BU79</f>
        <v>18.7</v>
      </c>
      <c r="CX262" s="25"/>
      <c r="CY262" s="536"/>
      <c r="CZ262" s="536"/>
      <c r="DA262" s="536"/>
      <c r="DB262" s="536"/>
      <c r="DC262" s="536"/>
      <c r="DD262" s="536"/>
    </row>
    <row r="263" spans="4:108" ht="12.75" customHeight="1" x14ac:dyDescent="0.2">
      <c r="D263" s="1889"/>
      <c r="E263" s="1814">
        <f t="shared" si="35"/>
        <v>17</v>
      </c>
      <c r="F263" s="189">
        <v>10.1</v>
      </c>
      <c r="G263" s="88">
        <v>18.399999999999999</v>
      </c>
      <c r="H263" s="88">
        <v>14.6</v>
      </c>
      <c r="I263" s="88">
        <v>8.3000000000000007</v>
      </c>
      <c r="J263" s="1408"/>
      <c r="K263" s="98">
        <v>48</v>
      </c>
      <c r="L263" s="98">
        <v>86</v>
      </c>
      <c r="M263" s="98">
        <v>74</v>
      </c>
      <c r="N263" s="98">
        <v>38</v>
      </c>
      <c r="O263" s="111"/>
      <c r="P263" s="98">
        <v>1004</v>
      </c>
      <c r="Q263" s="98">
        <v>1009</v>
      </c>
      <c r="R263" s="98">
        <v>1006.5</v>
      </c>
      <c r="S263" s="98">
        <v>5</v>
      </c>
      <c r="T263" s="111"/>
      <c r="U263" s="88">
        <v>6.2</v>
      </c>
      <c r="V263" s="88">
        <v>15.4</v>
      </c>
      <c r="W263" s="88">
        <v>19.899999999999999</v>
      </c>
      <c r="X263" s="103" t="s">
        <v>154</v>
      </c>
      <c r="Y263" s="401"/>
      <c r="Z263" s="88">
        <v>1.4</v>
      </c>
      <c r="AA263" s="1459">
        <v>0.8</v>
      </c>
      <c r="AB263" s="156">
        <v>0.3</v>
      </c>
      <c r="AC263" s="1461">
        <v>3.3254156769596206E-2</v>
      </c>
      <c r="AD263" s="88">
        <v>0.7</v>
      </c>
      <c r="AE263" s="1459">
        <v>1.5</v>
      </c>
      <c r="AF263" s="1467"/>
      <c r="AG263" s="88">
        <v>6.8</v>
      </c>
      <c r="AH263" s="88">
        <v>12.3</v>
      </c>
      <c r="AI263" s="88">
        <v>9.8000000000000007</v>
      </c>
      <c r="AJ263" s="88">
        <v>5.5</v>
      </c>
      <c r="AL263" s="103" t="s">
        <v>726</v>
      </c>
      <c r="AM263" s="106"/>
      <c r="AN263" s="106"/>
      <c r="AO263" s="396"/>
      <c r="AP263" s="593">
        <v>4</v>
      </c>
      <c r="AQ263" s="596">
        <v>2</v>
      </c>
      <c r="AR263" s="576"/>
      <c r="AS263" s="44">
        <f t="shared" si="38"/>
        <v>-1</v>
      </c>
      <c r="AT263" s="88">
        <f t="shared" si="39"/>
        <v>-0.30000000000000071</v>
      </c>
      <c r="AU263" s="88">
        <f t="shared" si="40"/>
        <v>-0.65000000000000036</v>
      </c>
      <c r="AV263" s="355">
        <f t="shared" si="41"/>
        <v>0.69999999999999929</v>
      </c>
      <c r="AW263" s="44">
        <f>IF(F263="","",F263-Daily!CP263)</f>
        <v>-0.90576923076923421</v>
      </c>
      <c r="AX263" s="44">
        <f>IF(G263="","",G263-Daily!CQ263)</f>
        <v>0.11769230769231953</v>
      </c>
      <c r="AY263" s="44">
        <f>IF(H263="","",H263-Daily!CR263)</f>
        <v>-4.4038461538457696E-2</v>
      </c>
      <c r="AZ263" s="487">
        <f>IF(I263="","",I263-Daily!CS263)</f>
        <v>1.0234615384615555</v>
      </c>
      <c r="BA263" s="85">
        <v>2.6111478706826201</v>
      </c>
      <c r="BB263" s="85">
        <v>2.0556941148725794</v>
      </c>
      <c r="BC263" s="42">
        <v>2.024023322343087</v>
      </c>
      <c r="BD263" s="108">
        <v>2.8171427103897311</v>
      </c>
      <c r="BE263" s="351"/>
      <c r="BF263" s="640">
        <v>0.63636363636363624</v>
      </c>
      <c r="BG263" s="26">
        <v>403.8000000000003</v>
      </c>
      <c r="BH263" s="132">
        <v>0.85118043844856728</v>
      </c>
      <c r="BI263" s="30">
        <v>1205.0999999999999</v>
      </c>
      <c r="BJ263" s="616">
        <v>1.0133703329969725</v>
      </c>
      <c r="BK263" s="1792">
        <f t="shared" si="42"/>
        <v>2</v>
      </c>
      <c r="BL263" s="1709">
        <v>0.25347222222222221</v>
      </c>
      <c r="BM263" s="1709">
        <v>0.53194444444444444</v>
      </c>
      <c r="BN263" s="1709">
        <v>0.57708333333333328</v>
      </c>
      <c r="BO263" s="1709" t="s">
        <v>490</v>
      </c>
      <c r="BP263" s="1708">
        <v>0.55347222222222225</v>
      </c>
      <c r="BR263" s="1395"/>
      <c r="BS263" s="1388" t="s">
        <v>178</v>
      </c>
      <c r="BT263" s="185">
        <v>0</v>
      </c>
      <c r="BV263" s="2116" t="s">
        <v>168</v>
      </c>
      <c r="BW263" s="2117"/>
      <c r="BX263" s="2117"/>
      <c r="BY263" s="2117"/>
      <c r="BZ263" s="2117"/>
      <c r="CA263" s="2117"/>
      <c r="CB263" s="2117"/>
      <c r="CC263" s="2118"/>
      <c r="CE263" s="1682">
        <f>MIN(F247:F276)</f>
        <v>7.2</v>
      </c>
      <c r="CF263" s="1682">
        <f>MIN(G247:G276)</f>
        <v>16.3</v>
      </c>
      <c r="CG263" s="1682">
        <f>MIN(H247:H276)</f>
        <v>11.8</v>
      </c>
      <c r="CH263" s="1682">
        <f>MIN(I247:I276)</f>
        <v>3.8</v>
      </c>
      <c r="CI263" s="1683">
        <f>MIN(K247:K276)</f>
        <v>40</v>
      </c>
      <c r="CJ263" s="1683">
        <f>MIN(L247:L276)</f>
        <v>78</v>
      </c>
      <c r="CK263" s="1090"/>
      <c r="CL263" s="670">
        <v>1</v>
      </c>
      <c r="CM263" s="669">
        <v>0</v>
      </c>
      <c r="CN263" s="670">
        <v>1013.25</v>
      </c>
      <c r="CO263" s="135">
        <f>'2011'!CA79</f>
        <v>3.7759999999999998</v>
      </c>
      <c r="CP263" s="664">
        <v>11.005769230769234</v>
      </c>
      <c r="CQ263" s="664">
        <v>18.282307692307679</v>
      </c>
      <c r="CR263" s="664">
        <f t="shared" si="36"/>
        <v>14.644038461538457</v>
      </c>
      <c r="CS263" s="512">
        <f t="shared" si="37"/>
        <v>7.2765384615384452</v>
      </c>
      <c r="CT263" s="669">
        <f>$CT$246+('2011'!$BX$79/Daily!$E$276*Daily!E263)</f>
        <v>474.4</v>
      </c>
      <c r="CU263" s="669">
        <f>$CU$246+('2011'!$CF$79/Daily!$E$276*Daily!E263)</f>
        <v>1189.2</v>
      </c>
      <c r="CV263" s="135">
        <f>'2011'!BT79</f>
        <v>11.1</v>
      </c>
      <c r="CW263" s="135">
        <f>'2011'!BU79</f>
        <v>18.7</v>
      </c>
      <c r="CX263" s="25"/>
      <c r="CY263" s="536"/>
      <c r="CZ263" s="536"/>
      <c r="DA263" s="536"/>
      <c r="DB263" s="536"/>
      <c r="DC263" s="536"/>
      <c r="DD263" s="536"/>
    </row>
    <row r="264" spans="4:108" ht="12.75" customHeight="1" x14ac:dyDescent="0.2">
      <c r="D264" s="1889"/>
      <c r="E264" s="1814">
        <f t="shared" si="35"/>
        <v>18</v>
      </c>
      <c r="F264" s="189">
        <v>8</v>
      </c>
      <c r="G264" s="88">
        <v>16.3</v>
      </c>
      <c r="H264" s="88">
        <v>11.8</v>
      </c>
      <c r="I264" s="88">
        <v>8.3000000000000007</v>
      </c>
      <c r="J264" s="1408"/>
      <c r="K264" s="98">
        <v>62</v>
      </c>
      <c r="L264" s="98">
        <v>94</v>
      </c>
      <c r="M264" s="98">
        <v>82</v>
      </c>
      <c r="N264" s="98">
        <v>32</v>
      </c>
      <c r="O264" s="111"/>
      <c r="P264" s="98">
        <v>1003</v>
      </c>
      <c r="Q264" s="98">
        <v>1008</v>
      </c>
      <c r="R264" s="98">
        <v>1005.5</v>
      </c>
      <c r="S264" s="98">
        <v>5</v>
      </c>
      <c r="T264" s="111"/>
      <c r="U264" s="88">
        <v>3.5</v>
      </c>
      <c r="V264" s="88">
        <v>7.8</v>
      </c>
      <c r="W264" s="88">
        <v>10</v>
      </c>
      <c r="X264" s="103" t="s">
        <v>181</v>
      </c>
      <c r="Y264" s="401"/>
      <c r="Z264" s="88">
        <v>0.1</v>
      </c>
      <c r="AA264" s="1459" t="s">
        <v>459</v>
      </c>
      <c r="AB264" s="156" t="s">
        <v>459</v>
      </c>
      <c r="AC264" s="1461">
        <v>2.3752969121140152E-3</v>
      </c>
      <c r="AD264" s="88" t="s">
        <v>459</v>
      </c>
      <c r="AE264" s="1459" t="s">
        <v>459</v>
      </c>
      <c r="AF264" s="1467"/>
      <c r="AG264" s="88">
        <v>6.8</v>
      </c>
      <c r="AH264" s="88">
        <v>10.9</v>
      </c>
      <c r="AI264" s="88">
        <v>8.6999999999999993</v>
      </c>
      <c r="AJ264" s="88">
        <v>4.0999999999999996</v>
      </c>
      <c r="AL264" s="103" t="s">
        <v>727</v>
      </c>
      <c r="AM264" s="106"/>
      <c r="AN264" s="106"/>
      <c r="AO264" s="396"/>
      <c r="AP264" s="593">
        <v>4</v>
      </c>
      <c r="AQ264" s="596">
        <v>0.4</v>
      </c>
      <c r="AR264" s="576"/>
      <c r="AS264" s="44">
        <f t="shared" si="38"/>
        <v>-3.0999999999999996</v>
      </c>
      <c r="AT264" s="88">
        <f t="shared" si="39"/>
        <v>-2.3999999999999986</v>
      </c>
      <c r="AU264" s="88">
        <f t="shared" si="40"/>
        <v>-2.7499999999999991</v>
      </c>
      <c r="AV264" s="355">
        <f t="shared" si="41"/>
        <v>0.70000000000000107</v>
      </c>
      <c r="AW264" s="44">
        <f>IF(F264="","",F264-Daily!CP264)</f>
        <v>-2.9299999999999997</v>
      </c>
      <c r="AX264" s="44">
        <f>IF(G264="","",G264-Daily!CQ264)</f>
        <v>-1.7899999999999991</v>
      </c>
      <c r="AY264" s="44">
        <f>IF(H264="","",H264-Daily!CR264)</f>
        <v>-2.7099999999999991</v>
      </c>
      <c r="AZ264" s="487">
        <f>IF(I264="","",I264-Daily!CS264)</f>
        <v>1.1400000000000006</v>
      </c>
      <c r="BA264" s="85">
        <v>5.9599105358779498</v>
      </c>
      <c r="BB264" s="85">
        <v>3.3031574892020306</v>
      </c>
      <c r="BC264" s="42">
        <v>5.5561756170053886</v>
      </c>
      <c r="BD264" s="108">
        <v>2.9469736542636071</v>
      </c>
      <c r="BE264" s="351"/>
      <c r="BF264" s="640">
        <v>4.5454545454545456E-2</v>
      </c>
      <c r="BG264" s="26">
        <v>403.90000000000032</v>
      </c>
      <c r="BH264" s="132">
        <v>0.84746118338229182</v>
      </c>
      <c r="BI264" s="30">
        <v>1209.0999999999999</v>
      </c>
      <c r="BJ264" s="616">
        <v>1.0128162171217958</v>
      </c>
      <c r="BK264" s="1792">
        <f t="shared" si="42"/>
        <v>1</v>
      </c>
      <c r="BL264" s="1709">
        <v>0.28819444444444448</v>
      </c>
      <c r="BM264" s="1709">
        <v>0.61111111111111105</v>
      </c>
      <c r="BN264" s="1709">
        <v>0.61736111111111114</v>
      </c>
      <c r="BO264" s="1709">
        <v>0.34097222222222223</v>
      </c>
      <c r="BP264" s="1708">
        <v>7.7083333333333337E-2</v>
      </c>
      <c r="BR264" s="1395"/>
      <c r="BS264" s="1313" t="s">
        <v>180</v>
      </c>
      <c r="BT264" s="108">
        <v>0</v>
      </c>
      <c r="BV264" s="2109"/>
      <c r="BW264" s="2110"/>
      <c r="BX264" s="2110"/>
      <c r="BY264" s="2110"/>
      <c r="BZ264" s="2110"/>
      <c r="CA264" s="2110"/>
      <c r="CB264" s="2110"/>
      <c r="CC264" s="2111"/>
      <c r="CE264" s="1684">
        <f>MAX(F247:F276)</f>
        <v>16.2</v>
      </c>
      <c r="CF264" s="1684">
        <f>MAX(G247:G276)</f>
        <v>27.4</v>
      </c>
      <c r="CG264" s="1684">
        <f>MAX(H247:H276)</f>
        <v>19.600000000000001</v>
      </c>
      <c r="CH264" s="1684">
        <f>MAX(I247:I276)</f>
        <v>13.9</v>
      </c>
      <c r="CI264" s="1685">
        <f>MAX(K247:K276)</f>
        <v>77</v>
      </c>
      <c r="CJ264" s="1685">
        <f>MAX(L247:L276)</f>
        <v>98</v>
      </c>
      <c r="CK264" s="1086"/>
      <c r="CL264" s="670">
        <v>1</v>
      </c>
      <c r="CM264" s="669">
        <v>0</v>
      </c>
      <c r="CN264" s="670">
        <v>1013.25</v>
      </c>
      <c r="CO264" s="135">
        <f>'2011'!CA79</f>
        <v>3.7759999999999998</v>
      </c>
      <c r="CP264" s="664">
        <v>10.93</v>
      </c>
      <c r="CQ264" s="664">
        <v>18.09</v>
      </c>
      <c r="CR264" s="664">
        <f t="shared" si="36"/>
        <v>14.51</v>
      </c>
      <c r="CS264" s="512">
        <f t="shared" si="37"/>
        <v>7.16</v>
      </c>
      <c r="CT264" s="669">
        <f>$CT$246+('2011'!$BX$79/Daily!$E$276*Daily!E264)</f>
        <v>476.6</v>
      </c>
      <c r="CU264" s="669">
        <f>$CU$246+('2011'!$CF$79/Daily!$E$276*Daily!E264)</f>
        <v>1193.8</v>
      </c>
      <c r="CV264" s="135">
        <f>'2011'!BT79</f>
        <v>11.1</v>
      </c>
      <c r="CW264" s="135">
        <f>'2011'!BU79</f>
        <v>18.7</v>
      </c>
      <c r="CX264" s="25"/>
      <c r="CY264" s="536"/>
      <c r="CZ264" s="536"/>
      <c r="DA264" s="536"/>
      <c r="DB264" s="536"/>
      <c r="DC264" s="536"/>
      <c r="DD264" s="536"/>
    </row>
    <row r="265" spans="4:108" ht="12.75" customHeight="1" x14ac:dyDescent="0.2">
      <c r="D265" s="1889"/>
      <c r="E265" s="1814">
        <f t="shared" si="35"/>
        <v>19</v>
      </c>
      <c r="F265" s="189">
        <v>9.6</v>
      </c>
      <c r="G265" s="88">
        <v>18.5</v>
      </c>
      <c r="H265" s="88">
        <v>14.2</v>
      </c>
      <c r="I265" s="88">
        <v>8.9</v>
      </c>
      <c r="J265" s="1408"/>
      <c r="K265" s="98">
        <v>55</v>
      </c>
      <c r="L265" s="98">
        <v>90</v>
      </c>
      <c r="M265" s="98">
        <v>76</v>
      </c>
      <c r="N265" s="98">
        <v>35</v>
      </c>
      <c r="O265" s="111"/>
      <c r="P265" s="98">
        <v>1008</v>
      </c>
      <c r="Q265" s="98">
        <v>1017</v>
      </c>
      <c r="R265" s="98">
        <v>1012.5</v>
      </c>
      <c r="S265" s="98">
        <v>9</v>
      </c>
      <c r="T265" s="111"/>
      <c r="U265" s="88">
        <v>5.3</v>
      </c>
      <c r="V265" s="88">
        <v>12.1</v>
      </c>
      <c r="W265" s="88">
        <v>17.600000000000001</v>
      </c>
      <c r="X265" s="103" t="s">
        <v>154</v>
      </c>
      <c r="Y265" s="401"/>
      <c r="Z265" s="88">
        <v>0</v>
      </c>
      <c r="AA265" s="1459" t="s">
        <v>459</v>
      </c>
      <c r="AB265" s="156" t="s">
        <v>459</v>
      </c>
      <c r="AC265" s="1461" t="s">
        <v>459</v>
      </c>
      <c r="AD265" s="88" t="s">
        <v>459</v>
      </c>
      <c r="AE265" s="1459" t="s">
        <v>459</v>
      </c>
      <c r="AF265" s="1467"/>
      <c r="AG265" s="88">
        <v>7.8</v>
      </c>
      <c r="AH265" s="88">
        <v>12.4</v>
      </c>
      <c r="AI265" s="88">
        <v>9.9</v>
      </c>
      <c r="AJ265" s="88">
        <v>4.5999999999999996</v>
      </c>
      <c r="AL265" s="103" t="s">
        <v>728</v>
      </c>
      <c r="AM265" s="106"/>
      <c r="AN265" s="106"/>
      <c r="AO265" s="396"/>
      <c r="AP265" s="593">
        <v>6</v>
      </c>
      <c r="AQ265" s="596">
        <v>0</v>
      </c>
      <c r="AR265" s="576"/>
      <c r="AS265" s="44">
        <f t="shared" si="38"/>
        <v>-1.5</v>
      </c>
      <c r="AT265" s="88">
        <f t="shared" si="39"/>
        <v>-0.19999999999999929</v>
      </c>
      <c r="AU265" s="88">
        <f t="shared" si="40"/>
        <v>-0.84999999999999964</v>
      </c>
      <c r="AV265" s="355">
        <f t="shared" si="41"/>
        <v>1.3000000000000007</v>
      </c>
      <c r="AW265" s="44">
        <f>IF(F265="","",F265-Daily!CP265)</f>
        <v>-1.2590000000000003</v>
      </c>
      <c r="AX265" s="44">
        <f>IF(G265="","",G265-Daily!CQ265)</f>
        <v>0.5296666666666674</v>
      </c>
      <c r="AY265" s="44">
        <f>IF(H265="","",H265-Daily!CR265)</f>
        <v>-0.21466666666666612</v>
      </c>
      <c r="AZ265" s="487">
        <f>IF(I265="","",I265-Daily!CS265)</f>
        <v>1.7886666666666677</v>
      </c>
      <c r="BA265" s="85">
        <v>2.9453242565104807</v>
      </c>
      <c r="BB265" s="85">
        <v>2.2765529508928957</v>
      </c>
      <c r="BC265" s="42">
        <v>2.1227088835995285</v>
      </c>
      <c r="BD265" s="108">
        <v>3.8783899513637974</v>
      </c>
      <c r="BE265" s="351"/>
      <c r="BF265" s="640">
        <v>0</v>
      </c>
      <c r="BG265" s="26">
        <v>403.90000000000032</v>
      </c>
      <c r="BH265" s="132">
        <v>0.84356725146198897</v>
      </c>
      <c r="BI265" s="30">
        <v>1215.0999999999999</v>
      </c>
      <c r="BJ265" s="616">
        <v>1.0139352469959946</v>
      </c>
      <c r="BK265" s="1792">
        <f t="shared" si="42"/>
        <v>0</v>
      </c>
      <c r="BL265" s="1709">
        <v>0.29652777777777778</v>
      </c>
      <c r="BM265" s="1709">
        <v>0.62222222222222223</v>
      </c>
      <c r="BN265" s="1709">
        <v>0.625</v>
      </c>
      <c r="BO265" s="1709">
        <v>0.3444444444444445</v>
      </c>
      <c r="BP265" s="1708">
        <v>0.62777777777777777</v>
      </c>
      <c r="BR265" s="1395"/>
      <c r="BS265" s="1389" t="s">
        <v>183</v>
      </c>
      <c r="BT265" s="108">
        <v>3</v>
      </c>
      <c r="BU265" s="26"/>
      <c r="BV265" s="1381"/>
      <c r="BW265" s="1381"/>
      <c r="BX265" s="1381"/>
      <c r="BY265" s="1381"/>
      <c r="BZ265" s="1381"/>
      <c r="CA265" s="1381"/>
      <c r="CB265" s="1381"/>
      <c r="CC265" s="1381"/>
      <c r="CD265" s="9"/>
      <c r="CE265" s="1683">
        <f>MIN(M247:M276)</f>
        <v>64</v>
      </c>
      <c r="CF265" s="1683">
        <f>MIN(N247:N276)</f>
        <v>16</v>
      </c>
      <c r="CG265" s="1683">
        <f>MIN(P247:P276)</f>
        <v>1000</v>
      </c>
      <c r="CH265" s="1683">
        <f>MIN(Q247:Q276)</f>
        <v>1007</v>
      </c>
      <c r="CI265" s="1683">
        <f>MIN(R247:R276)</f>
        <v>1005</v>
      </c>
      <c r="CJ265" s="1683">
        <f>MIN(S247:S276)</f>
        <v>1</v>
      </c>
      <c r="CK265" s="1086"/>
      <c r="CL265" s="670">
        <v>1</v>
      </c>
      <c r="CM265" s="669">
        <v>0</v>
      </c>
      <c r="CN265" s="670">
        <v>1013.25</v>
      </c>
      <c r="CO265" s="135">
        <f>'2011'!CA79</f>
        <v>3.7759999999999998</v>
      </c>
      <c r="CP265" s="664">
        <v>10.859</v>
      </c>
      <c r="CQ265" s="664">
        <v>17.970333333333333</v>
      </c>
      <c r="CR265" s="664">
        <f t="shared" si="36"/>
        <v>14.414666666666665</v>
      </c>
      <c r="CS265" s="512">
        <f t="shared" si="37"/>
        <v>7.1113333333333326</v>
      </c>
      <c r="CT265" s="669">
        <f>$CT$246+('2011'!$BX$79/Daily!$E$276*Daily!E265)</f>
        <v>478.8</v>
      </c>
      <c r="CU265" s="669">
        <f>$CU$246+('2011'!$CF$79/Daily!$E$276*Daily!E265)</f>
        <v>1198.4000000000001</v>
      </c>
      <c r="CV265" s="135">
        <f>'2011'!BT79</f>
        <v>11.1</v>
      </c>
      <c r="CW265" s="135">
        <f>'2011'!BU79</f>
        <v>18.7</v>
      </c>
      <c r="CX265" s="25"/>
      <c r="CY265" s="536"/>
      <c r="CZ265" s="536"/>
      <c r="DA265" s="536"/>
      <c r="DB265" s="536"/>
      <c r="DC265" s="536"/>
      <c r="DD265" s="536"/>
    </row>
    <row r="266" spans="4:108" ht="12.75" customHeight="1" x14ac:dyDescent="0.2">
      <c r="D266" s="1889"/>
      <c r="E266" s="1814">
        <f t="shared" si="35"/>
        <v>20</v>
      </c>
      <c r="F266" s="189">
        <v>14.8</v>
      </c>
      <c r="G266" s="88">
        <v>18.600000000000001</v>
      </c>
      <c r="H266" s="88">
        <v>16.600000000000001</v>
      </c>
      <c r="I266" s="88">
        <v>3.8</v>
      </c>
      <c r="J266" s="1408"/>
      <c r="K266" s="98">
        <v>74</v>
      </c>
      <c r="L266" s="98">
        <v>90</v>
      </c>
      <c r="M266" s="98">
        <v>79</v>
      </c>
      <c r="N266" s="98">
        <v>16</v>
      </c>
      <c r="O266" s="111"/>
      <c r="P266" s="98">
        <v>1016</v>
      </c>
      <c r="Q266" s="98">
        <v>1018</v>
      </c>
      <c r="R266" s="98">
        <v>1017</v>
      </c>
      <c r="S266" s="98">
        <v>2</v>
      </c>
      <c r="T266" s="111"/>
      <c r="U266" s="88">
        <v>7.4</v>
      </c>
      <c r="V266" s="88">
        <v>14.5</v>
      </c>
      <c r="W266" s="88">
        <v>22.1</v>
      </c>
      <c r="X266" s="103" t="s">
        <v>154</v>
      </c>
      <c r="Y266" s="401"/>
      <c r="Z266" s="88">
        <v>1.6</v>
      </c>
      <c r="AA266" s="1459">
        <v>1.4</v>
      </c>
      <c r="AB266" s="156">
        <v>0.5</v>
      </c>
      <c r="AC266" s="1461">
        <v>3.8004750593824244E-2</v>
      </c>
      <c r="AD266" s="88">
        <v>0.8</v>
      </c>
      <c r="AE266" s="1459">
        <v>3.3</v>
      </c>
      <c r="AF266" s="1467"/>
      <c r="AG266" s="88">
        <v>11.4</v>
      </c>
      <c r="AH266" s="88">
        <v>14.1</v>
      </c>
      <c r="AI266" s="88">
        <v>12.9</v>
      </c>
      <c r="AJ266" s="88">
        <v>2.7</v>
      </c>
      <c r="AL266" s="103" t="s">
        <v>659</v>
      </c>
      <c r="AM266" s="106"/>
      <c r="AN266" s="106"/>
      <c r="AO266" s="396"/>
      <c r="AP266" s="593">
        <v>0.5</v>
      </c>
      <c r="AQ266" s="596">
        <v>2</v>
      </c>
      <c r="AR266" s="576"/>
      <c r="AS266" s="44">
        <f t="shared" si="38"/>
        <v>3.7000000000000011</v>
      </c>
      <c r="AT266" s="88">
        <f t="shared" si="39"/>
        <v>-9.9999999999997868E-2</v>
      </c>
      <c r="AU266" s="88">
        <f t="shared" si="40"/>
        <v>1.8000000000000016</v>
      </c>
      <c r="AV266" s="355">
        <f t="shared" si="41"/>
        <v>-3.7999999999999989</v>
      </c>
      <c r="AW266" s="44">
        <f>IF(F266="","",F266-Daily!CP266)</f>
        <v>4.0120000000000005</v>
      </c>
      <c r="AX266" s="44">
        <f>IF(G266="","",G266-Daily!CQ266)</f>
        <v>0.74933333333333607</v>
      </c>
      <c r="AY266" s="44">
        <f>IF(H266="","",H266-Daily!CR266)</f>
        <v>2.2806666666666686</v>
      </c>
      <c r="AZ266" s="487">
        <f>IF(I266="","",I266-Daily!CS266)</f>
        <v>-3.2626666666666653</v>
      </c>
      <c r="BA266" s="85">
        <v>10.6768143464346</v>
      </c>
      <c r="BB266" s="85">
        <v>2.4131086939122408</v>
      </c>
      <c r="BC266" s="42">
        <v>4.534577958255043</v>
      </c>
      <c r="BD266" s="108">
        <v>8.4837639113836705</v>
      </c>
      <c r="BE266" s="351"/>
      <c r="BF266" s="640">
        <v>0.72727272727272729</v>
      </c>
      <c r="BG266" s="26">
        <v>405.50000000000034</v>
      </c>
      <c r="BH266" s="132">
        <v>0.84303534303534378</v>
      </c>
      <c r="BI266" s="30">
        <v>1215.5999999999999</v>
      </c>
      <c r="BJ266" s="616">
        <v>1.0104738154613466</v>
      </c>
      <c r="BK266" s="1792">
        <f t="shared" si="42"/>
        <v>2</v>
      </c>
      <c r="BL266" s="1709">
        <v>0.21875</v>
      </c>
      <c r="BM266" s="1709">
        <v>0.52430555555555558</v>
      </c>
      <c r="BN266" s="1709">
        <v>0.53194444444444444</v>
      </c>
      <c r="BO266" s="1709" t="s">
        <v>490</v>
      </c>
      <c r="BP266" s="1708">
        <v>0.44236111111111115</v>
      </c>
      <c r="BR266" s="1395"/>
      <c r="BS266" s="1389" t="s">
        <v>185</v>
      </c>
      <c r="BT266" s="108">
        <v>1</v>
      </c>
      <c r="BU266" s="26"/>
      <c r="BV266" s="1380"/>
      <c r="BW266" s="1380"/>
      <c r="BX266" s="1380"/>
      <c r="BY266" s="1380"/>
      <c r="BZ266" s="1380"/>
      <c r="CA266" s="1380"/>
      <c r="CB266" s="1380"/>
      <c r="CC266" s="1380"/>
      <c r="CD266" s="172"/>
      <c r="CE266" s="1685">
        <f>MAX(M247:M276)</f>
        <v>88</v>
      </c>
      <c r="CF266" s="1685">
        <f>MAX(N247:N276)</f>
        <v>55</v>
      </c>
      <c r="CG266" s="1685">
        <f>MAX(P247:P276)</f>
        <v>1026</v>
      </c>
      <c r="CH266" s="1685">
        <f>MAX(Q247:Q276)</f>
        <v>1030</v>
      </c>
      <c r="CI266" s="1685">
        <f>MAX(R247:R276)</f>
        <v>1028</v>
      </c>
      <c r="CJ266" s="1685">
        <f>MAX(S247:S276)</f>
        <v>10</v>
      </c>
      <c r="CK266" s="1086"/>
      <c r="CL266" s="670">
        <v>1</v>
      </c>
      <c r="CM266" s="669">
        <v>0</v>
      </c>
      <c r="CN266" s="670">
        <v>1013.25</v>
      </c>
      <c r="CO266" s="135">
        <f>'2011'!CA79</f>
        <v>3.7759999999999998</v>
      </c>
      <c r="CP266" s="664">
        <v>10.788</v>
      </c>
      <c r="CQ266" s="664">
        <v>17.850666666666665</v>
      </c>
      <c r="CR266" s="664">
        <f t="shared" si="36"/>
        <v>14.319333333333333</v>
      </c>
      <c r="CS266" s="512">
        <f t="shared" si="37"/>
        <v>7.0626666666666651</v>
      </c>
      <c r="CT266" s="669">
        <f>$CT$246+('2011'!$BX$79/Daily!$E$276*Daily!E266)</f>
        <v>481</v>
      </c>
      <c r="CU266" s="669">
        <f>$CU$246+('2011'!$CF$79/Daily!$E$276*Daily!E266)</f>
        <v>1203</v>
      </c>
      <c r="CV266" s="135">
        <f>'2011'!BT79</f>
        <v>11.1</v>
      </c>
      <c r="CW266" s="135">
        <f>'2011'!BU79</f>
        <v>18.7</v>
      </c>
      <c r="CX266" s="25"/>
      <c r="CY266" s="536"/>
      <c r="CZ266" s="536"/>
      <c r="DA266" s="536"/>
      <c r="DB266" s="536"/>
      <c r="DC266" s="536"/>
      <c r="DD266" s="536"/>
    </row>
    <row r="267" spans="4:108" ht="12.75" customHeight="1" x14ac:dyDescent="0.2">
      <c r="D267" s="1889"/>
      <c r="E267" s="1814">
        <f t="shared" si="35"/>
        <v>21</v>
      </c>
      <c r="F267" s="189">
        <v>13.4</v>
      </c>
      <c r="G267" s="88">
        <v>17.3</v>
      </c>
      <c r="H267" s="88">
        <v>14.9</v>
      </c>
      <c r="I267" s="88">
        <v>3.9</v>
      </c>
      <c r="J267" s="1408"/>
      <c r="K267" s="98">
        <v>52</v>
      </c>
      <c r="L267" s="98">
        <v>95</v>
      </c>
      <c r="M267" s="98">
        <v>79</v>
      </c>
      <c r="N267" s="98">
        <v>43</v>
      </c>
      <c r="O267" s="111"/>
      <c r="P267" s="98">
        <v>1016</v>
      </c>
      <c r="Q267" s="98">
        <v>1018</v>
      </c>
      <c r="R267" s="98">
        <v>1017</v>
      </c>
      <c r="S267" s="98">
        <v>2</v>
      </c>
      <c r="T267" s="111"/>
      <c r="U267" s="88">
        <v>4.2</v>
      </c>
      <c r="V267" s="88">
        <v>15.2</v>
      </c>
      <c r="W267" s="88">
        <v>22.5</v>
      </c>
      <c r="X267" s="103" t="s">
        <v>154</v>
      </c>
      <c r="Y267" s="401"/>
      <c r="Z267" s="88">
        <v>0.8</v>
      </c>
      <c r="AA267" s="1459">
        <v>0.5</v>
      </c>
      <c r="AB267" s="156">
        <v>0.3</v>
      </c>
      <c r="AC267" s="1461">
        <v>1.9002375296912122E-2</v>
      </c>
      <c r="AD267" s="88">
        <v>0.26666666666666666</v>
      </c>
      <c r="AE267" s="1459">
        <v>0.6</v>
      </c>
      <c r="AF267" s="1467"/>
      <c r="AG267" s="88">
        <v>6.5</v>
      </c>
      <c r="AH267" s="88">
        <v>14</v>
      </c>
      <c r="AI267" s="88">
        <v>11</v>
      </c>
      <c r="AJ267" s="88">
        <v>7.5</v>
      </c>
      <c r="AL267" s="103" t="s">
        <v>729</v>
      </c>
      <c r="AM267" s="106"/>
      <c r="AN267" s="106"/>
      <c r="AO267" s="396"/>
      <c r="AP267" s="593">
        <v>3.5</v>
      </c>
      <c r="AQ267" s="596">
        <v>3</v>
      </c>
      <c r="AR267" s="576"/>
      <c r="AS267" s="44">
        <f t="shared" si="38"/>
        <v>2.3000000000000007</v>
      </c>
      <c r="AT267" s="88">
        <f t="shared" si="39"/>
        <v>-1.3999999999999986</v>
      </c>
      <c r="AU267" s="88">
        <f t="shared" si="40"/>
        <v>0.45000000000000107</v>
      </c>
      <c r="AV267" s="355">
        <f t="shared" si="41"/>
        <v>-3.6999999999999993</v>
      </c>
      <c r="AW267" s="44">
        <f>IF(F267="","",F267-Daily!CP267)</f>
        <v>2.6829999999999998</v>
      </c>
      <c r="AX267" s="44">
        <f>IF(G267="","",G267-Daily!CQ267)</f>
        <v>-0.43099999999999739</v>
      </c>
      <c r="AY267" s="44">
        <f>IF(H267="","",H267-Daily!CR267)</f>
        <v>0.67600000000000016</v>
      </c>
      <c r="AZ267" s="487">
        <f>IF(I267="","",I267-Daily!CS267)</f>
        <v>-3.1139999999999977</v>
      </c>
      <c r="BA267" s="85">
        <v>5.2923712825026694</v>
      </c>
      <c r="BB267" s="85">
        <v>2.2197051775800771</v>
      </c>
      <c r="BC267" s="42">
        <v>2.4408959218394704</v>
      </c>
      <c r="BD267" s="108">
        <v>7.7586779632442502</v>
      </c>
      <c r="BE267" s="351"/>
      <c r="BF267" s="640">
        <v>0.36363636363636365</v>
      </c>
      <c r="BG267" s="26">
        <v>406.30000000000035</v>
      </c>
      <c r="BH267" s="132">
        <v>0.84085264900662327</v>
      </c>
      <c r="BI267" s="30">
        <v>1219.0999999999999</v>
      </c>
      <c r="BJ267" s="616">
        <v>1.009523020867837</v>
      </c>
      <c r="BK267" s="1792">
        <f t="shared" si="42"/>
        <v>1</v>
      </c>
      <c r="BL267" s="1709">
        <v>0.28749999999999998</v>
      </c>
      <c r="BM267" s="1709">
        <v>0.64583333333333337</v>
      </c>
      <c r="BN267" s="1709">
        <v>0.74444444444444446</v>
      </c>
      <c r="BO267" s="1709">
        <v>0.35347222222222219</v>
      </c>
      <c r="BP267" s="1708">
        <v>0.68333333333333324</v>
      </c>
      <c r="BR267" s="1395"/>
      <c r="BS267" s="1209" t="s">
        <v>179</v>
      </c>
      <c r="BT267" s="108">
        <v>5</v>
      </c>
      <c r="BV267" s="1216"/>
      <c r="BW267" s="1216"/>
      <c r="BX267" s="1216"/>
      <c r="BY267" s="1216"/>
      <c r="BZ267" s="1216"/>
      <c r="CA267" s="1216"/>
      <c r="CB267" s="1216"/>
      <c r="CC267" s="1216"/>
      <c r="CD267" s="1381"/>
      <c r="CE267" s="1682">
        <f>MIN(U247:U276)</f>
        <v>1.8</v>
      </c>
      <c r="CF267" s="1682">
        <f>MIN(V247:V276)</f>
        <v>7.1</v>
      </c>
      <c r="CG267" s="1682">
        <f>MIN(W247:W276)</f>
        <v>9.8000000000000007</v>
      </c>
      <c r="CH267" s="1682"/>
      <c r="CI267" s="1682"/>
      <c r="CJ267" s="1682"/>
      <c r="CK267" s="1086"/>
      <c r="CL267" s="670">
        <v>1</v>
      </c>
      <c r="CM267" s="669">
        <v>0</v>
      </c>
      <c r="CN267" s="670">
        <v>1013.25</v>
      </c>
      <c r="CO267" s="135">
        <f>'2011'!CA79</f>
        <v>3.7759999999999998</v>
      </c>
      <c r="CP267" s="664">
        <v>10.717000000000001</v>
      </c>
      <c r="CQ267" s="664">
        <v>17.730999999999998</v>
      </c>
      <c r="CR267" s="664">
        <f t="shared" si="36"/>
        <v>14.224</v>
      </c>
      <c r="CS267" s="512">
        <f t="shared" si="37"/>
        <v>7.0139999999999976</v>
      </c>
      <c r="CT267" s="669">
        <f>$CT$246+('2011'!$BX$79/Daily!$E$276*Daily!E267)</f>
        <v>483.2</v>
      </c>
      <c r="CU267" s="669">
        <f>$CU$246+('2011'!$CF$79/Daily!$E$276*Daily!E267)</f>
        <v>1207.5999999999999</v>
      </c>
      <c r="CV267" s="135">
        <f>'2011'!BT79</f>
        <v>11.1</v>
      </c>
      <c r="CW267" s="135">
        <f>'2011'!BU79</f>
        <v>18.7</v>
      </c>
      <c r="CX267" s="25"/>
      <c r="CY267" s="536"/>
      <c r="CZ267" s="536"/>
      <c r="DA267" s="536"/>
      <c r="DB267" s="536"/>
      <c r="DC267" s="536"/>
      <c r="DD267" s="536"/>
    </row>
    <row r="268" spans="4:108" ht="12.75" customHeight="1" x14ac:dyDescent="0.2">
      <c r="D268" s="1889"/>
      <c r="E268" s="1814">
        <f t="shared" si="35"/>
        <v>22</v>
      </c>
      <c r="F268" s="189">
        <v>12.5</v>
      </c>
      <c r="G268" s="88">
        <v>18.600000000000001</v>
      </c>
      <c r="H268" s="88">
        <v>15.3</v>
      </c>
      <c r="I268" s="88">
        <v>6.1</v>
      </c>
      <c r="J268" s="1408"/>
      <c r="K268" s="98">
        <v>47</v>
      </c>
      <c r="L268" s="98">
        <v>86</v>
      </c>
      <c r="M268" s="98">
        <v>69</v>
      </c>
      <c r="N268" s="98">
        <v>39</v>
      </c>
      <c r="O268" s="111"/>
      <c r="P268" s="98">
        <v>1018</v>
      </c>
      <c r="Q268" s="98">
        <v>1021</v>
      </c>
      <c r="R268" s="98">
        <v>1019.5</v>
      </c>
      <c r="S268" s="98">
        <v>3</v>
      </c>
      <c r="T268" s="111"/>
      <c r="U268" s="88">
        <v>4.7</v>
      </c>
      <c r="V268" s="88">
        <v>11.8</v>
      </c>
      <c r="W268" s="88">
        <v>17</v>
      </c>
      <c r="X268" s="103" t="s">
        <v>181</v>
      </c>
      <c r="Y268" s="401"/>
      <c r="Z268" s="88">
        <v>0</v>
      </c>
      <c r="AA268" s="1459" t="s">
        <v>459</v>
      </c>
      <c r="AB268" s="156" t="s">
        <v>459</v>
      </c>
      <c r="AC268" s="1461" t="s">
        <v>459</v>
      </c>
      <c r="AD268" s="88" t="s">
        <v>459</v>
      </c>
      <c r="AE268" s="1459" t="s">
        <v>459</v>
      </c>
      <c r="AF268" s="1467"/>
      <c r="AG268" s="88">
        <v>6.8</v>
      </c>
      <c r="AH268" s="88">
        <v>12.2</v>
      </c>
      <c r="AI268" s="88">
        <v>9.4</v>
      </c>
      <c r="AJ268" s="88">
        <v>5.4</v>
      </c>
      <c r="AL268" s="103" t="s">
        <v>730</v>
      </c>
      <c r="AM268" s="106"/>
      <c r="AN268" s="106"/>
      <c r="AO268" s="396"/>
      <c r="AP268" s="593">
        <v>4.5</v>
      </c>
      <c r="AQ268" s="596">
        <v>0</v>
      </c>
      <c r="AR268" s="576"/>
      <c r="AS268" s="44">
        <f t="shared" si="38"/>
        <v>1.4000000000000004</v>
      </c>
      <c r="AT268" s="88">
        <f t="shared" si="39"/>
        <v>-9.9999999999997868E-2</v>
      </c>
      <c r="AU268" s="88">
        <f t="shared" si="40"/>
        <v>0.65000000000000124</v>
      </c>
      <c r="AV268" s="355">
        <f t="shared" si="41"/>
        <v>-1.4999999999999982</v>
      </c>
      <c r="AW268" s="44">
        <f>IF(F268="","",F268-Daily!CP268)</f>
        <v>1.8539999999999992</v>
      </c>
      <c r="AX268" s="44">
        <f>IF(G268="","",G268-Daily!CQ268)</f>
        <v>0.98866666666667058</v>
      </c>
      <c r="AY268" s="44">
        <f>IF(H268="","",H268-Daily!CR268)</f>
        <v>1.1713333333333349</v>
      </c>
      <c r="AZ268" s="487">
        <f>IF(I268="","",I268-Daily!CS268)</f>
        <v>-0.8653333333333304</v>
      </c>
      <c r="BA268" s="85">
        <v>3.6878977549906757</v>
      </c>
      <c r="BB268" s="85">
        <v>2.5792567094945644</v>
      </c>
      <c r="BC268" s="42">
        <v>2.8887432091571092</v>
      </c>
      <c r="BD268" s="108">
        <v>2.6554695520739724</v>
      </c>
      <c r="BE268" s="351"/>
      <c r="BF268" s="640">
        <v>0</v>
      </c>
      <c r="BG268" s="26">
        <v>406.30000000000035</v>
      </c>
      <c r="BH268" s="132">
        <v>0.83704161516275311</v>
      </c>
      <c r="BI268" s="30">
        <v>1223.5999999999999</v>
      </c>
      <c r="BJ268" s="616">
        <v>1.0094043887147335</v>
      </c>
      <c r="BK268" s="1792">
        <f t="shared" si="42"/>
        <v>0</v>
      </c>
      <c r="BL268" s="1709">
        <v>0.31805555555555554</v>
      </c>
      <c r="BM268" s="1709">
        <v>0.62847222222222221</v>
      </c>
      <c r="BN268" s="1709">
        <v>0.62569444444444444</v>
      </c>
      <c r="BO268" s="1709">
        <v>0.34930555555555554</v>
      </c>
      <c r="BP268" s="1708">
        <v>0.5444444444444444</v>
      </c>
      <c r="BR268" s="1395"/>
      <c r="BS268" s="1389" t="s">
        <v>154</v>
      </c>
      <c r="BT268" s="108">
        <v>18</v>
      </c>
      <c r="BV268" s="1379"/>
      <c r="BW268" s="1379"/>
      <c r="BX268" s="1379"/>
      <c r="BY268" s="1379"/>
      <c r="BZ268" s="1379"/>
      <c r="CA268" s="1379"/>
      <c r="CB268" s="1379"/>
      <c r="CC268" s="1379"/>
      <c r="CD268" s="1379"/>
      <c r="CE268" s="1684">
        <f>MAX(U247:U276)</f>
        <v>10.8</v>
      </c>
      <c r="CF268" s="1684">
        <f>MAX(V247:V276)</f>
        <v>22.1</v>
      </c>
      <c r="CG268" s="1684">
        <f>MAX(W247:W276)</f>
        <v>37.4</v>
      </c>
      <c r="CH268" s="1684">
        <f>MAX(Z247:Z276)</f>
        <v>21.7</v>
      </c>
      <c r="CI268" s="1684">
        <f>MAX(AA247:AA276)</f>
        <v>18.399999999999999</v>
      </c>
      <c r="CJ268" s="1684">
        <f>MAX(AB247:AB276)</f>
        <v>7.4</v>
      </c>
      <c r="CK268" s="1086"/>
      <c r="CL268" s="670">
        <v>1</v>
      </c>
      <c r="CM268" s="669">
        <v>0</v>
      </c>
      <c r="CN268" s="670">
        <v>1013.25</v>
      </c>
      <c r="CO268" s="135">
        <f>'2011'!CA79</f>
        <v>3.7759999999999998</v>
      </c>
      <c r="CP268" s="664">
        <v>10.646000000000001</v>
      </c>
      <c r="CQ268" s="664">
        <v>17.611333333333331</v>
      </c>
      <c r="CR268" s="664">
        <f t="shared" si="36"/>
        <v>14.128666666666666</v>
      </c>
      <c r="CS268" s="512">
        <f t="shared" si="37"/>
        <v>6.96533333333333</v>
      </c>
      <c r="CT268" s="669">
        <f>$CT$246+('2011'!$BX$79/Daily!$E$276*Daily!E268)</f>
        <v>485.4</v>
      </c>
      <c r="CU268" s="669">
        <f>$CU$246+('2011'!$CF$79/Daily!$E$276*Daily!E268)</f>
        <v>1212.2</v>
      </c>
      <c r="CV268" s="135">
        <f>'2011'!BT79</f>
        <v>11.1</v>
      </c>
      <c r="CW268" s="135">
        <f>'2011'!BU79</f>
        <v>18.7</v>
      </c>
      <c r="CX268" s="25"/>
      <c r="CY268" s="536"/>
      <c r="CZ268" s="536"/>
      <c r="DA268" s="536"/>
      <c r="DB268" s="536"/>
      <c r="DC268" s="536"/>
      <c r="DD268" s="536"/>
    </row>
    <row r="269" spans="4:108" ht="12.75" customHeight="1" x14ac:dyDescent="0.2">
      <c r="D269" s="1889"/>
      <c r="E269" s="1814">
        <f t="shared" si="35"/>
        <v>23</v>
      </c>
      <c r="F269" s="189">
        <v>9.9</v>
      </c>
      <c r="G269" s="88">
        <v>18.3</v>
      </c>
      <c r="H269" s="88">
        <v>14.1</v>
      </c>
      <c r="I269" s="88">
        <v>8.4</v>
      </c>
      <c r="J269" s="1408"/>
      <c r="K269" s="98">
        <v>55</v>
      </c>
      <c r="L269" s="98">
        <v>90</v>
      </c>
      <c r="M269" s="98">
        <v>73</v>
      </c>
      <c r="N269" s="98">
        <v>35</v>
      </c>
      <c r="O269" s="111"/>
      <c r="P269" s="98">
        <v>1016</v>
      </c>
      <c r="Q269" s="98">
        <v>1020</v>
      </c>
      <c r="R269" s="98">
        <v>1018</v>
      </c>
      <c r="S269" s="98">
        <v>4</v>
      </c>
      <c r="T269" s="111"/>
      <c r="U269" s="88">
        <v>4.5</v>
      </c>
      <c r="V269" s="88">
        <v>11.4</v>
      </c>
      <c r="W269" s="88">
        <v>13</v>
      </c>
      <c r="X269" s="103" t="s">
        <v>154</v>
      </c>
      <c r="Y269" s="401"/>
      <c r="Z269" s="88">
        <v>0</v>
      </c>
      <c r="AA269" s="1459" t="s">
        <v>459</v>
      </c>
      <c r="AB269" s="156" t="s">
        <v>459</v>
      </c>
      <c r="AC269" s="1461" t="s">
        <v>459</v>
      </c>
      <c r="AD269" s="88" t="s">
        <v>459</v>
      </c>
      <c r="AE269" s="1459" t="s">
        <v>459</v>
      </c>
      <c r="AF269" s="1467"/>
      <c r="AG269" s="88">
        <v>7.7</v>
      </c>
      <c r="AH269" s="88">
        <v>11.1</v>
      </c>
      <c r="AI269" s="88">
        <v>9.1</v>
      </c>
      <c r="AJ269" s="88">
        <v>3.4</v>
      </c>
      <c r="AL269" s="103" t="s">
        <v>731</v>
      </c>
      <c r="AM269" s="106"/>
      <c r="AN269" s="106"/>
      <c r="AO269" s="396"/>
      <c r="AP269" s="593">
        <v>9</v>
      </c>
      <c r="AQ269" s="596">
        <v>0</v>
      </c>
      <c r="AR269" s="576"/>
      <c r="AS269" s="44">
        <f t="shared" si="38"/>
        <v>-1.1999999999999993</v>
      </c>
      <c r="AT269" s="88">
        <f t="shared" si="39"/>
        <v>-0.39999999999999858</v>
      </c>
      <c r="AU269" s="88">
        <f t="shared" si="40"/>
        <v>-0.79999999999999893</v>
      </c>
      <c r="AV269" s="355">
        <f t="shared" si="41"/>
        <v>0.80000000000000071</v>
      </c>
      <c r="AW269" s="44">
        <f>IF(F269="","",F269-Daily!CP269)</f>
        <v>-0.67499999999999893</v>
      </c>
      <c r="AX269" s="44">
        <f>IF(G269="","",G269-Daily!CQ269)</f>
        <v>0.80833333333333712</v>
      </c>
      <c r="AY269" s="44">
        <f>IF(H269="","",H269-Daily!CR269)</f>
        <v>6.6666666666668206E-2</v>
      </c>
      <c r="AZ269" s="487">
        <f>IF(I269="","",I269-Daily!CS269)</f>
        <v>1.4833333333333361</v>
      </c>
      <c r="BA269" s="85">
        <v>2.4258906784772676</v>
      </c>
      <c r="BB269" s="85">
        <v>2.4522996138382251</v>
      </c>
      <c r="BC269" s="42">
        <v>2.0365912582871668</v>
      </c>
      <c r="BD269" s="108">
        <v>3.390720656985541</v>
      </c>
      <c r="BE269" s="351"/>
      <c r="BF269" s="640">
        <v>0</v>
      </c>
      <c r="BG269" s="26">
        <v>406.30000000000035</v>
      </c>
      <c r="BH269" s="132">
        <v>0.83326497128794164</v>
      </c>
      <c r="BI269" s="30">
        <v>1232.5999999999999</v>
      </c>
      <c r="BJ269" s="616">
        <v>1.0129848783694937</v>
      </c>
      <c r="BK269" s="1792">
        <f t="shared" si="42"/>
        <v>0</v>
      </c>
      <c r="BL269" s="1709">
        <v>0.25555555555555559</v>
      </c>
      <c r="BM269" s="1709">
        <v>0.63749999999999996</v>
      </c>
      <c r="BN269" s="1709">
        <v>0.6645833333333333</v>
      </c>
      <c r="BO269" s="1709">
        <v>0.33263888888888887</v>
      </c>
      <c r="BP269" s="1708">
        <v>0.4861111111111111</v>
      </c>
      <c r="BR269" s="1395"/>
      <c r="BS269" s="1389" t="s">
        <v>181</v>
      </c>
      <c r="BT269" s="108">
        <v>3</v>
      </c>
      <c r="BV269" s="1216"/>
      <c r="BW269" s="1216"/>
      <c r="BX269" s="1216"/>
      <c r="BY269" s="1216"/>
      <c r="BZ269" s="1216"/>
      <c r="CA269" s="1216"/>
      <c r="CB269" s="1216"/>
      <c r="CC269" s="1216"/>
      <c r="CD269" s="1379"/>
      <c r="CE269" s="1686"/>
      <c r="CF269" s="1682">
        <f>MIN(AD247:AD276)</f>
        <v>0.26666666666666666</v>
      </c>
      <c r="CG269" s="1687"/>
      <c r="CH269" s="1682">
        <f>MIN(AG247:AG276)</f>
        <v>4.8</v>
      </c>
      <c r="CI269" s="1682">
        <f>MIN(AH247:AH276)</f>
        <v>9.8000000000000007</v>
      </c>
      <c r="CJ269" s="1682">
        <f>MIN(AI247:AI276)</f>
        <v>7.3</v>
      </c>
      <c r="CK269" s="1086"/>
      <c r="CL269" s="670">
        <v>1</v>
      </c>
      <c r="CM269" s="669">
        <v>0</v>
      </c>
      <c r="CN269" s="670">
        <v>1013.25</v>
      </c>
      <c r="CO269" s="135">
        <f>'2011'!CA79</f>
        <v>3.7759999999999998</v>
      </c>
      <c r="CP269" s="664">
        <v>10.574999999999999</v>
      </c>
      <c r="CQ269" s="664">
        <v>17.491666666666664</v>
      </c>
      <c r="CR269" s="664">
        <f t="shared" si="36"/>
        <v>14.033333333333331</v>
      </c>
      <c r="CS269" s="512">
        <f t="shared" si="37"/>
        <v>6.9166666666666643</v>
      </c>
      <c r="CT269" s="669">
        <f>$CT$246+('2011'!$BX$79/Daily!$E$276*Daily!E269)</f>
        <v>487.6</v>
      </c>
      <c r="CU269" s="669">
        <f>$CU$246+('2011'!$CF$79/Daily!$E$276*Daily!E269)</f>
        <v>1216.8</v>
      </c>
      <c r="CV269" s="135">
        <f>'2011'!BT79</f>
        <v>11.1</v>
      </c>
      <c r="CW269" s="135">
        <f>'2011'!BU79</f>
        <v>18.7</v>
      </c>
      <c r="CX269" s="25"/>
      <c r="CY269" s="536"/>
      <c r="CZ269" s="536"/>
      <c r="DA269" s="536"/>
      <c r="DB269" s="536"/>
      <c r="DC269" s="536"/>
      <c r="DD269" s="536"/>
    </row>
    <row r="270" spans="4:108" ht="12.75" customHeight="1" x14ac:dyDescent="0.2">
      <c r="D270" s="1889"/>
      <c r="E270" s="1814">
        <f t="shared" si="35"/>
        <v>24</v>
      </c>
      <c r="F270" s="189">
        <v>8</v>
      </c>
      <c r="G270" s="88">
        <v>20.100000000000001</v>
      </c>
      <c r="H270" s="88">
        <v>14.5</v>
      </c>
      <c r="I270" s="88">
        <v>12.1</v>
      </c>
      <c r="J270" s="1408"/>
      <c r="K270" s="98">
        <v>54</v>
      </c>
      <c r="L270" s="98">
        <v>95</v>
      </c>
      <c r="M270" s="98">
        <v>76</v>
      </c>
      <c r="N270" s="98">
        <v>41</v>
      </c>
      <c r="O270" s="111"/>
      <c r="P270" s="98">
        <v>1014</v>
      </c>
      <c r="Q270" s="98">
        <v>1016</v>
      </c>
      <c r="R270" s="98">
        <v>1015</v>
      </c>
      <c r="S270" s="98">
        <v>2</v>
      </c>
      <c r="T270" s="111"/>
      <c r="U270" s="88">
        <v>2.5</v>
      </c>
      <c r="V270" s="88">
        <v>9.1999999999999993</v>
      </c>
      <c r="W270" s="88">
        <v>10.9</v>
      </c>
      <c r="X270" s="103" t="s">
        <v>179</v>
      </c>
      <c r="Y270" s="401"/>
      <c r="Z270" s="88">
        <v>0</v>
      </c>
      <c r="AA270" s="1459" t="s">
        <v>459</v>
      </c>
      <c r="AB270" s="156" t="s">
        <v>459</v>
      </c>
      <c r="AC270" s="1461" t="s">
        <v>459</v>
      </c>
      <c r="AD270" s="88" t="s">
        <v>459</v>
      </c>
      <c r="AE270" s="1459" t="s">
        <v>459</v>
      </c>
      <c r="AF270" s="1467"/>
      <c r="AG270" s="88">
        <v>6.3</v>
      </c>
      <c r="AH270" s="88">
        <v>14.2</v>
      </c>
      <c r="AI270" s="88">
        <v>10</v>
      </c>
      <c r="AJ270" s="88">
        <v>7.9</v>
      </c>
      <c r="AL270" s="103" t="s">
        <v>627</v>
      </c>
      <c r="AM270" s="106"/>
      <c r="AN270" s="106"/>
      <c r="AO270" s="396"/>
      <c r="AP270" s="593">
        <v>6</v>
      </c>
      <c r="AQ270" s="596">
        <v>0</v>
      </c>
      <c r="AR270" s="576"/>
      <c r="AS270" s="44">
        <f t="shared" si="38"/>
        <v>-3.0999999999999996</v>
      </c>
      <c r="AT270" s="88">
        <f t="shared" si="39"/>
        <v>1.4000000000000021</v>
      </c>
      <c r="AU270" s="88">
        <f t="shared" si="40"/>
        <v>-0.84999999999999876</v>
      </c>
      <c r="AV270" s="355">
        <f t="shared" si="41"/>
        <v>4.5000000000000018</v>
      </c>
      <c r="AW270" s="44">
        <f>IF(F270="","",F270-Daily!CP270)</f>
        <v>-2.5040000000000013</v>
      </c>
      <c r="AX270" s="44">
        <f>IF(G270="","",G270-Daily!CQ270)</f>
        <v>2.7280000000000051</v>
      </c>
      <c r="AY270" s="44">
        <f>IF(H270="","",H270-Daily!CR270)</f>
        <v>0.56200000000000117</v>
      </c>
      <c r="AZ270" s="487">
        <f>IF(I270="","",I270-Daily!CS270)</f>
        <v>5.2320000000000046</v>
      </c>
      <c r="BA270" s="85">
        <v>4.8716031891253424</v>
      </c>
      <c r="BB270" s="85">
        <v>4.6386596522184158</v>
      </c>
      <c r="BC270" s="42">
        <v>2.3545170491934648</v>
      </c>
      <c r="BD270" s="108">
        <v>34.932269717229126</v>
      </c>
      <c r="BE270" s="351"/>
      <c r="BF270" s="640">
        <v>0</v>
      </c>
      <c r="BG270" s="26">
        <v>406.30000000000035</v>
      </c>
      <c r="BH270" s="132">
        <v>0.82952225398121748</v>
      </c>
      <c r="BI270" s="30">
        <v>1238.5999999999999</v>
      </c>
      <c r="BJ270" s="616">
        <v>1.0140822007532337</v>
      </c>
      <c r="BK270" s="1792">
        <f t="shared" si="42"/>
        <v>0</v>
      </c>
      <c r="BL270" s="1709">
        <v>0.29166666666666669</v>
      </c>
      <c r="BM270" s="1709">
        <v>0.5854166666666667</v>
      </c>
      <c r="BN270" s="1709">
        <v>0.61597222222222225</v>
      </c>
      <c r="BO270" s="1709">
        <v>0.38124999999999998</v>
      </c>
      <c r="BP270" s="1708">
        <v>0.61458333333333337</v>
      </c>
      <c r="BR270" s="1395"/>
      <c r="BS270" s="1390" t="s">
        <v>182</v>
      </c>
      <c r="BT270" s="160">
        <v>0</v>
      </c>
      <c r="BV270" s="1382"/>
      <c r="BW270" s="1382"/>
      <c r="BX270" s="1382"/>
      <c r="BY270" s="1382"/>
      <c r="BZ270" s="1382"/>
      <c r="CA270" s="1382"/>
      <c r="CB270" s="1382"/>
      <c r="CC270" s="1382"/>
      <c r="CD270" s="1216"/>
      <c r="CE270" s="1688">
        <f>MAX(AC247:AC276)</f>
        <v>0.51543942992874126</v>
      </c>
      <c r="CF270" s="1684">
        <f>MAX(AD247:AD276)</f>
        <v>4.34</v>
      </c>
      <c r="CG270" s="1689">
        <f>MAX(AE247:AE276)</f>
        <v>100</v>
      </c>
      <c r="CH270" s="1684">
        <f>MAX(AG247:AG276)</f>
        <v>14.6</v>
      </c>
      <c r="CI270" s="1684">
        <f>MAX(AH247:AH276)</f>
        <v>18.600000000000001</v>
      </c>
      <c r="CJ270" s="1684">
        <f>MAX(AI247:AI276)</f>
        <v>15.9</v>
      </c>
      <c r="CK270" s="1086"/>
      <c r="CL270" s="670">
        <v>1</v>
      </c>
      <c r="CM270" s="669">
        <v>0</v>
      </c>
      <c r="CN270" s="670">
        <v>1013.25</v>
      </c>
      <c r="CO270" s="135">
        <f>'2011'!CA79</f>
        <v>3.7759999999999998</v>
      </c>
      <c r="CP270" s="664">
        <v>10.504000000000001</v>
      </c>
      <c r="CQ270" s="664">
        <v>17.371999999999996</v>
      </c>
      <c r="CR270" s="664">
        <f t="shared" si="36"/>
        <v>13.937999999999999</v>
      </c>
      <c r="CS270" s="512">
        <f t="shared" si="37"/>
        <v>6.867999999999995</v>
      </c>
      <c r="CT270" s="669">
        <f>$CT$246+('2011'!$BX$79/Daily!$E$276*Daily!E270)</f>
        <v>489.8</v>
      </c>
      <c r="CU270" s="669">
        <f>$CU$246+('2011'!$CF$79/Daily!$E$276*Daily!E270)</f>
        <v>1221.4000000000001</v>
      </c>
      <c r="CV270" s="135">
        <f>'2011'!BT79</f>
        <v>11.1</v>
      </c>
      <c r="CW270" s="135">
        <f>'2011'!BU79</f>
        <v>18.7</v>
      </c>
      <c r="CX270" s="25"/>
      <c r="CY270" s="536"/>
      <c r="CZ270" s="536"/>
      <c r="DA270" s="536"/>
      <c r="DB270" s="536"/>
      <c r="DC270" s="536"/>
      <c r="DD270" s="536"/>
    </row>
    <row r="271" spans="4:108" ht="12.75" customHeight="1" x14ac:dyDescent="0.2">
      <c r="D271" s="1889"/>
      <c r="E271" s="1814">
        <f t="shared" si="35"/>
        <v>25</v>
      </c>
      <c r="F271" s="189">
        <v>11.4</v>
      </c>
      <c r="G271" s="88">
        <v>20.9</v>
      </c>
      <c r="H271" s="88">
        <v>16.7</v>
      </c>
      <c r="I271" s="88">
        <v>9.5</v>
      </c>
      <c r="J271" s="1408"/>
      <c r="K271" s="156">
        <v>56</v>
      </c>
      <c r="L271" s="156">
        <v>91</v>
      </c>
      <c r="M271" s="98">
        <v>77</v>
      </c>
      <c r="N271" s="156">
        <v>35</v>
      </c>
      <c r="O271" s="154"/>
      <c r="P271" s="156">
        <v>1016</v>
      </c>
      <c r="Q271" s="156">
        <v>1017</v>
      </c>
      <c r="R271" s="98">
        <v>1016.5</v>
      </c>
      <c r="S271" s="156">
        <v>1</v>
      </c>
      <c r="T271" s="154"/>
      <c r="U271" s="88">
        <v>5.3</v>
      </c>
      <c r="V271" s="88">
        <v>17.3</v>
      </c>
      <c r="W271" s="88">
        <v>25.3</v>
      </c>
      <c r="X271" s="103" t="s">
        <v>179</v>
      </c>
      <c r="Y271" s="401"/>
      <c r="Z271" s="88">
        <v>0</v>
      </c>
      <c r="AA271" s="1459" t="s">
        <v>459</v>
      </c>
      <c r="AB271" s="156" t="s">
        <v>459</v>
      </c>
      <c r="AC271" s="1461" t="s">
        <v>459</v>
      </c>
      <c r="AD271" s="88" t="s">
        <v>459</v>
      </c>
      <c r="AE271" s="1459" t="s">
        <v>459</v>
      </c>
      <c r="AF271" s="1467"/>
      <c r="AG271" s="88">
        <v>9.1999999999999993</v>
      </c>
      <c r="AH271" s="88">
        <v>14.7</v>
      </c>
      <c r="AI271" s="88">
        <v>12.4</v>
      </c>
      <c r="AJ271" s="88">
        <v>5.5</v>
      </c>
      <c r="AL271" s="103" t="s">
        <v>732</v>
      </c>
      <c r="AM271" s="106"/>
      <c r="AN271" s="106"/>
      <c r="AO271" s="396"/>
      <c r="AP271" s="593">
        <v>7.5</v>
      </c>
      <c r="AQ271" s="596">
        <v>0</v>
      </c>
      <c r="AR271" s="576"/>
      <c r="AS271" s="44">
        <f t="shared" si="38"/>
        <v>0.30000000000000071</v>
      </c>
      <c r="AT271" s="88">
        <f t="shared" si="39"/>
        <v>2.1999999999999993</v>
      </c>
      <c r="AU271" s="88">
        <f t="shared" si="40"/>
        <v>1.25</v>
      </c>
      <c r="AV271" s="355">
        <f t="shared" si="41"/>
        <v>1.8999999999999986</v>
      </c>
      <c r="AW271" s="44">
        <f>IF(F271="","",F271-Daily!CP271)</f>
        <v>0.96699999999999875</v>
      </c>
      <c r="AX271" s="44">
        <f>IF(G271="","",G271-Daily!CQ271)</f>
        <v>3.6476666666666695</v>
      </c>
      <c r="AY271" s="44">
        <f>IF(H271="","",H271-Daily!CR271)</f>
        <v>2.8573333333333331</v>
      </c>
      <c r="AZ271" s="487">
        <f>IF(I271="","",I271-Daily!CS271)</f>
        <v>2.6806666666666725</v>
      </c>
      <c r="BA271" s="85">
        <v>2.6644169593198637</v>
      </c>
      <c r="BB271" s="85">
        <v>6.8369838292599088</v>
      </c>
      <c r="BC271" s="42">
        <v>5.9801617020969395</v>
      </c>
      <c r="BD271" s="108">
        <v>6.0612572262676911</v>
      </c>
      <c r="BE271" s="351"/>
      <c r="BF271" s="640">
        <v>0</v>
      </c>
      <c r="BG271" s="26">
        <v>406.30000000000035</v>
      </c>
      <c r="BH271" s="132">
        <v>0.82581300813008207</v>
      </c>
      <c r="BI271" s="30">
        <v>1246.0999999999999</v>
      </c>
      <c r="BJ271" s="616">
        <v>1.0163947797716149</v>
      </c>
      <c r="BK271" s="1792">
        <f t="shared" si="42"/>
        <v>0</v>
      </c>
      <c r="BL271" s="1709">
        <v>0.12152777777777778</v>
      </c>
      <c r="BM271" s="1709">
        <v>0.6118055555555556</v>
      </c>
      <c r="BN271" s="1709">
        <v>0.5854166666666667</v>
      </c>
      <c r="BO271" s="1709">
        <v>0.29166666666666669</v>
      </c>
      <c r="BP271" s="1708">
        <v>0.54097222222222219</v>
      </c>
      <c r="BR271" s="1395"/>
      <c r="BS271" s="1391" t="s">
        <v>186</v>
      </c>
      <c r="BT271" s="160">
        <f>MAX(BT263:BT270)</f>
        <v>18</v>
      </c>
      <c r="BU271" s="30"/>
      <c r="BV271" s="1380"/>
      <c r="BW271" s="1380"/>
      <c r="BX271" s="1380"/>
      <c r="BY271" s="1380"/>
      <c r="BZ271" s="1380"/>
      <c r="CA271" s="1380"/>
      <c r="CB271" s="1380"/>
      <c r="CC271" s="1380"/>
      <c r="CD271" s="1382"/>
      <c r="CE271" s="1682">
        <f>MIN(AJ247:AJ276)</f>
        <v>2.1</v>
      </c>
      <c r="CF271" s="1687"/>
      <c r="CG271" s="1687"/>
      <c r="CH271" s="1682">
        <f>MIN(AS247:AS276)</f>
        <v>-3.8999999999999995</v>
      </c>
      <c r="CI271" s="1682">
        <f>MIN(AT247:AT276)</f>
        <v>-2.3999999999999986</v>
      </c>
      <c r="CJ271" s="1682">
        <f>MIN(AU247:AU276)</f>
        <v>-2.7499999999999991</v>
      </c>
      <c r="CK271" s="1086"/>
      <c r="CL271" s="670">
        <v>1</v>
      </c>
      <c r="CM271" s="669">
        <v>0</v>
      </c>
      <c r="CN271" s="670">
        <v>1013.25</v>
      </c>
      <c r="CO271" s="135">
        <f>'2011'!CA79</f>
        <v>3.7759999999999998</v>
      </c>
      <c r="CP271" s="664">
        <v>10.433000000000002</v>
      </c>
      <c r="CQ271" s="664">
        <v>17.252333333333329</v>
      </c>
      <c r="CR271" s="664">
        <f t="shared" si="36"/>
        <v>13.842666666666666</v>
      </c>
      <c r="CS271" s="512">
        <f t="shared" si="37"/>
        <v>6.8193333333333275</v>
      </c>
      <c r="CT271" s="669">
        <f>$CT$246+('2011'!$BX$79/Daily!$E$276*Daily!E271)</f>
        <v>492</v>
      </c>
      <c r="CU271" s="669">
        <f>$CU$246+('2011'!$CF$79/Daily!$E$276*Daily!E271)</f>
        <v>1226</v>
      </c>
      <c r="CV271" s="135">
        <f>'2011'!BT79</f>
        <v>11.1</v>
      </c>
      <c r="CW271" s="135">
        <f>'2011'!BU79</f>
        <v>18.7</v>
      </c>
      <c r="CX271" s="25"/>
      <c r="CY271" s="536"/>
      <c r="CZ271" s="536"/>
      <c r="DA271" s="536"/>
      <c r="DB271" s="536"/>
      <c r="DC271" s="536"/>
      <c r="DD271" s="536"/>
    </row>
    <row r="272" spans="4:108" ht="12.75" customHeight="1" x14ac:dyDescent="0.2">
      <c r="D272" s="1889"/>
      <c r="E272" s="1814">
        <f t="shared" si="35"/>
        <v>26</v>
      </c>
      <c r="F272" s="189">
        <v>15</v>
      </c>
      <c r="G272" s="44">
        <v>21.1</v>
      </c>
      <c r="H272" s="44">
        <v>17.7</v>
      </c>
      <c r="I272" s="44">
        <v>6.1</v>
      </c>
      <c r="J272" s="1408"/>
      <c r="K272" s="78">
        <v>66</v>
      </c>
      <c r="L272" s="78">
        <v>91</v>
      </c>
      <c r="M272" s="85">
        <v>82</v>
      </c>
      <c r="N272" s="78">
        <v>25</v>
      </c>
      <c r="O272" s="127"/>
      <c r="P272" s="78">
        <v>1016</v>
      </c>
      <c r="Q272" s="78">
        <v>1026</v>
      </c>
      <c r="R272" s="85">
        <v>1021</v>
      </c>
      <c r="S272" s="78">
        <v>10</v>
      </c>
      <c r="T272" s="127"/>
      <c r="U272" s="44">
        <v>3.8</v>
      </c>
      <c r="V272" s="44">
        <v>11.2</v>
      </c>
      <c r="W272" s="44">
        <v>15.4</v>
      </c>
      <c r="X272" s="103" t="s">
        <v>154</v>
      </c>
      <c r="Y272" s="401"/>
      <c r="Z272" s="88">
        <v>3</v>
      </c>
      <c r="AA272" s="1459">
        <v>3</v>
      </c>
      <c r="AB272" s="156">
        <v>1.4</v>
      </c>
      <c r="AC272" s="1461">
        <v>7.1258907363420443E-2</v>
      </c>
      <c r="AD272" s="88">
        <v>2</v>
      </c>
      <c r="AE272" s="1459">
        <v>20</v>
      </c>
      <c r="AF272" s="1467"/>
      <c r="AG272" s="88">
        <v>13.3</v>
      </c>
      <c r="AH272" s="88">
        <v>16.7</v>
      </c>
      <c r="AI272" s="88">
        <v>14.5</v>
      </c>
      <c r="AJ272" s="88">
        <v>3.4</v>
      </c>
      <c r="AL272" s="103" t="s">
        <v>680</v>
      </c>
      <c r="AM272" s="106"/>
      <c r="AN272" s="106"/>
      <c r="AO272" s="396"/>
      <c r="AP272" s="511">
        <v>1</v>
      </c>
      <c r="AQ272" s="597">
        <v>1.5</v>
      </c>
      <c r="AR272" s="576"/>
      <c r="AS272" s="44">
        <f t="shared" si="38"/>
        <v>3.9000000000000004</v>
      </c>
      <c r="AT272" s="44">
        <f t="shared" si="39"/>
        <v>2.4000000000000021</v>
      </c>
      <c r="AU272" s="44">
        <f t="shared" si="40"/>
        <v>3.1500000000000012</v>
      </c>
      <c r="AV272" s="487">
        <f t="shared" si="41"/>
        <v>-1.4999999999999982</v>
      </c>
      <c r="AW272" s="44">
        <f>IF(F272="","",F272-Daily!CP272)</f>
        <v>4.6379999999999981</v>
      </c>
      <c r="AX272" s="44">
        <f>IF(G272="","",G272-Daily!CQ272)</f>
        <v>3.9673333333333396</v>
      </c>
      <c r="AY272" s="44">
        <f>IF(H272="","",H272-Daily!CR272)</f>
        <v>3.9526666666666674</v>
      </c>
      <c r="AZ272" s="487">
        <f>IF(I272="","",I272-Daily!CS272)</f>
        <v>-0.6706666666666603</v>
      </c>
      <c r="BA272" s="85">
        <v>15.693757195887017</v>
      </c>
      <c r="BB272" s="85">
        <v>7.9278443582559159</v>
      </c>
      <c r="BC272" s="42">
        <v>11.000759810080002</v>
      </c>
      <c r="BD272" s="108">
        <v>2.4769597394403244</v>
      </c>
      <c r="BE272" s="351"/>
      <c r="BF272" s="640">
        <v>1.3636363636363635</v>
      </c>
      <c r="BG272" s="26">
        <v>409.30000000000035</v>
      </c>
      <c r="BH272" s="132">
        <v>0.82820720356131194</v>
      </c>
      <c r="BI272" s="30">
        <v>1247.0999999999999</v>
      </c>
      <c r="BJ272" s="616">
        <v>1.0134080936128718</v>
      </c>
      <c r="BK272" s="1792">
        <f t="shared" si="42"/>
        <v>2</v>
      </c>
      <c r="BL272" s="1709">
        <v>0.19791666666666666</v>
      </c>
      <c r="BM272" s="1709">
        <v>0.65138888888888891</v>
      </c>
      <c r="BN272" s="1709">
        <v>0.65694444444444444</v>
      </c>
      <c r="BO272" s="1709" t="s">
        <v>490</v>
      </c>
      <c r="BP272" s="1708">
        <v>0.17777777777777778</v>
      </c>
      <c r="BR272" s="1395"/>
      <c r="BT272" s="25"/>
      <c r="BU272" s="30"/>
      <c r="BV272" s="172"/>
      <c r="BW272" s="172"/>
      <c r="BX272" s="172"/>
      <c r="BY272" s="172"/>
      <c r="BZ272" s="172"/>
      <c r="CA272" s="172"/>
      <c r="CB272" s="172"/>
      <c r="CC272" s="172"/>
      <c r="CD272" s="1380"/>
      <c r="CE272" s="1684">
        <f>MAX(AJ247:AJ276)</f>
        <v>9.5</v>
      </c>
      <c r="CF272" s="1689">
        <f>MAX(AP247:AP276)</f>
        <v>10.61</v>
      </c>
      <c r="CG272" s="1689">
        <f>MAX(AQ247:AQ276)</f>
        <v>5</v>
      </c>
      <c r="CH272" s="1684">
        <f>MAX(AS247:AS276)</f>
        <v>5.0999999999999996</v>
      </c>
      <c r="CI272" s="1684">
        <f>MAX(AT247:AT276)</f>
        <v>8.6999999999999993</v>
      </c>
      <c r="CJ272" s="1684">
        <f>MAX(AU247:AU276)</f>
        <v>5.55</v>
      </c>
      <c r="CK272" s="1086"/>
      <c r="CL272" s="670">
        <v>1</v>
      </c>
      <c r="CM272" s="669">
        <v>0</v>
      </c>
      <c r="CN272" s="670">
        <v>1013.25</v>
      </c>
      <c r="CO272" s="135">
        <f>'2011'!CA79</f>
        <v>3.7759999999999998</v>
      </c>
      <c r="CP272" s="664">
        <v>10.362000000000002</v>
      </c>
      <c r="CQ272" s="664">
        <v>17.132666666666662</v>
      </c>
      <c r="CR272" s="664">
        <f t="shared" si="36"/>
        <v>13.747333333333332</v>
      </c>
      <c r="CS272" s="512">
        <f t="shared" si="37"/>
        <v>6.7706666666666599</v>
      </c>
      <c r="CT272" s="669">
        <f>$CT$246+('2011'!$BX$79/Daily!$E$276*Daily!E272)</f>
        <v>494.2</v>
      </c>
      <c r="CU272" s="669">
        <f>$CU$246+('2011'!$CF$79/Daily!$E$276*Daily!E272)</f>
        <v>1230.5999999999999</v>
      </c>
      <c r="CV272" s="135">
        <f>'2011'!BT79</f>
        <v>11.1</v>
      </c>
      <c r="CW272" s="135">
        <f>'2011'!BU79</f>
        <v>18.7</v>
      </c>
      <c r="CX272" s="25"/>
      <c r="CY272" s="536"/>
      <c r="CZ272" s="536"/>
      <c r="DA272" s="536"/>
      <c r="DB272" s="536"/>
      <c r="DC272" s="536"/>
      <c r="DD272" s="536"/>
    </row>
    <row r="273" spans="4:108" ht="12.75" customHeight="1" x14ac:dyDescent="0.2">
      <c r="D273" s="1889"/>
      <c r="E273" s="1814">
        <f t="shared" si="35"/>
        <v>27</v>
      </c>
      <c r="F273" s="189">
        <v>12.8</v>
      </c>
      <c r="G273" s="44">
        <v>20.399999999999999</v>
      </c>
      <c r="H273" s="44">
        <v>15.7</v>
      </c>
      <c r="I273" s="44">
        <v>7.6</v>
      </c>
      <c r="J273" s="1408"/>
      <c r="K273" s="78">
        <v>70</v>
      </c>
      <c r="L273" s="78">
        <v>97</v>
      </c>
      <c r="M273" s="85">
        <v>88</v>
      </c>
      <c r="N273" s="78">
        <v>27</v>
      </c>
      <c r="O273" s="127"/>
      <c r="P273" s="78">
        <v>1026</v>
      </c>
      <c r="Q273" s="78">
        <v>1030</v>
      </c>
      <c r="R273" s="85">
        <v>1028</v>
      </c>
      <c r="S273" s="78">
        <v>4</v>
      </c>
      <c r="T273" s="127"/>
      <c r="U273" s="44">
        <v>2</v>
      </c>
      <c r="V273" s="44">
        <v>7.1</v>
      </c>
      <c r="W273" s="44">
        <v>9.8000000000000007</v>
      </c>
      <c r="X273" s="103" t="s">
        <v>154</v>
      </c>
      <c r="Y273" s="401"/>
      <c r="Z273" s="88">
        <v>0.3</v>
      </c>
      <c r="AA273" s="1459" t="s">
        <v>112</v>
      </c>
      <c r="AB273" s="156" t="s">
        <v>112</v>
      </c>
      <c r="AC273" s="1461">
        <v>7.1258907363420448E-3</v>
      </c>
      <c r="AD273" s="88">
        <v>0.6</v>
      </c>
      <c r="AE273" s="1459" t="s">
        <v>112</v>
      </c>
      <c r="AF273" s="1467"/>
      <c r="AG273" s="88">
        <v>12.2</v>
      </c>
      <c r="AH273" s="88">
        <v>15.8</v>
      </c>
      <c r="AI273" s="88">
        <v>13.6</v>
      </c>
      <c r="AJ273" s="88">
        <v>3.6</v>
      </c>
      <c r="AL273" s="103" t="s">
        <v>733</v>
      </c>
      <c r="AM273" s="106"/>
      <c r="AN273" s="106"/>
      <c r="AO273" s="396"/>
      <c r="AP273" s="511">
        <v>5</v>
      </c>
      <c r="AQ273" s="597">
        <v>0.5</v>
      </c>
      <c r="AR273" s="576"/>
      <c r="AS273" s="44">
        <f t="shared" si="38"/>
        <v>1.7000000000000011</v>
      </c>
      <c r="AT273" s="44">
        <f t="shared" si="39"/>
        <v>1.6999999999999993</v>
      </c>
      <c r="AU273" s="44">
        <f t="shared" si="40"/>
        <v>1.7000000000000002</v>
      </c>
      <c r="AV273" s="487">
        <f t="shared" si="41"/>
        <v>-1.7763568394002505E-15</v>
      </c>
      <c r="AW273" s="44">
        <f>IF(F273="","",F273-Daily!CP273)</f>
        <v>2.5089999999999986</v>
      </c>
      <c r="AX273" s="44">
        <f>IF(G273="","",G273-Daily!CQ273)</f>
        <v>3.387000000000004</v>
      </c>
      <c r="AY273" s="44">
        <f>IF(H273="","",H273-Daily!CR273)</f>
        <v>2.0480000000000018</v>
      </c>
      <c r="AZ273" s="487">
        <f>IF(I273="","",I273-Daily!CS273)</f>
        <v>0.87800000000000722</v>
      </c>
      <c r="BA273" s="85">
        <v>4.8827101226187759</v>
      </c>
      <c r="BB273" s="85">
        <v>6.0904419258736091</v>
      </c>
      <c r="BC273" s="42">
        <v>4.0895433113583923</v>
      </c>
      <c r="BD273" s="108">
        <v>2.6678427682179264</v>
      </c>
      <c r="BE273" s="351"/>
      <c r="BF273" s="640">
        <v>0.13636363636363635</v>
      </c>
      <c r="BG273" s="26">
        <v>409.60000000000036</v>
      </c>
      <c r="BH273" s="132">
        <v>0.82514101531023443</v>
      </c>
      <c r="BI273" s="30">
        <v>1252.0999999999999</v>
      </c>
      <c r="BJ273" s="616">
        <v>1.0136819948186528</v>
      </c>
      <c r="BK273" s="1792">
        <f t="shared" si="42"/>
        <v>1</v>
      </c>
      <c r="BL273" s="1709">
        <v>0.3263888888888889</v>
      </c>
      <c r="BM273" s="1709">
        <v>0.72499999999999998</v>
      </c>
      <c r="BN273" s="1709">
        <v>0.71458333333333324</v>
      </c>
      <c r="BO273" s="1709">
        <v>0.39513888888888887</v>
      </c>
      <c r="BP273" s="1708">
        <v>0.49583333333333335</v>
      </c>
      <c r="BR273" s="1395"/>
      <c r="BT273" s="25"/>
      <c r="BU273" s="26"/>
      <c r="BV273" s="172"/>
      <c r="BW273" s="172"/>
      <c r="BX273" s="172"/>
      <c r="BY273" s="172"/>
      <c r="BZ273" s="172"/>
      <c r="CA273" s="172"/>
      <c r="CB273" s="172"/>
      <c r="CC273" s="172"/>
      <c r="CD273" s="25"/>
      <c r="CE273" s="1682">
        <f>MIN(AV247:AV276)</f>
        <v>-3.7999999999999989</v>
      </c>
      <c r="CF273" s="1682">
        <f>MIN(AW247:AW276)</f>
        <v>-3.9573076923076949</v>
      </c>
      <c r="CG273" s="1682">
        <f>MIN(AX247:AX276)</f>
        <v>-3.2053846153846131</v>
      </c>
      <c r="CH273" s="1682">
        <f>MIN(AY247:AY276)</f>
        <v>-2.7099999999999991</v>
      </c>
      <c r="CI273" s="1682">
        <f>MIN(AZ247:AZ276)</f>
        <v>-3.8998557692307694</v>
      </c>
      <c r="CJ273" s="1692"/>
      <c r="CK273" s="1086"/>
      <c r="CL273" s="670">
        <v>1</v>
      </c>
      <c r="CM273" s="669">
        <v>0</v>
      </c>
      <c r="CN273" s="670">
        <v>1013.25</v>
      </c>
      <c r="CO273" s="135">
        <f>'2011'!CA79</f>
        <v>3.7759999999999998</v>
      </c>
      <c r="CP273" s="664">
        <v>10.291000000000002</v>
      </c>
      <c r="CQ273" s="664">
        <v>17.012999999999995</v>
      </c>
      <c r="CR273" s="664">
        <f t="shared" si="36"/>
        <v>13.651999999999997</v>
      </c>
      <c r="CS273" s="512">
        <f t="shared" si="37"/>
        <v>6.7219999999999924</v>
      </c>
      <c r="CT273" s="669">
        <f>$CT$246+('2011'!$BX$79/Daily!$E$276*Daily!E273)</f>
        <v>496.4</v>
      </c>
      <c r="CU273" s="669">
        <f>$CU$246+('2011'!$CF$79/Daily!$E$276*Daily!E273)</f>
        <v>1235.2</v>
      </c>
      <c r="CV273" s="135">
        <f>'2011'!BT79</f>
        <v>11.1</v>
      </c>
      <c r="CW273" s="135">
        <f>'2011'!BU79</f>
        <v>18.7</v>
      </c>
      <c r="CX273" s="25"/>
      <c r="CY273" s="536"/>
      <c r="CZ273" s="536"/>
      <c r="DA273" s="536"/>
      <c r="DB273" s="536"/>
      <c r="DC273" s="536"/>
      <c r="DD273" s="536"/>
    </row>
    <row r="274" spans="4:108" ht="12.75" customHeight="1" x14ac:dyDescent="0.2">
      <c r="D274" s="1889"/>
      <c r="E274" s="1814">
        <f t="shared" si="35"/>
        <v>28</v>
      </c>
      <c r="F274" s="189">
        <v>12.6</v>
      </c>
      <c r="G274" s="44">
        <v>24.9</v>
      </c>
      <c r="H274" s="44">
        <v>18.600000000000001</v>
      </c>
      <c r="I274" s="44">
        <v>12.3</v>
      </c>
      <c r="J274" s="1408"/>
      <c r="K274" s="78">
        <v>51</v>
      </c>
      <c r="L274" s="78">
        <v>98</v>
      </c>
      <c r="M274" s="85">
        <v>77</v>
      </c>
      <c r="N274" s="78">
        <v>47</v>
      </c>
      <c r="O274" s="127"/>
      <c r="P274" s="78">
        <v>1024</v>
      </c>
      <c r="Q274" s="78">
        <v>1029</v>
      </c>
      <c r="R274" s="85">
        <v>1026.5</v>
      </c>
      <c r="S274" s="78">
        <v>5</v>
      </c>
      <c r="T274" s="127"/>
      <c r="U274" s="44">
        <v>2.2999999999999998</v>
      </c>
      <c r="V274" s="44">
        <v>10.199999999999999</v>
      </c>
      <c r="W274" s="44">
        <v>14.5</v>
      </c>
      <c r="X274" s="103" t="s">
        <v>185</v>
      </c>
      <c r="Y274" s="401"/>
      <c r="Z274" s="88">
        <v>0</v>
      </c>
      <c r="AA274" s="1459" t="s">
        <v>459</v>
      </c>
      <c r="AB274" s="156" t="s">
        <v>459</v>
      </c>
      <c r="AC274" s="1461" t="s">
        <v>459</v>
      </c>
      <c r="AD274" s="88" t="s">
        <v>459</v>
      </c>
      <c r="AE274" s="1459" t="s">
        <v>459</v>
      </c>
      <c r="AF274" s="1467"/>
      <c r="AG274" s="88">
        <v>12.1</v>
      </c>
      <c r="AH274" s="88">
        <v>18.100000000000001</v>
      </c>
      <c r="AI274" s="88">
        <v>13.9</v>
      </c>
      <c r="AJ274" s="88">
        <v>6</v>
      </c>
      <c r="AL274" s="103" t="s">
        <v>468</v>
      </c>
      <c r="AM274" s="106"/>
      <c r="AN274" s="106"/>
      <c r="AO274" s="396"/>
      <c r="AP274" s="511">
        <v>10.6</v>
      </c>
      <c r="AQ274" s="597">
        <v>0</v>
      </c>
      <c r="AR274" s="576"/>
      <c r="AS274" s="44">
        <f t="shared" si="38"/>
        <v>1.5</v>
      </c>
      <c r="AT274" s="44">
        <f t="shared" si="39"/>
        <v>6.1999999999999993</v>
      </c>
      <c r="AU274" s="44">
        <f t="shared" si="40"/>
        <v>3.8499999999999996</v>
      </c>
      <c r="AV274" s="487">
        <f t="shared" si="41"/>
        <v>4.6999999999999993</v>
      </c>
      <c r="AW274" s="44">
        <f>IF(F274="","",F274-Daily!CP274)</f>
        <v>2.379999999999999</v>
      </c>
      <c r="AX274" s="44">
        <f>IF(G274="","",G274-Daily!CQ274)</f>
        <v>8.0066666666666713</v>
      </c>
      <c r="AY274" s="44">
        <f>IF(H274="","",H274-Daily!CR274)</f>
        <v>5.0433333333333366</v>
      </c>
      <c r="AZ274" s="487">
        <f>IF(I274="","",I274-Daily!CS274)</f>
        <v>5.626666666666674</v>
      </c>
      <c r="BA274" s="85">
        <v>4.6071823293220744</v>
      </c>
      <c r="BB274" s="85">
        <v>95.864121099731904</v>
      </c>
      <c r="BC274" s="42">
        <v>22.612291849972905</v>
      </c>
      <c r="BD274" s="108">
        <v>48.92966853557094</v>
      </c>
      <c r="BE274" s="351"/>
      <c r="BF274" s="640">
        <v>0</v>
      </c>
      <c r="BG274" s="26">
        <v>409.60000000000036</v>
      </c>
      <c r="BH274" s="132">
        <v>0.82150020056157314</v>
      </c>
      <c r="BI274" s="30">
        <v>1262.6999999999998</v>
      </c>
      <c r="BJ274" s="616">
        <v>1.0184707210840458</v>
      </c>
      <c r="BK274" s="1792">
        <f t="shared" si="42"/>
        <v>0</v>
      </c>
      <c r="BL274" s="1709">
        <v>0.29722222222222222</v>
      </c>
      <c r="BM274" s="1709">
        <v>0.64236111111111105</v>
      </c>
      <c r="BN274" s="1709">
        <v>0.75624999999999998</v>
      </c>
      <c r="BO274" s="1709">
        <v>0.34861111111111115</v>
      </c>
      <c r="BP274" s="1708">
        <v>0.4909722222222222</v>
      </c>
      <c r="BR274" s="1395"/>
      <c r="BS274" s="25"/>
      <c r="BT274" s="25"/>
      <c r="BU274" s="30"/>
      <c r="BV274" s="25"/>
      <c r="BW274" s="25"/>
      <c r="BX274" s="25"/>
      <c r="BY274" s="25"/>
      <c r="BZ274" s="25"/>
      <c r="CA274" s="25"/>
      <c r="CB274" s="25"/>
      <c r="CC274" s="25"/>
      <c r="CD274" s="25"/>
      <c r="CE274" s="1682">
        <f>MAX(AV247:AV276)</f>
        <v>6.2999999999999989</v>
      </c>
      <c r="CF274" s="1682">
        <f>MAX(AW247:AW276)</f>
        <v>4.6638461538461513</v>
      </c>
      <c r="CG274" s="1682">
        <f>MAX(AX247:AX276)</f>
        <v>10.746000000000006</v>
      </c>
      <c r="CH274" s="1682">
        <f>MAX(AY247:AY276)</f>
        <v>6.1386666666666692</v>
      </c>
      <c r="CI274" s="1682">
        <f>MAX(AZ247:AZ276)</f>
        <v>7.3240000000000105</v>
      </c>
      <c r="CJ274" s="1691"/>
      <c r="CK274" s="1086"/>
      <c r="CL274" s="670">
        <v>1</v>
      </c>
      <c r="CM274" s="669">
        <v>0</v>
      </c>
      <c r="CN274" s="670">
        <v>1013.25</v>
      </c>
      <c r="CO274" s="135">
        <f>'2011'!CA79</f>
        <v>3.7759999999999998</v>
      </c>
      <c r="CP274" s="664">
        <v>10.220000000000001</v>
      </c>
      <c r="CQ274" s="664">
        <v>16.893333333333327</v>
      </c>
      <c r="CR274" s="664">
        <f t="shared" si="36"/>
        <v>13.556666666666665</v>
      </c>
      <c r="CS274" s="512">
        <f t="shared" si="37"/>
        <v>6.6733333333333267</v>
      </c>
      <c r="CT274" s="669">
        <f>$CT$246+('2011'!$BX$79/Daily!$E$276*Daily!E274)</f>
        <v>498.6</v>
      </c>
      <c r="CU274" s="669">
        <f>$CU$246+('2011'!$CF$79/Daily!$E$276*Daily!E274)</f>
        <v>1239.8</v>
      </c>
      <c r="CV274" s="135">
        <f>'2011'!BT79</f>
        <v>11.1</v>
      </c>
      <c r="CW274" s="135">
        <f>'2011'!BU79</f>
        <v>18.7</v>
      </c>
      <c r="CX274" s="25"/>
      <c r="CY274" s="536"/>
      <c r="CZ274" s="536"/>
      <c r="DA274" s="536"/>
      <c r="DB274" s="536"/>
      <c r="DC274" s="536"/>
      <c r="DD274" s="536"/>
    </row>
    <row r="275" spans="4:108" ht="12.75" customHeight="1" x14ac:dyDescent="0.2">
      <c r="D275" s="1889"/>
      <c r="E275" s="1814">
        <f t="shared" si="35"/>
        <v>29</v>
      </c>
      <c r="F275" s="189">
        <v>14</v>
      </c>
      <c r="G275" s="44">
        <v>26.9</v>
      </c>
      <c r="H275" s="44">
        <v>19.600000000000001</v>
      </c>
      <c r="I275" s="44">
        <v>12.9</v>
      </c>
      <c r="J275" s="1408"/>
      <c r="K275" s="78">
        <v>42</v>
      </c>
      <c r="L275" s="78">
        <v>96</v>
      </c>
      <c r="M275" s="85">
        <v>72</v>
      </c>
      <c r="N275" s="78">
        <v>54</v>
      </c>
      <c r="O275" s="127"/>
      <c r="P275" s="78">
        <v>1023</v>
      </c>
      <c r="Q275" s="78">
        <v>1025</v>
      </c>
      <c r="R275" s="85">
        <v>1024</v>
      </c>
      <c r="S275" s="78">
        <v>2</v>
      </c>
      <c r="T275" s="127"/>
      <c r="U275" s="44">
        <v>1.8</v>
      </c>
      <c r="V275" s="44">
        <v>9.8000000000000007</v>
      </c>
      <c r="W275" s="44">
        <v>12.5</v>
      </c>
      <c r="X275" s="103" t="s">
        <v>183</v>
      </c>
      <c r="Y275" s="401"/>
      <c r="Z275" s="88">
        <v>0</v>
      </c>
      <c r="AA275" s="1459" t="s">
        <v>459</v>
      </c>
      <c r="AB275" s="156" t="s">
        <v>459</v>
      </c>
      <c r="AC275" s="1461" t="s">
        <v>459</v>
      </c>
      <c r="AD275" s="88" t="s">
        <v>459</v>
      </c>
      <c r="AE275" s="1459" t="s">
        <v>459</v>
      </c>
      <c r="AF275" s="1467"/>
      <c r="AG275" s="88">
        <v>11</v>
      </c>
      <c r="AH275" s="88">
        <v>17.399999999999999</v>
      </c>
      <c r="AI275" s="88">
        <v>13.7</v>
      </c>
      <c r="AJ275" s="88">
        <v>6.4</v>
      </c>
      <c r="AL275" s="103" t="s">
        <v>468</v>
      </c>
      <c r="AM275" s="106"/>
      <c r="AN275" s="106"/>
      <c r="AO275" s="396"/>
      <c r="AP275" s="511">
        <v>10.61</v>
      </c>
      <c r="AQ275" s="597">
        <v>0</v>
      </c>
      <c r="AR275" s="576"/>
      <c r="AS275" s="44">
        <f t="shared" si="38"/>
        <v>2.9000000000000004</v>
      </c>
      <c r="AT275" s="44">
        <f t="shared" si="39"/>
        <v>8.1999999999999993</v>
      </c>
      <c r="AU275" s="44">
        <f t="shared" si="40"/>
        <v>5.55</v>
      </c>
      <c r="AV275" s="487">
        <f t="shared" si="41"/>
        <v>5.2999999999999989</v>
      </c>
      <c r="AW275" s="44">
        <f>IF(F275="","",F275-Daily!CP275)</f>
        <v>3.8509999999999973</v>
      </c>
      <c r="AX275" s="44">
        <f>IF(G275="","",G275-Daily!CQ275)</f>
        <v>10.126333333333339</v>
      </c>
      <c r="AY275" s="44">
        <f>IF(H275="","",H275-Daily!CR275)</f>
        <v>6.1386666666666692</v>
      </c>
      <c r="AZ275" s="487">
        <f>IF(I275="","",I275-Daily!CS275)</f>
        <v>6.275333333333343</v>
      </c>
      <c r="BA275" s="85">
        <v>9.7254840509476921</v>
      </c>
      <c r="BB275" s="85">
        <v>575.28278864084882</v>
      </c>
      <c r="BC275" s="42">
        <v>52.477128505380136</v>
      </c>
      <c r="BD275" s="108">
        <v>88.588289570550586</v>
      </c>
      <c r="BE275" s="351"/>
      <c r="BF275" s="640">
        <v>0</v>
      </c>
      <c r="BG275" s="26">
        <v>409.60000000000036</v>
      </c>
      <c r="BH275" s="132">
        <v>0.81789137380191768</v>
      </c>
      <c r="BI275" s="30">
        <v>1273.3099999999997</v>
      </c>
      <c r="BJ275" s="616">
        <v>1.0232320797171324</v>
      </c>
      <c r="BK275" s="1792">
        <f t="shared" si="42"/>
        <v>0</v>
      </c>
      <c r="BL275" s="1709">
        <v>0.30694444444444441</v>
      </c>
      <c r="BM275" s="1709">
        <v>0.64027777777777783</v>
      </c>
      <c r="BN275" s="1709">
        <v>0.62430555555555556</v>
      </c>
      <c r="BO275" s="1709">
        <v>0.28611111111111115</v>
      </c>
      <c r="BP275" s="1708">
        <v>0.64722222222222225</v>
      </c>
      <c r="BR275" s="1395"/>
      <c r="BS275" s="1394"/>
      <c r="BT275" s="23"/>
      <c r="BU275" s="23"/>
      <c r="BV275" s="10"/>
      <c r="BW275" s="10"/>
      <c r="BX275" s="23"/>
      <c r="BY275" s="23"/>
      <c r="BZ275" s="23"/>
      <c r="CA275" s="23"/>
      <c r="CB275" s="23"/>
      <c r="CC275" s="23"/>
      <c r="CD275" s="23"/>
      <c r="CE275" s="1691"/>
      <c r="CF275" s="1691"/>
      <c r="CG275" s="1694"/>
      <c r="CH275" s="1694"/>
      <c r="CI275" s="1691"/>
      <c r="CJ275" s="1691"/>
      <c r="CK275" s="1086"/>
      <c r="CL275" s="670">
        <v>1</v>
      </c>
      <c r="CM275" s="669">
        <v>0</v>
      </c>
      <c r="CN275" s="670">
        <v>1013.25</v>
      </c>
      <c r="CO275" s="135">
        <f>'2011'!CA79</f>
        <v>3.7759999999999998</v>
      </c>
      <c r="CP275" s="664">
        <v>10.149000000000003</v>
      </c>
      <c r="CQ275" s="664">
        <v>16.77366666666666</v>
      </c>
      <c r="CR275" s="664">
        <f t="shared" si="36"/>
        <v>13.461333333333332</v>
      </c>
      <c r="CS275" s="512">
        <f t="shared" si="37"/>
        <v>6.6246666666666574</v>
      </c>
      <c r="CT275" s="669">
        <f>$CT$246+('2011'!$BX$79/Daily!$E$276*Daily!E275)</f>
        <v>500.8</v>
      </c>
      <c r="CU275" s="669">
        <f>$CU$246+('2011'!$CF$79/Daily!$E$276*Daily!E275)</f>
        <v>1244.4000000000001</v>
      </c>
      <c r="CV275" s="135">
        <f>'2011'!BT79</f>
        <v>11.1</v>
      </c>
      <c r="CW275" s="135">
        <f>'2011'!BU79</f>
        <v>18.7</v>
      </c>
      <c r="CX275" s="25"/>
      <c r="CY275" s="536"/>
      <c r="CZ275" s="536"/>
      <c r="DA275" s="536"/>
      <c r="DB275" s="536"/>
      <c r="DC275" s="536"/>
      <c r="DD275" s="536"/>
    </row>
    <row r="276" spans="4:108" ht="12.75" customHeight="1" thickBot="1" x14ac:dyDescent="0.25">
      <c r="D276" s="1894"/>
      <c r="E276" s="1009">
        <f t="shared" si="35"/>
        <v>30</v>
      </c>
      <c r="F276" s="1419">
        <v>13.5</v>
      </c>
      <c r="G276" s="137">
        <v>27.4</v>
      </c>
      <c r="H276" s="137">
        <v>19.399999999999999</v>
      </c>
      <c r="I276" s="137">
        <v>13.9</v>
      </c>
      <c r="J276" s="1409"/>
      <c r="K276" s="149">
        <v>40</v>
      </c>
      <c r="L276" s="149">
        <v>95</v>
      </c>
      <c r="M276" s="150">
        <v>69</v>
      </c>
      <c r="N276" s="149">
        <v>55</v>
      </c>
      <c r="O276" s="515"/>
      <c r="P276" s="149">
        <v>1022</v>
      </c>
      <c r="Q276" s="149">
        <v>1024</v>
      </c>
      <c r="R276" s="150">
        <v>1023</v>
      </c>
      <c r="S276" s="149">
        <v>2</v>
      </c>
      <c r="T276" s="515"/>
      <c r="U276" s="137">
        <v>2.2000000000000002</v>
      </c>
      <c r="V276" s="137">
        <v>10.7</v>
      </c>
      <c r="W276" s="137">
        <v>14.5</v>
      </c>
      <c r="X276" s="187" t="s">
        <v>179</v>
      </c>
      <c r="Y276" s="590"/>
      <c r="Z276" s="51">
        <v>0</v>
      </c>
      <c r="AA276" s="1460" t="s">
        <v>459</v>
      </c>
      <c r="AB276" s="602" t="s">
        <v>459</v>
      </c>
      <c r="AC276" s="1462" t="s">
        <v>459</v>
      </c>
      <c r="AD276" s="51" t="s">
        <v>459</v>
      </c>
      <c r="AE276" s="1460" t="s">
        <v>459</v>
      </c>
      <c r="AF276" s="1468"/>
      <c r="AG276" s="51">
        <v>10.5</v>
      </c>
      <c r="AH276" s="51">
        <v>17.2</v>
      </c>
      <c r="AI276" s="51">
        <v>12.7</v>
      </c>
      <c r="AJ276" s="51">
        <v>6.7</v>
      </c>
      <c r="AK276" s="579"/>
      <c r="AL276" s="187" t="s">
        <v>468</v>
      </c>
      <c r="AM276" s="1114"/>
      <c r="AN276" s="1114"/>
      <c r="AO276" s="1422"/>
      <c r="AP276" s="1311">
        <v>10.6</v>
      </c>
      <c r="AQ276" s="598">
        <v>0</v>
      </c>
      <c r="AR276" s="577"/>
      <c r="AS276" s="137">
        <f t="shared" si="38"/>
        <v>2.4000000000000004</v>
      </c>
      <c r="AT276" s="137">
        <f t="shared" si="39"/>
        <v>8.6999999999999993</v>
      </c>
      <c r="AU276" s="137">
        <f t="shared" si="40"/>
        <v>5.55</v>
      </c>
      <c r="AV276" s="485">
        <f t="shared" si="41"/>
        <v>6.2999999999999989</v>
      </c>
      <c r="AW276" s="137">
        <f>IF(F276="","",F276-Daily!CP276)</f>
        <v>3.421999999999997</v>
      </c>
      <c r="AX276" s="137">
        <f>IF(G276="","",G276-Daily!CQ276)</f>
        <v>10.746000000000006</v>
      </c>
      <c r="AY276" s="137">
        <f>IF(H276="","",H276-Daily!CR276)</f>
        <v>6.0340000000000007</v>
      </c>
      <c r="AZ276" s="485">
        <f>IF(I276="","",I276-Daily!CS276)</f>
        <v>7.3240000000000105</v>
      </c>
      <c r="BA276" s="150">
        <v>7.670428727414655</v>
      </c>
      <c r="BB276" s="150">
        <v>1036.7576954135054</v>
      </c>
      <c r="BC276" s="1244">
        <v>48.168851391676107</v>
      </c>
      <c r="BD276" s="160">
        <v>257.18792842827565</v>
      </c>
      <c r="BE276" s="587"/>
      <c r="BF276" s="641">
        <v>0</v>
      </c>
      <c r="BG276" s="129">
        <v>409.60000000000036</v>
      </c>
      <c r="BH276" s="531">
        <v>0.81431411530815179</v>
      </c>
      <c r="BI276" s="138">
        <v>1283.9099999999996</v>
      </c>
      <c r="BJ276" s="617">
        <v>1.0279503602882303</v>
      </c>
      <c r="BK276" s="1792">
        <f t="shared" si="42"/>
        <v>0</v>
      </c>
      <c r="BL276" s="1711">
        <v>8.7499999999999994E-2</v>
      </c>
      <c r="BM276" s="1711">
        <v>0.6381944444444444</v>
      </c>
      <c r="BN276" s="1711">
        <v>0.66527777777777775</v>
      </c>
      <c r="BO276" s="1711">
        <v>0.34583333333333338</v>
      </c>
      <c r="BP276" s="1712">
        <v>0.59930555555555554</v>
      </c>
      <c r="BQ276" s="1795"/>
      <c r="BR276" s="1114"/>
      <c r="BS276" s="138"/>
      <c r="BT276" s="138"/>
      <c r="BU276" s="138"/>
      <c r="BV276" s="138"/>
      <c r="BW276" s="518"/>
      <c r="BX276" s="518"/>
      <c r="BY276" s="518"/>
      <c r="BZ276" s="518"/>
      <c r="CA276" s="518"/>
      <c r="CB276" s="518"/>
      <c r="CC276" s="518"/>
      <c r="CD276" s="518"/>
      <c r="CE276" s="518"/>
      <c r="CF276" s="518"/>
      <c r="CG276" s="518"/>
      <c r="CH276" s="518"/>
      <c r="CI276" s="518"/>
      <c r="CJ276" s="518"/>
      <c r="CK276" s="559"/>
      <c r="CL276" s="1268">
        <v>1</v>
      </c>
      <c r="CM276" s="562">
        <v>0</v>
      </c>
      <c r="CN276" s="1269">
        <v>1013.25</v>
      </c>
      <c r="CO276" s="663">
        <f>'2011'!CA79</f>
        <v>3.7759999999999998</v>
      </c>
      <c r="CP276" s="522">
        <v>10.078000000000003</v>
      </c>
      <c r="CQ276" s="522">
        <v>16.653999999999993</v>
      </c>
      <c r="CR276" s="522">
        <f t="shared" si="36"/>
        <v>13.365999999999998</v>
      </c>
      <c r="CS276" s="522">
        <f t="shared" si="37"/>
        <v>6.5759999999999899</v>
      </c>
      <c r="CT276" s="562">
        <f>CT246+'2011'!BX79</f>
        <v>503</v>
      </c>
      <c r="CU276" s="562">
        <f>CU246+'2011'!CF79</f>
        <v>1249</v>
      </c>
      <c r="CV276" s="663">
        <f>'2011'!BT79</f>
        <v>11.1</v>
      </c>
      <c r="CW276" s="663">
        <f>'2011'!BU79</f>
        <v>18.7</v>
      </c>
      <c r="CX276" s="25"/>
      <c r="CY276" s="536"/>
      <c r="CZ276" s="536"/>
      <c r="DA276" s="536"/>
      <c r="DB276" s="536"/>
      <c r="DC276" s="536"/>
      <c r="DD276" s="536"/>
    </row>
    <row r="277" spans="4:108" ht="12.75" customHeight="1" x14ac:dyDescent="0.2">
      <c r="D277" s="1889" t="s">
        <v>9</v>
      </c>
      <c r="E277" s="1814">
        <v>1</v>
      </c>
      <c r="F277" s="1428">
        <v>12.3</v>
      </c>
      <c r="G277" s="1429">
        <v>27.1</v>
      </c>
      <c r="H277" s="1429">
        <v>19.3</v>
      </c>
      <c r="I277" s="1429">
        <v>14.8</v>
      </c>
      <c r="J277" s="1430"/>
      <c r="K277" s="1431">
        <v>40</v>
      </c>
      <c r="L277" s="1431">
        <v>94</v>
      </c>
      <c r="M277" s="1431">
        <v>68</v>
      </c>
      <c r="N277" s="1431">
        <v>54</v>
      </c>
      <c r="O277" s="1432"/>
      <c r="P277" s="1431">
        <v>1024</v>
      </c>
      <c r="Q277" s="1431">
        <v>1026</v>
      </c>
      <c r="R277" s="1431">
        <v>1025</v>
      </c>
      <c r="S277" s="1431">
        <v>2</v>
      </c>
      <c r="T277" s="1432"/>
      <c r="U277" s="1429">
        <v>1.2</v>
      </c>
      <c r="V277" s="1429">
        <v>8.1</v>
      </c>
      <c r="W277" s="1429">
        <v>10</v>
      </c>
      <c r="X277" s="1433" t="s">
        <v>154</v>
      </c>
      <c r="Y277" s="1434"/>
      <c r="Z277" s="1463">
        <v>0</v>
      </c>
      <c r="AA277" s="1464" t="s">
        <v>459</v>
      </c>
      <c r="AB277" s="1465" t="s">
        <v>459</v>
      </c>
      <c r="AC277" s="1466" t="s">
        <v>459</v>
      </c>
      <c r="AD277" s="1463" t="s">
        <v>459</v>
      </c>
      <c r="AE277" s="1464" t="s">
        <v>459</v>
      </c>
      <c r="AF277" s="1469"/>
      <c r="AG277" s="1463">
        <v>10.6</v>
      </c>
      <c r="AH277" s="1463">
        <v>16.100000000000001</v>
      </c>
      <c r="AI277" s="1463">
        <v>12.5</v>
      </c>
      <c r="AJ277" s="1463">
        <v>5.5000000000000018</v>
      </c>
      <c r="AK277" s="1440"/>
      <c r="AL277" s="1433" t="s">
        <v>635</v>
      </c>
      <c r="AM277" s="1441"/>
      <c r="AN277" s="1441"/>
      <c r="AO277" s="1442"/>
      <c r="AP277" s="1443">
        <v>10.3</v>
      </c>
      <c r="AQ277" s="1444">
        <v>0</v>
      </c>
      <c r="AR277" s="1445"/>
      <c r="AS277" s="1429">
        <f t="shared" si="38"/>
        <v>3.5</v>
      </c>
      <c r="AT277" s="1429">
        <f t="shared" si="39"/>
        <v>12.500000000000002</v>
      </c>
      <c r="AU277" s="1429">
        <f t="shared" si="40"/>
        <v>8</v>
      </c>
      <c r="AV277" s="1358">
        <f t="shared" si="41"/>
        <v>9.0000000000000018</v>
      </c>
      <c r="AW277" s="1429">
        <f>IF(F277="","",F277-Daily!CP277)</f>
        <v>2.2929999999999975</v>
      </c>
      <c r="AX277" s="1429">
        <f>IF(G277="","",G277-Daily!CQ277)</f>
        <v>10.565666666666676</v>
      </c>
      <c r="AY277" s="1429">
        <f>IF(H277="","",H277-Daily!CR277)</f>
        <v>6.0293333333333372</v>
      </c>
      <c r="AZ277" s="1358">
        <f>IF(I277="","",I277-Daily!CS277)</f>
        <v>8.2726666666666784</v>
      </c>
      <c r="BA277" s="42">
        <v>4.4336765161569156</v>
      </c>
      <c r="BB277" s="85">
        <v>870.7707903158273</v>
      </c>
      <c r="BC277" s="85">
        <v>47.986464981731835</v>
      </c>
      <c r="BD277" s="108">
        <v>756.49847976793365</v>
      </c>
      <c r="BE277" s="351"/>
      <c r="BF277" s="640">
        <v>0</v>
      </c>
      <c r="BG277" s="26">
        <v>409.60000000000036</v>
      </c>
      <c r="BH277" s="132">
        <v>0.81072659941259162</v>
      </c>
      <c r="BI277" s="30">
        <v>1294.2099999999996</v>
      </c>
      <c r="BJ277" s="616">
        <v>1.0333679330328394</v>
      </c>
      <c r="BK277" s="1792">
        <f t="shared" si="42"/>
        <v>0</v>
      </c>
      <c r="BL277" s="1709">
        <v>0.29791666666666666</v>
      </c>
      <c r="BM277" s="1709">
        <v>0.62083333333333335</v>
      </c>
      <c r="BN277" s="1709">
        <v>0.68194444444444446</v>
      </c>
      <c r="BO277" s="1709">
        <v>0.3527777777777778</v>
      </c>
      <c r="BP277" s="1708">
        <v>0.54722222222222217</v>
      </c>
      <c r="BS277" s="2164" t="s">
        <v>188</v>
      </c>
      <c r="BT277" s="2165"/>
      <c r="BU277" s="2113" t="s">
        <v>189</v>
      </c>
      <c r="BV277" s="2113"/>
      <c r="BW277" s="2113"/>
      <c r="BX277" s="2113"/>
      <c r="BY277" s="1359"/>
      <c r="BZ277" s="2122" t="s">
        <v>223</v>
      </c>
      <c r="CA277" s="2133" t="s">
        <v>222</v>
      </c>
      <c r="CB277" s="2152" t="s">
        <v>224</v>
      </c>
      <c r="CC277" s="2168" t="s">
        <v>322</v>
      </c>
      <c r="CD277" s="1360"/>
      <c r="CE277" s="2170" t="s">
        <v>134</v>
      </c>
      <c r="CF277" s="2170"/>
      <c r="CG277" s="2171"/>
      <c r="CH277" s="2162" t="s">
        <v>119</v>
      </c>
      <c r="CI277" s="2162"/>
      <c r="CJ277" s="2163"/>
      <c r="CK277" s="1086"/>
      <c r="CL277" s="670">
        <v>1</v>
      </c>
      <c r="CM277" s="561">
        <v>0</v>
      </c>
      <c r="CN277" s="670">
        <v>1013.25</v>
      </c>
      <c r="CO277" s="135">
        <f>'2011'!CA80</f>
        <v>3.9679999999999995</v>
      </c>
      <c r="CP277" s="664">
        <v>10.007000000000003</v>
      </c>
      <c r="CQ277" s="664">
        <v>16.534333333333326</v>
      </c>
      <c r="CR277" s="664">
        <f t="shared" si="36"/>
        <v>13.270666666666664</v>
      </c>
      <c r="CS277" s="512">
        <f t="shared" si="37"/>
        <v>6.5273333333333223</v>
      </c>
      <c r="CT277" s="669">
        <f>$CT$276+('2011'!$BX$80/Daily!$E$307*Daily!E277)</f>
        <v>505.22580645161293</v>
      </c>
      <c r="CU277" s="669">
        <f>$CU$276+('2011'!$CF$80/Daily!$E$307*Daily!E277)</f>
        <v>1252.4193548387098</v>
      </c>
      <c r="CV277" s="135">
        <f>'2011'!BT80</f>
        <v>8.8000000000000007</v>
      </c>
      <c r="CW277" s="135">
        <f>'2011'!BU80</f>
        <v>14.6</v>
      </c>
      <c r="CX277" s="25"/>
      <c r="CY277" s="536"/>
      <c r="CZ277" s="536"/>
      <c r="DA277" s="536"/>
      <c r="DB277" s="536"/>
      <c r="DC277" s="536"/>
      <c r="DD277" s="536"/>
    </row>
    <row r="278" spans="4:108" ht="12.75" customHeight="1" x14ac:dyDescent="0.2">
      <c r="D278" s="1889"/>
      <c r="E278" s="1843">
        <f t="shared" ref="E278:E306" si="43">SUM(E277+1)</f>
        <v>2</v>
      </c>
      <c r="F278" s="173">
        <v>11.8</v>
      </c>
      <c r="G278" s="44">
        <v>26.6</v>
      </c>
      <c r="H278" s="44">
        <v>19.399999999999999</v>
      </c>
      <c r="I278" s="44">
        <v>14.8</v>
      </c>
      <c r="J278" s="480"/>
      <c r="K278" s="85">
        <v>36</v>
      </c>
      <c r="L278" s="85">
        <v>93</v>
      </c>
      <c r="M278" s="85">
        <v>63</v>
      </c>
      <c r="N278" s="85">
        <v>57</v>
      </c>
      <c r="O278" s="112"/>
      <c r="P278" s="85">
        <v>1022</v>
      </c>
      <c r="Q278" s="85">
        <v>1025</v>
      </c>
      <c r="R278" s="85">
        <v>1023.5</v>
      </c>
      <c r="S278" s="85">
        <v>3</v>
      </c>
      <c r="T278" s="112"/>
      <c r="U278" s="44">
        <v>3</v>
      </c>
      <c r="V278" s="44">
        <v>11.5</v>
      </c>
      <c r="W278" s="44">
        <v>16.100000000000001</v>
      </c>
      <c r="X278" s="103" t="s">
        <v>154</v>
      </c>
      <c r="Y278" s="401"/>
      <c r="Z278" s="88">
        <v>0</v>
      </c>
      <c r="AA278" s="1459" t="s">
        <v>459</v>
      </c>
      <c r="AB278" s="156" t="s">
        <v>459</v>
      </c>
      <c r="AC278" s="1461" t="s">
        <v>459</v>
      </c>
      <c r="AD278" s="88" t="s">
        <v>459</v>
      </c>
      <c r="AE278" s="1459" t="s">
        <v>459</v>
      </c>
      <c r="AF278" s="1467"/>
      <c r="AG278" s="88">
        <v>9.6</v>
      </c>
      <c r="AH278" s="88">
        <v>16.399999999999999</v>
      </c>
      <c r="AI278" s="88">
        <v>11.3</v>
      </c>
      <c r="AJ278" s="88">
        <v>6.7999999999999989</v>
      </c>
      <c r="AL278" s="103" t="s">
        <v>468</v>
      </c>
      <c r="AM278" s="106"/>
      <c r="AN278" s="106"/>
      <c r="AO278" s="396"/>
      <c r="AP278" s="593">
        <v>10.4</v>
      </c>
      <c r="AQ278" s="596">
        <v>0</v>
      </c>
      <c r="AR278" s="576"/>
      <c r="AS278" s="88">
        <f t="shared" si="38"/>
        <v>3</v>
      </c>
      <c r="AT278" s="44">
        <f t="shared" si="39"/>
        <v>12.000000000000002</v>
      </c>
      <c r="AU278" s="44">
        <f t="shared" si="40"/>
        <v>7.5000000000000009</v>
      </c>
      <c r="AV278" s="487">
        <f t="shared" si="41"/>
        <v>9.0000000000000018</v>
      </c>
      <c r="AW278" s="88">
        <f>IF(F278="","",F278-Daily!CP278)</f>
        <v>1.8639999999999972</v>
      </c>
      <c r="AX278" s="88">
        <f>IF(G278="","",G278-Daily!CQ278)</f>
        <v>10.185333333333343</v>
      </c>
      <c r="AY278" s="88">
        <f>IF(H278="","",H278-Daily!CR278)</f>
        <v>6.2246666666666677</v>
      </c>
      <c r="AZ278" s="355">
        <f>IF(I278="","",I278-Daily!CS278)</f>
        <v>8.3213333333333459</v>
      </c>
      <c r="BA278" s="42">
        <v>3.7027534189028981</v>
      </c>
      <c r="BB278" s="85">
        <v>607.68798893511598</v>
      </c>
      <c r="BC278" s="85">
        <v>56.350830714179452</v>
      </c>
      <c r="BD278" s="108">
        <v>801.92561949195181</v>
      </c>
      <c r="BE278" s="351"/>
      <c r="BF278" s="640">
        <v>0</v>
      </c>
      <c r="BG278" s="26">
        <v>409.60000000000036</v>
      </c>
      <c r="BH278" s="132">
        <v>0.80717055495518475</v>
      </c>
      <c r="BI278" s="30">
        <v>1304.6099999999997</v>
      </c>
      <c r="BJ278" s="616">
        <v>1.0388356322724819</v>
      </c>
      <c r="BK278" s="1792">
        <f t="shared" si="42"/>
        <v>0</v>
      </c>
      <c r="BL278" s="1709">
        <v>0.29791666666666666</v>
      </c>
      <c r="BM278" s="1709">
        <v>0.62986111111111109</v>
      </c>
      <c r="BN278" s="1709">
        <v>0.68472222222222223</v>
      </c>
      <c r="BO278" s="1709">
        <v>0.35347222222222219</v>
      </c>
      <c r="BP278" s="1708">
        <v>0.59027777777777779</v>
      </c>
      <c r="BR278" s="1395"/>
      <c r="BS278" s="2166"/>
      <c r="BT278" s="2167"/>
      <c r="BU278" s="353" t="s">
        <v>1</v>
      </c>
      <c r="BV278" s="339" t="s">
        <v>0</v>
      </c>
      <c r="BW278" s="354" t="s">
        <v>12</v>
      </c>
      <c r="BX278" s="1361" t="s">
        <v>13</v>
      </c>
      <c r="BY278" s="586"/>
      <c r="BZ278" s="2123"/>
      <c r="CA278" s="2134"/>
      <c r="CB278" s="2153"/>
      <c r="CC278" s="2169"/>
      <c r="CD278" s="1362"/>
      <c r="CE278" s="502" t="s">
        <v>15</v>
      </c>
      <c r="CF278" s="502" t="s">
        <v>135</v>
      </c>
      <c r="CG278" s="1363" t="s">
        <v>190</v>
      </c>
      <c r="CH278" s="1364" t="s">
        <v>65</v>
      </c>
      <c r="CI278" s="1364" t="s">
        <v>135</v>
      </c>
      <c r="CJ278" s="846" t="s">
        <v>191</v>
      </c>
      <c r="CK278" s="1086"/>
      <c r="CL278" s="670">
        <v>1</v>
      </c>
      <c r="CM278" s="561">
        <v>0</v>
      </c>
      <c r="CN278" s="670">
        <v>1013.25</v>
      </c>
      <c r="CO278" s="135">
        <f>'2011'!CA80</f>
        <v>3.9679999999999995</v>
      </c>
      <c r="CP278" s="664">
        <v>9.9360000000000035</v>
      </c>
      <c r="CQ278" s="664">
        <v>16.414666666666658</v>
      </c>
      <c r="CR278" s="664">
        <f t="shared" si="36"/>
        <v>13.175333333333331</v>
      </c>
      <c r="CS278" s="512">
        <f t="shared" si="37"/>
        <v>6.4786666666666548</v>
      </c>
      <c r="CT278" s="669">
        <f>$CT$276+('2011'!$BX$80/Daily!$E$307*Daily!E278)</f>
        <v>507.45161290322579</v>
      </c>
      <c r="CU278" s="669">
        <f>$CU$276+('2011'!$CF$80/Daily!$E$307*Daily!E278)</f>
        <v>1255.8387096774193</v>
      </c>
      <c r="CV278" s="135">
        <f>'2011'!BT80</f>
        <v>8.8000000000000007</v>
      </c>
      <c r="CW278" s="135">
        <f>'2011'!BU80</f>
        <v>14.6</v>
      </c>
      <c r="CX278" s="25"/>
      <c r="CY278" s="536"/>
      <c r="CZ278" s="536"/>
      <c r="DA278" s="536"/>
      <c r="DB278" s="536"/>
      <c r="DC278" s="536"/>
      <c r="DD278" s="536"/>
    </row>
    <row r="279" spans="4:108" ht="12.75" customHeight="1" x14ac:dyDescent="0.2">
      <c r="D279" s="1889"/>
      <c r="E279" s="1843">
        <f t="shared" si="43"/>
        <v>3</v>
      </c>
      <c r="F279" s="189">
        <v>16.2</v>
      </c>
      <c r="G279" s="44">
        <v>25.3</v>
      </c>
      <c r="H279" s="44">
        <v>19.899999999999999</v>
      </c>
      <c r="I279" s="44">
        <v>9.1</v>
      </c>
      <c r="J279" s="480"/>
      <c r="K279" s="85">
        <v>35</v>
      </c>
      <c r="L279" s="85">
        <v>78</v>
      </c>
      <c r="M279" s="85">
        <v>59</v>
      </c>
      <c r="N279" s="85">
        <v>43</v>
      </c>
      <c r="O279" s="112"/>
      <c r="P279" s="85">
        <v>1016</v>
      </c>
      <c r="Q279" s="85">
        <v>1022</v>
      </c>
      <c r="R279" s="85">
        <v>1019</v>
      </c>
      <c r="S279" s="85">
        <v>6</v>
      </c>
      <c r="T279" s="112"/>
      <c r="U279" s="44">
        <v>6.3</v>
      </c>
      <c r="V279" s="44">
        <v>15.9</v>
      </c>
      <c r="W279" s="44">
        <v>25.1</v>
      </c>
      <c r="X279" s="103" t="s">
        <v>154</v>
      </c>
      <c r="Y279" s="401"/>
      <c r="Z279" s="88">
        <v>0</v>
      </c>
      <c r="AA279" s="1459" t="s">
        <v>459</v>
      </c>
      <c r="AB279" s="156" t="s">
        <v>459</v>
      </c>
      <c r="AC279" s="1461" t="s">
        <v>459</v>
      </c>
      <c r="AD279" s="88" t="s">
        <v>459</v>
      </c>
      <c r="AE279" s="1459" t="s">
        <v>459</v>
      </c>
      <c r="AF279" s="1467"/>
      <c r="AG279" s="88">
        <v>8.1</v>
      </c>
      <c r="AH279" s="88">
        <v>13.8</v>
      </c>
      <c r="AI279" s="88">
        <v>11.2</v>
      </c>
      <c r="AJ279" s="88">
        <v>5.7000000000000011</v>
      </c>
      <c r="AL279" s="103" t="s">
        <v>737</v>
      </c>
      <c r="AM279" s="106"/>
      <c r="AN279" s="106"/>
      <c r="AO279" s="396"/>
      <c r="AP279" s="593">
        <v>8.5</v>
      </c>
      <c r="AQ279" s="596">
        <v>0</v>
      </c>
      <c r="AR279" s="576"/>
      <c r="AS279" s="44">
        <f t="shared" si="38"/>
        <v>7.3999999999999986</v>
      </c>
      <c r="AT279" s="44">
        <f t="shared" si="39"/>
        <v>10.700000000000001</v>
      </c>
      <c r="AU279" s="44">
        <f t="shared" si="40"/>
        <v>9.0500000000000007</v>
      </c>
      <c r="AV279" s="487">
        <f t="shared" si="41"/>
        <v>3.3000000000000025</v>
      </c>
      <c r="AW279" s="44">
        <f>IF(F279="","",F279-Daily!CP279)</f>
        <v>6.3349999999999991</v>
      </c>
      <c r="AX279" s="44">
        <f>IF(G279="","",G279-Daily!CQ279)</f>
        <v>9.004999999999999</v>
      </c>
      <c r="AY279" s="44">
        <f>IF(H279="","",H279-Daily!CR279)</f>
        <v>6.8199999999999967</v>
      </c>
      <c r="AZ279" s="487">
        <f>IF(I279="","",I279-Daily!CS279)</f>
        <v>2.6699999999999982</v>
      </c>
      <c r="BA279" s="42">
        <v>53.557952851050743</v>
      </c>
      <c r="BB279" s="85">
        <v>213.62870551264433</v>
      </c>
      <c r="BC279" s="42">
        <v>94.190416606609105</v>
      </c>
      <c r="BD279" s="108">
        <v>6.0260468079883101</v>
      </c>
      <c r="BE279" s="351"/>
      <c r="BF279" s="640">
        <v>0</v>
      </c>
      <c r="BG279" s="26">
        <v>409.60000000000036</v>
      </c>
      <c r="BH279" s="132">
        <v>0.80364556962025391</v>
      </c>
      <c r="BI279" s="30">
        <v>1313.1099999999997</v>
      </c>
      <c r="BJ279" s="616">
        <v>1.0427648128698412</v>
      </c>
      <c r="BK279" s="1792">
        <f t="shared" si="42"/>
        <v>0</v>
      </c>
      <c r="BL279" s="1709">
        <v>0.31527777777777777</v>
      </c>
      <c r="BM279" s="1709">
        <v>0.63680555555555551</v>
      </c>
      <c r="BN279" s="1709">
        <v>0.6645833333333333</v>
      </c>
      <c r="BO279" s="1709" t="s">
        <v>490</v>
      </c>
      <c r="BP279" s="1708">
        <v>0.63888888888888895</v>
      </c>
      <c r="BR279" s="1395"/>
      <c r="BS279" s="2159" t="s">
        <v>192</v>
      </c>
      <c r="BT279" s="2160"/>
      <c r="BU279" s="88">
        <v>2.8699999999999957</v>
      </c>
      <c r="BV279" s="88">
        <v>3.4700000000000166</v>
      </c>
      <c r="BW279" s="88">
        <v>2.9700000000000042</v>
      </c>
      <c r="BX279" s="88">
        <v>0.60000000000001474</v>
      </c>
      <c r="BY279" s="127"/>
      <c r="BZ279" s="607">
        <v>72.599999999999994</v>
      </c>
      <c r="CA279" s="607">
        <v>1020.6333333333333</v>
      </c>
      <c r="CB279" s="1365">
        <v>5.6133333333333333</v>
      </c>
      <c r="CC279" s="88">
        <v>10.379999999999999</v>
      </c>
      <c r="CD279" s="1366"/>
      <c r="CE279" s="44">
        <v>5.8000000000000007</v>
      </c>
      <c r="CF279" s="1367">
        <v>0.17371980676328508</v>
      </c>
      <c r="CG279" s="1368">
        <v>0.37419354838709679</v>
      </c>
      <c r="CH279" s="1369">
        <v>67.900000000000006</v>
      </c>
      <c r="CI279" s="1367">
        <v>1.2606168824291313</v>
      </c>
      <c r="CJ279" s="503">
        <v>0.46957123098201942</v>
      </c>
      <c r="CK279" s="1086"/>
      <c r="CL279" s="670">
        <v>1</v>
      </c>
      <c r="CM279" s="669">
        <v>0</v>
      </c>
      <c r="CN279" s="670">
        <v>1013.25</v>
      </c>
      <c r="CO279" s="135">
        <f>'2011'!CA80</f>
        <v>3.9679999999999995</v>
      </c>
      <c r="CP279" s="664">
        <v>9.8650000000000002</v>
      </c>
      <c r="CQ279" s="664">
        <v>16.295000000000002</v>
      </c>
      <c r="CR279" s="664">
        <f t="shared" si="36"/>
        <v>13.080000000000002</v>
      </c>
      <c r="CS279" s="512">
        <f t="shared" si="37"/>
        <v>6.4300000000000015</v>
      </c>
      <c r="CT279" s="669">
        <f>$CT$276+('2011'!$BX$80/Daily!$E$307*Daily!E279)</f>
        <v>509.67741935483872</v>
      </c>
      <c r="CU279" s="669">
        <f>$CU$276+('2011'!$CF$80/Daily!$E$307*Daily!E279)</f>
        <v>1259.258064516129</v>
      </c>
      <c r="CV279" s="135">
        <f>'2011'!BT80</f>
        <v>8.8000000000000007</v>
      </c>
      <c r="CW279" s="135">
        <f>'2011'!BU80</f>
        <v>14.6</v>
      </c>
      <c r="CX279" s="25"/>
      <c r="CY279" s="536"/>
      <c r="CZ279" s="536"/>
      <c r="DA279" s="536"/>
      <c r="DB279" s="536"/>
      <c r="DC279" s="536"/>
      <c r="DD279" s="536"/>
    </row>
    <row r="280" spans="4:108" ht="12.75" customHeight="1" x14ac:dyDescent="0.2">
      <c r="D280" s="1889"/>
      <c r="E280" s="1843">
        <f t="shared" si="43"/>
        <v>4</v>
      </c>
      <c r="F280" s="189">
        <v>15.8</v>
      </c>
      <c r="G280" s="44">
        <v>18.7</v>
      </c>
      <c r="H280" s="44">
        <v>17.2</v>
      </c>
      <c r="I280" s="44">
        <v>2.9</v>
      </c>
      <c r="J280" s="1408"/>
      <c r="K280" s="85">
        <v>65</v>
      </c>
      <c r="L280" s="85">
        <v>81</v>
      </c>
      <c r="M280" s="85">
        <v>75</v>
      </c>
      <c r="N280" s="85">
        <v>16</v>
      </c>
      <c r="O280" s="112"/>
      <c r="P280" s="85">
        <v>1018</v>
      </c>
      <c r="Q280" s="85">
        <v>1021</v>
      </c>
      <c r="R280" s="85">
        <v>1019.5</v>
      </c>
      <c r="S280" s="85">
        <v>3</v>
      </c>
      <c r="T280" s="112"/>
      <c r="U280" s="44">
        <v>6.4</v>
      </c>
      <c r="V280" s="44">
        <v>13.2</v>
      </c>
      <c r="W280" s="44">
        <v>19.399999999999999</v>
      </c>
      <c r="X280" s="103" t="s">
        <v>181</v>
      </c>
      <c r="Y280" s="401"/>
      <c r="Z280" s="88">
        <v>0</v>
      </c>
      <c r="AA280" s="1459" t="s">
        <v>459</v>
      </c>
      <c r="AB280" s="156" t="s">
        <v>459</v>
      </c>
      <c r="AC280" s="1461" t="s">
        <v>459</v>
      </c>
      <c r="AD280" s="88" t="s">
        <v>459</v>
      </c>
      <c r="AE280" s="1459" t="s">
        <v>459</v>
      </c>
      <c r="AF280" s="1467"/>
      <c r="AG280" s="88">
        <v>11.7</v>
      </c>
      <c r="AH280" s="88">
        <v>14</v>
      </c>
      <c r="AI280" s="88">
        <v>12.7</v>
      </c>
      <c r="AJ280" s="88">
        <v>2.3000000000000007</v>
      </c>
      <c r="AL280" s="103" t="s">
        <v>738</v>
      </c>
      <c r="AM280" s="106"/>
      <c r="AN280" s="106"/>
      <c r="AO280" s="396"/>
      <c r="AP280" s="593">
        <v>1</v>
      </c>
      <c r="AQ280" s="596">
        <v>0</v>
      </c>
      <c r="AR280" s="576"/>
      <c r="AS280" s="44">
        <f t="shared" si="38"/>
        <v>7</v>
      </c>
      <c r="AT280" s="44">
        <f t="shared" si="39"/>
        <v>4.0999999999999996</v>
      </c>
      <c r="AU280" s="44">
        <f t="shared" si="40"/>
        <v>5.55</v>
      </c>
      <c r="AV280" s="487">
        <f t="shared" si="41"/>
        <v>-2.9000000000000004</v>
      </c>
      <c r="AW280" s="44">
        <f>IF(F280="","",F280-Daily!CP280)</f>
        <v>6.0059999999999967</v>
      </c>
      <c r="AX280" s="44">
        <f>IF(G280="","",G280-Daily!CQ280)</f>
        <v>2.5246666666666755</v>
      </c>
      <c r="AY280" s="44">
        <f>IF(H280="","",H280-Daily!CR280)</f>
        <v>4.2153333333333354</v>
      </c>
      <c r="AZ280" s="487">
        <f>IF(I280="","",I280-Daily!CS280)</f>
        <v>-3.4813333333333198</v>
      </c>
      <c r="BA280" s="42">
        <v>41.325412170349182</v>
      </c>
      <c r="BB280" s="85">
        <v>4.2892095864476376</v>
      </c>
      <c r="BC280" s="85">
        <v>12.94814198356427</v>
      </c>
      <c r="BD280" s="108">
        <v>9.7174591666433479</v>
      </c>
      <c r="BE280" s="351"/>
      <c r="BF280" s="640">
        <v>0</v>
      </c>
      <c r="BG280" s="26">
        <v>409.60000000000036</v>
      </c>
      <c r="BH280" s="132">
        <v>0.80015123826328138</v>
      </c>
      <c r="BI280" s="30">
        <v>1314.1099999999997</v>
      </c>
      <c r="BJ280" s="616">
        <v>1.0407329535293663</v>
      </c>
      <c r="BK280" s="1792">
        <f t="shared" si="42"/>
        <v>0</v>
      </c>
      <c r="BL280" s="1709">
        <v>0.31736111111111115</v>
      </c>
      <c r="BM280" s="1709">
        <v>0.66736111111111107</v>
      </c>
      <c r="BN280" s="1709">
        <v>0.64722222222222225</v>
      </c>
      <c r="BO280" s="1709" t="s">
        <v>490</v>
      </c>
      <c r="BP280" s="1708">
        <v>0.62847222222222221</v>
      </c>
      <c r="BR280" s="1395"/>
      <c r="BS280" s="2159" t="s">
        <v>193</v>
      </c>
      <c r="BT280" s="2160"/>
      <c r="BU280" s="88">
        <v>0.72268749999999571</v>
      </c>
      <c r="BV280" s="88">
        <v>1.2963124999999991</v>
      </c>
      <c r="BW280" s="88">
        <v>0.99699999999999633</v>
      </c>
      <c r="BX280" s="88">
        <v>0.57362500000000072</v>
      </c>
      <c r="BY280" s="127"/>
      <c r="BZ280" s="607">
        <v>76.8125</v>
      </c>
      <c r="CA280" s="607">
        <v>1013.4375</v>
      </c>
      <c r="CB280" s="1365">
        <v>4.9250000000000007</v>
      </c>
      <c r="CC280" s="88">
        <v>7.7</v>
      </c>
      <c r="CD280" s="1366"/>
      <c r="CE280" s="44">
        <v>9.7000000000000011</v>
      </c>
      <c r="CF280" s="1367">
        <v>0.27237318840579716</v>
      </c>
      <c r="CG280" s="1368">
        <v>0.62580645161290327</v>
      </c>
      <c r="CH280" s="85">
        <v>76.7</v>
      </c>
      <c r="CI280" s="1367">
        <v>1.4711105641628113</v>
      </c>
      <c r="CJ280" s="503">
        <v>0.53042876901798064</v>
      </c>
      <c r="CK280" s="1086"/>
      <c r="CL280" s="670">
        <v>1</v>
      </c>
      <c r="CM280" s="669">
        <v>0</v>
      </c>
      <c r="CN280" s="670">
        <v>1013.25</v>
      </c>
      <c r="CO280" s="135">
        <f>'2011'!CA80</f>
        <v>3.9679999999999995</v>
      </c>
      <c r="CP280" s="664">
        <v>9.794000000000004</v>
      </c>
      <c r="CQ280" s="664">
        <v>16.175333333333324</v>
      </c>
      <c r="CR280" s="664">
        <f t="shared" si="36"/>
        <v>12.984666666666664</v>
      </c>
      <c r="CS280" s="512">
        <f t="shared" si="37"/>
        <v>6.3813333333333198</v>
      </c>
      <c r="CT280" s="669">
        <f>$CT$276+('2011'!$BX$80/Daily!$E$307*Daily!E280)</f>
        <v>511.90322580645159</v>
      </c>
      <c r="CU280" s="669">
        <f>$CU$276+('2011'!$CF$80/Daily!$E$307*Daily!E280)</f>
        <v>1262.6774193548388</v>
      </c>
      <c r="CV280" s="135">
        <f>'2011'!BT80</f>
        <v>8.8000000000000007</v>
      </c>
      <c r="CW280" s="135">
        <f>'2011'!BU80</f>
        <v>14.6</v>
      </c>
      <c r="CX280" s="25"/>
      <c r="CY280" s="536"/>
      <c r="CZ280" s="536"/>
      <c r="DA280" s="536"/>
      <c r="DB280" s="536"/>
      <c r="DC280" s="536"/>
      <c r="DD280" s="536"/>
    </row>
    <row r="281" spans="4:108" ht="12.75" customHeight="1" x14ac:dyDescent="0.2">
      <c r="D281" s="1889"/>
      <c r="E281" s="1843">
        <f t="shared" si="43"/>
        <v>5</v>
      </c>
      <c r="F281" s="189">
        <v>15.8</v>
      </c>
      <c r="G281" s="44">
        <v>19.100000000000001</v>
      </c>
      <c r="H281" s="44">
        <v>17.3</v>
      </c>
      <c r="I281" s="44">
        <v>3.3</v>
      </c>
      <c r="J281" s="1408"/>
      <c r="K281" s="85">
        <v>65</v>
      </c>
      <c r="L281" s="85">
        <v>89</v>
      </c>
      <c r="M281" s="85">
        <v>78</v>
      </c>
      <c r="N281" s="85">
        <v>24</v>
      </c>
      <c r="O281" s="112"/>
      <c r="P281" s="85">
        <v>1010</v>
      </c>
      <c r="Q281" s="85">
        <v>1020</v>
      </c>
      <c r="R281" s="85">
        <v>1015</v>
      </c>
      <c r="S281" s="85">
        <v>10</v>
      </c>
      <c r="T281" s="112"/>
      <c r="U281" s="44">
        <v>8.3000000000000007</v>
      </c>
      <c r="V281" s="44">
        <v>19.399999999999999</v>
      </c>
      <c r="W281" s="44">
        <v>27.7</v>
      </c>
      <c r="X281" s="103" t="s">
        <v>154</v>
      </c>
      <c r="Y281" s="401"/>
      <c r="Z281" s="88">
        <v>0.1</v>
      </c>
      <c r="AA281" s="1459" t="s">
        <v>459</v>
      </c>
      <c r="AB281" s="156" t="s">
        <v>459</v>
      </c>
      <c r="AC281" s="1461">
        <v>6.4516129032258064E-3</v>
      </c>
      <c r="AD281" s="88" t="s">
        <v>459</v>
      </c>
      <c r="AE281" s="1459" t="s">
        <v>459</v>
      </c>
      <c r="AF281" s="1467"/>
      <c r="AG281" s="88">
        <v>12.4</v>
      </c>
      <c r="AH281" s="88">
        <v>15</v>
      </c>
      <c r="AI281" s="88">
        <v>13.4</v>
      </c>
      <c r="AJ281" s="88">
        <v>2.5999999999999996</v>
      </c>
      <c r="AL281" s="103" t="s">
        <v>739</v>
      </c>
      <c r="AM281" s="106"/>
      <c r="AN281" s="106"/>
      <c r="AO281" s="396"/>
      <c r="AP281" s="593">
        <v>1</v>
      </c>
      <c r="AQ281" s="596">
        <v>0.2</v>
      </c>
      <c r="AR281" s="576"/>
      <c r="AS281" s="44">
        <f t="shared" si="38"/>
        <v>7</v>
      </c>
      <c r="AT281" s="44">
        <f t="shared" si="39"/>
        <v>4.5000000000000018</v>
      </c>
      <c r="AU281" s="44">
        <f t="shared" si="40"/>
        <v>5.7500000000000009</v>
      </c>
      <c r="AV281" s="487">
        <f t="shared" si="41"/>
        <v>-2.4999999999999982</v>
      </c>
      <c r="AW281" s="44">
        <f>IF(F281="","",F281-Daily!CP281)</f>
        <v>6.0769999999999964</v>
      </c>
      <c r="AX281" s="44">
        <f>IF(G281="","",G281-Daily!CQ281)</f>
        <v>3.0443333333333449</v>
      </c>
      <c r="AY281" s="44">
        <f>IF(H281="","",H281-Daily!CR281)</f>
        <v>4.4106666666666712</v>
      </c>
      <c r="AZ281" s="487">
        <f>IF(I281="","",I281-Daily!CS281)</f>
        <v>-3.0326666666666524</v>
      </c>
      <c r="BA281" s="42">
        <v>43.665392811612676</v>
      </c>
      <c r="BB281" s="85">
        <v>5.2676467986024509</v>
      </c>
      <c r="BC281" s="42">
        <v>14.679667181676923</v>
      </c>
      <c r="BD281" s="108">
        <v>7.3960251775522332</v>
      </c>
      <c r="BE281" s="351"/>
      <c r="BF281" s="640">
        <v>4.4927536231884065E-2</v>
      </c>
      <c r="BG281" s="26">
        <v>409.70000000000039</v>
      </c>
      <c r="BH281" s="132">
        <v>0.79688166645752367</v>
      </c>
      <c r="BI281" s="30">
        <v>1315.1099999999997</v>
      </c>
      <c r="BJ281" s="616">
        <v>1.0387120690973017</v>
      </c>
      <c r="BK281" s="1792">
        <f t="shared" si="42"/>
        <v>1</v>
      </c>
      <c r="BL281" s="1709">
        <v>6.6666666666666666E-2</v>
      </c>
      <c r="BM281" s="1709">
        <v>0.54513888888888895</v>
      </c>
      <c r="BN281" s="1709">
        <v>0.54236111111111118</v>
      </c>
      <c r="BO281" s="1709">
        <v>0.29652777777777778</v>
      </c>
      <c r="BP281" s="1708">
        <v>0.8305555555555556</v>
      </c>
      <c r="BR281" s="1395"/>
      <c r="BS281" s="291"/>
      <c r="BT281" s="184"/>
      <c r="BU281" s="352"/>
      <c r="BV281" s="352"/>
      <c r="BW281" s="352"/>
      <c r="BX281" s="352"/>
      <c r="BY281" s="127"/>
      <c r="BZ281" s="608"/>
      <c r="CA281" s="608"/>
      <c r="CB281" s="1370"/>
      <c r="CC281" s="352"/>
      <c r="CD281" s="1366"/>
      <c r="CE281" s="480"/>
      <c r="CF281" s="1371"/>
      <c r="CG281" s="1372"/>
      <c r="CH281" s="112"/>
      <c r="CI281" s="1371"/>
      <c r="CJ281" s="504"/>
      <c r="CK281" s="1086"/>
      <c r="CL281" s="670">
        <v>1</v>
      </c>
      <c r="CM281" s="669">
        <v>0</v>
      </c>
      <c r="CN281" s="670">
        <v>1013.25</v>
      </c>
      <c r="CO281" s="135">
        <f>'2011'!CA80</f>
        <v>3.9679999999999995</v>
      </c>
      <c r="CP281" s="664">
        <v>9.7230000000000043</v>
      </c>
      <c r="CQ281" s="664">
        <v>16.055666666666657</v>
      </c>
      <c r="CR281" s="664">
        <f t="shared" si="36"/>
        <v>12.88933333333333</v>
      </c>
      <c r="CS281" s="512">
        <f t="shared" si="37"/>
        <v>6.3326666666666522</v>
      </c>
      <c r="CT281" s="669">
        <f>$CT$276+('2011'!$BX$80/Daily!$E$307*Daily!E281)</f>
        <v>514.12903225806451</v>
      </c>
      <c r="CU281" s="669">
        <f>$CU$276+('2011'!$CF$80/Daily!$E$307*Daily!E281)</f>
        <v>1266.0967741935483</v>
      </c>
      <c r="CV281" s="135">
        <f>'2011'!BT80</f>
        <v>8.8000000000000007</v>
      </c>
      <c r="CW281" s="135">
        <f>'2011'!BU80</f>
        <v>14.6</v>
      </c>
      <c r="CX281" s="25"/>
      <c r="CY281" s="536"/>
      <c r="CZ281" s="536"/>
      <c r="DA281" s="536"/>
      <c r="DB281" s="536"/>
      <c r="DC281" s="536"/>
      <c r="DD281" s="536"/>
    </row>
    <row r="282" spans="4:108" ht="12.75" customHeight="1" x14ac:dyDescent="0.2">
      <c r="D282" s="1889"/>
      <c r="E282" s="1843">
        <f t="shared" si="43"/>
        <v>6</v>
      </c>
      <c r="F282" s="189">
        <v>10.7</v>
      </c>
      <c r="G282" s="44">
        <v>17.3</v>
      </c>
      <c r="H282" s="44">
        <v>13.4</v>
      </c>
      <c r="I282" s="44">
        <v>6.6</v>
      </c>
      <c r="J282" s="1408"/>
      <c r="K282" s="98">
        <v>43</v>
      </c>
      <c r="L282" s="98">
        <v>92</v>
      </c>
      <c r="M282" s="98">
        <v>65</v>
      </c>
      <c r="N282" s="98">
        <v>49</v>
      </c>
      <c r="O282" s="111"/>
      <c r="P282" s="98">
        <v>1007</v>
      </c>
      <c r="Q282" s="98">
        <v>1011</v>
      </c>
      <c r="R282" s="98">
        <v>1009</v>
      </c>
      <c r="S282" s="98">
        <v>4</v>
      </c>
      <c r="T282" s="111"/>
      <c r="U282" s="88">
        <v>8.8000000000000007</v>
      </c>
      <c r="V282" s="88">
        <v>18.5</v>
      </c>
      <c r="W282" s="88">
        <v>28.6</v>
      </c>
      <c r="X282" s="103" t="s">
        <v>181</v>
      </c>
      <c r="Y282" s="401"/>
      <c r="Z282" s="88">
        <v>3.6</v>
      </c>
      <c r="AA282" s="1459">
        <v>1.7</v>
      </c>
      <c r="AB282" s="156">
        <v>1.4</v>
      </c>
      <c r="AC282" s="1461">
        <v>0.23225806451612901</v>
      </c>
      <c r="AD282" s="88">
        <v>1.8</v>
      </c>
      <c r="AE282" s="1459">
        <v>20</v>
      </c>
      <c r="AF282" s="1467"/>
      <c r="AG282" s="88">
        <v>2.1</v>
      </c>
      <c r="AH282" s="88">
        <v>15.4</v>
      </c>
      <c r="AI282" s="88">
        <v>6.7</v>
      </c>
      <c r="AJ282" s="88">
        <v>13.3</v>
      </c>
      <c r="AL282" s="103" t="s">
        <v>740</v>
      </c>
      <c r="AM282" s="106"/>
      <c r="AN282" s="106"/>
      <c r="AO282" s="396"/>
      <c r="AP282" s="593">
        <v>7</v>
      </c>
      <c r="AQ282" s="596">
        <v>2</v>
      </c>
      <c r="AR282" s="576"/>
      <c r="AS282" s="44">
        <f t="shared" si="38"/>
        <v>1.8999999999999986</v>
      </c>
      <c r="AT282" s="44">
        <f t="shared" si="39"/>
        <v>2.7000000000000011</v>
      </c>
      <c r="AU282" s="44">
        <f t="shared" si="40"/>
        <v>2.2999999999999998</v>
      </c>
      <c r="AV282" s="487">
        <f t="shared" si="41"/>
        <v>0.80000000000000249</v>
      </c>
      <c r="AW282" s="44">
        <f>IF(F282="","",F282-Daily!CP282)</f>
        <v>1.0479999999999947</v>
      </c>
      <c r="AX282" s="44">
        <f>IF(G282="","",G282-Daily!CQ282)</f>
        <v>1.3640000000000114</v>
      </c>
      <c r="AY282" s="44">
        <f>IF(H282="","",H282-Daily!CR282)</f>
        <v>0.60600000000000342</v>
      </c>
      <c r="AZ282" s="487">
        <f>IF(I282="","",I282-Daily!CS282)</f>
        <v>0.31600000000001494</v>
      </c>
      <c r="BA282" s="42">
        <v>2.7377510579966269</v>
      </c>
      <c r="BB282" s="85">
        <v>2.8823729105816986</v>
      </c>
      <c r="BC282" s="42">
        <v>2.3872029577890861</v>
      </c>
      <c r="BD282" s="108">
        <v>2.2012528829234173</v>
      </c>
      <c r="BE282" s="351"/>
      <c r="BF282" s="640">
        <v>1.6173913043478263</v>
      </c>
      <c r="BG282" s="26">
        <v>413.30000000000041</v>
      </c>
      <c r="BH282" s="132">
        <v>0.80041856687699209</v>
      </c>
      <c r="BI282" s="30">
        <v>1322.1099999999997</v>
      </c>
      <c r="BJ282" s="616">
        <v>1.0414282810316349</v>
      </c>
      <c r="BK282" s="1792">
        <f t="shared" si="42"/>
        <v>2</v>
      </c>
      <c r="BL282" s="1709">
        <v>0.34722222222222227</v>
      </c>
      <c r="BM282" s="1709">
        <v>0.64583333333333337</v>
      </c>
      <c r="BN282" s="1709">
        <v>0.65208333333333335</v>
      </c>
      <c r="BO282" s="1709">
        <v>0.11874999999999999</v>
      </c>
      <c r="BP282" s="1708">
        <v>0.16805555555555554</v>
      </c>
      <c r="BR282" s="1395"/>
      <c r="BS282" s="2159" t="s">
        <v>194</v>
      </c>
      <c r="BT282" s="2160"/>
      <c r="BU282" s="88">
        <v>3.4624999999999968</v>
      </c>
      <c r="BV282" s="88">
        <v>4.3341666666666789</v>
      </c>
      <c r="BW282" s="88">
        <v>3.5883333333333365</v>
      </c>
      <c r="BX282" s="88">
        <v>0.87166666666667947</v>
      </c>
      <c r="BY282" s="127"/>
      <c r="BZ282" s="607">
        <v>71.099999999999994</v>
      </c>
      <c r="CA282" s="607">
        <v>1018.45</v>
      </c>
      <c r="CB282" s="1365">
        <v>6.32</v>
      </c>
      <c r="CC282" s="88">
        <v>10.84</v>
      </c>
      <c r="CD282" s="1366"/>
      <c r="CE282" s="44">
        <v>5.8000000000000007</v>
      </c>
      <c r="CF282" s="1367">
        <v>0.26057971014492759</v>
      </c>
      <c r="CG282" s="1368">
        <v>0.37419354838709679</v>
      </c>
      <c r="CH282" s="85">
        <v>46.300000000000004</v>
      </c>
      <c r="CI282" s="1367">
        <v>1.269964934381528</v>
      </c>
      <c r="CJ282" s="503">
        <v>0.32019363762102354</v>
      </c>
      <c r="CK282" s="1086"/>
      <c r="CL282" s="670">
        <v>1</v>
      </c>
      <c r="CM282" s="669">
        <v>0</v>
      </c>
      <c r="CN282" s="670">
        <v>1013.25</v>
      </c>
      <c r="CO282" s="135">
        <f>'2011'!CA80</f>
        <v>3.9679999999999995</v>
      </c>
      <c r="CP282" s="664">
        <v>9.6520000000000046</v>
      </c>
      <c r="CQ282" s="664">
        <v>15.935999999999989</v>
      </c>
      <c r="CR282" s="664">
        <f t="shared" si="36"/>
        <v>12.793999999999997</v>
      </c>
      <c r="CS282" s="512">
        <f t="shared" si="37"/>
        <v>6.2839999999999847</v>
      </c>
      <c r="CT282" s="669">
        <f>$CT$276+('2011'!$BX$80/Daily!$E$307*Daily!E282)</f>
        <v>516.35483870967744</v>
      </c>
      <c r="CU282" s="669">
        <f>$CU$276+('2011'!$CF$80/Daily!$E$307*Daily!E282)</f>
        <v>1269.516129032258</v>
      </c>
      <c r="CV282" s="135">
        <f>'2011'!BT80</f>
        <v>8.8000000000000007</v>
      </c>
      <c r="CW282" s="135">
        <f>'2011'!BU80</f>
        <v>14.6</v>
      </c>
      <c r="CX282" s="25"/>
      <c r="CY282" s="536"/>
      <c r="CZ282" s="536"/>
      <c r="DA282" s="536"/>
      <c r="DB282" s="536"/>
      <c r="DC282" s="536"/>
      <c r="DD282" s="536"/>
    </row>
    <row r="283" spans="4:108" ht="12.75" customHeight="1" x14ac:dyDescent="0.2">
      <c r="D283" s="1889"/>
      <c r="E283" s="1843">
        <f t="shared" si="43"/>
        <v>7</v>
      </c>
      <c r="F283" s="173">
        <v>9.1</v>
      </c>
      <c r="G283" s="88">
        <v>15.1</v>
      </c>
      <c r="H283" s="88">
        <v>11.7</v>
      </c>
      <c r="I283" s="88">
        <v>6</v>
      </c>
      <c r="J283" s="1408"/>
      <c r="K283" s="98">
        <v>53</v>
      </c>
      <c r="L283" s="98">
        <v>78</v>
      </c>
      <c r="M283" s="98">
        <v>69</v>
      </c>
      <c r="N283" s="98">
        <v>25</v>
      </c>
      <c r="O283" s="111"/>
      <c r="P283" s="98">
        <v>1011</v>
      </c>
      <c r="Q283" s="98">
        <v>1022</v>
      </c>
      <c r="R283" s="98">
        <v>1016.5</v>
      </c>
      <c r="S283" s="98">
        <v>11</v>
      </c>
      <c r="T283" s="111"/>
      <c r="U283" s="88">
        <v>5.9</v>
      </c>
      <c r="V283" s="88">
        <v>14.5</v>
      </c>
      <c r="W283" s="88">
        <v>19.899999999999999</v>
      </c>
      <c r="X283" s="103" t="s">
        <v>181</v>
      </c>
      <c r="Y283" s="401"/>
      <c r="Z283" s="88">
        <v>0.1</v>
      </c>
      <c r="AA283" s="1459" t="s">
        <v>459</v>
      </c>
      <c r="AB283" s="156" t="s">
        <v>459</v>
      </c>
      <c r="AC283" s="1461">
        <v>6.4516129032258064E-3</v>
      </c>
      <c r="AD283" s="88" t="s">
        <v>459</v>
      </c>
      <c r="AE283" s="1459" t="s">
        <v>459</v>
      </c>
      <c r="AF283" s="1467"/>
      <c r="AG283" s="88">
        <v>4</v>
      </c>
      <c r="AH283" s="88">
        <v>8.4</v>
      </c>
      <c r="AI283" s="88">
        <v>6.1</v>
      </c>
      <c r="AJ283" s="88">
        <v>4.4000000000000004</v>
      </c>
      <c r="AL283" s="103" t="s">
        <v>741</v>
      </c>
      <c r="AM283" s="106"/>
      <c r="AN283" s="106"/>
      <c r="AO283" s="396"/>
      <c r="AP283" s="593">
        <v>2.5</v>
      </c>
      <c r="AQ283" s="596">
        <v>0.4</v>
      </c>
      <c r="AR283" s="576"/>
      <c r="AS283" s="88">
        <f t="shared" si="38"/>
        <v>0.29999999999999893</v>
      </c>
      <c r="AT283" s="88">
        <f t="shared" si="39"/>
        <v>0.5</v>
      </c>
      <c r="AU283" s="88">
        <f t="shared" si="40"/>
        <v>0.39999999999999947</v>
      </c>
      <c r="AV283" s="355">
        <f t="shared" si="41"/>
        <v>0.20000000000000107</v>
      </c>
      <c r="AW283" s="88">
        <f>IF(F283="","",F283-Daily!CP283)</f>
        <v>-0.4810000000000052</v>
      </c>
      <c r="AX283" s="88">
        <f>IF(G283="","",G283-Daily!CQ283)</f>
        <v>-0.71633333333332239</v>
      </c>
      <c r="AY283" s="88">
        <f>IF(H283="","",H283-Daily!CR283)</f>
        <v>-0.99866666666666504</v>
      </c>
      <c r="AZ283" s="355">
        <f>IF(I283="","",I283-Daily!CS283)</f>
        <v>-0.23533333333331719</v>
      </c>
      <c r="BA283" s="42">
        <v>2.2873002822063868</v>
      </c>
      <c r="BB283" s="85">
        <v>2.3916681620850109</v>
      </c>
      <c r="BC283" s="42">
        <v>2.717936512603198</v>
      </c>
      <c r="BD283" s="108">
        <v>2.1462780225689531</v>
      </c>
      <c r="BE283" s="351"/>
      <c r="BF283" s="640">
        <v>4.4927536231884065E-2</v>
      </c>
      <c r="BG283" s="26">
        <v>413.40000000000043</v>
      </c>
      <c r="BH283" s="132">
        <v>0.79717591440656954</v>
      </c>
      <c r="BI283" s="30">
        <v>1324.6099999999997</v>
      </c>
      <c r="BJ283" s="616">
        <v>1.0405947644509765</v>
      </c>
      <c r="BK283" s="1792">
        <f t="shared" si="42"/>
        <v>1</v>
      </c>
      <c r="BL283" s="1709">
        <v>0.25069444444444444</v>
      </c>
      <c r="BM283" s="1709">
        <v>0.65416666666666667</v>
      </c>
      <c r="BN283" s="1709">
        <v>0.70694444444444438</v>
      </c>
      <c r="BO283" s="1709" t="s">
        <v>490</v>
      </c>
      <c r="BP283" s="1708">
        <v>0.64930555555555558</v>
      </c>
      <c r="BR283" s="1395"/>
      <c r="BS283" s="2159" t="s">
        <v>195</v>
      </c>
      <c r="BT283" s="2160"/>
      <c r="BU283" s="88">
        <v>-0.79800000000000537</v>
      </c>
      <c r="BV283" s="88">
        <v>0.61339487179488117</v>
      </c>
      <c r="BW283" s="88">
        <v>-0.15230256410256082</v>
      </c>
      <c r="BX283" s="88">
        <v>1.4113948717948883</v>
      </c>
      <c r="BY283" s="127"/>
      <c r="BZ283" s="607">
        <v>74.5</v>
      </c>
      <c r="CA283" s="607">
        <v>1021.65</v>
      </c>
      <c r="CB283" s="1365">
        <v>4.5500000000000007</v>
      </c>
      <c r="CC283" s="88">
        <v>7.1400000000000006</v>
      </c>
      <c r="CD283" s="1366"/>
      <c r="CE283" s="44">
        <v>3.3</v>
      </c>
      <c r="CF283" s="1367">
        <v>0.14826086956521739</v>
      </c>
      <c r="CG283" s="1368">
        <v>0.21290322580645157</v>
      </c>
      <c r="CH283" s="85">
        <v>53.1</v>
      </c>
      <c r="CI283" s="1367">
        <v>1.5494119892824105</v>
      </c>
      <c r="CJ283" s="503">
        <v>0.36721991701244816</v>
      </c>
      <c r="CK283" s="1086"/>
      <c r="CL283" s="670">
        <v>1</v>
      </c>
      <c r="CM283" s="669">
        <v>0</v>
      </c>
      <c r="CN283" s="670">
        <v>1013.25</v>
      </c>
      <c r="CO283" s="135">
        <f>'2011'!CA80</f>
        <v>3.9679999999999995</v>
      </c>
      <c r="CP283" s="664">
        <v>9.5810000000000048</v>
      </c>
      <c r="CQ283" s="664">
        <v>15.816333333333322</v>
      </c>
      <c r="CR283" s="664">
        <f t="shared" si="36"/>
        <v>12.698666666666664</v>
      </c>
      <c r="CS283" s="512">
        <f t="shared" si="37"/>
        <v>6.2353333333333172</v>
      </c>
      <c r="CT283" s="669">
        <f>$CT$276+('2011'!$BX$80/Daily!$E$307*Daily!E283)</f>
        <v>518.58064516129036</v>
      </c>
      <c r="CU283" s="669">
        <f>$CU$276+('2011'!$CF$80/Daily!$E$307*Daily!E283)</f>
        <v>1272.9354838709678</v>
      </c>
      <c r="CV283" s="135">
        <f>'2011'!BT80</f>
        <v>8.8000000000000007</v>
      </c>
      <c r="CW283" s="135">
        <f>'2011'!BU80</f>
        <v>14.6</v>
      </c>
      <c r="CX283" s="25"/>
      <c r="CY283" s="536"/>
      <c r="CZ283" s="536"/>
      <c r="DA283" s="536"/>
      <c r="DB283" s="536"/>
      <c r="DC283" s="536"/>
      <c r="DD283" s="536"/>
    </row>
    <row r="284" spans="4:108" ht="12.75" customHeight="1" x14ac:dyDescent="0.2">
      <c r="D284" s="1889"/>
      <c r="E284" s="1843">
        <f t="shared" si="43"/>
        <v>8</v>
      </c>
      <c r="F284" s="189">
        <v>9.6</v>
      </c>
      <c r="G284" s="88">
        <v>14.9</v>
      </c>
      <c r="H284" s="88">
        <v>12.1</v>
      </c>
      <c r="I284" s="88">
        <v>5.3</v>
      </c>
      <c r="J284" s="1408"/>
      <c r="K284" s="98">
        <v>69</v>
      </c>
      <c r="L284" s="98">
        <v>83</v>
      </c>
      <c r="M284" s="98">
        <v>75</v>
      </c>
      <c r="N284" s="98">
        <v>14</v>
      </c>
      <c r="O284" s="111"/>
      <c r="P284" s="98">
        <v>1020</v>
      </c>
      <c r="Q284" s="98">
        <v>1023</v>
      </c>
      <c r="R284" s="98">
        <v>1021.5</v>
      </c>
      <c r="S284" s="98">
        <v>3</v>
      </c>
      <c r="T284" s="111"/>
      <c r="U284" s="88">
        <v>5.3</v>
      </c>
      <c r="V284" s="88">
        <v>10.9</v>
      </c>
      <c r="W284" s="88">
        <v>16.8</v>
      </c>
      <c r="X284" s="103" t="s">
        <v>181</v>
      </c>
      <c r="Y284" s="401"/>
      <c r="Z284" s="88">
        <v>0.1</v>
      </c>
      <c r="AA284" s="1459" t="s">
        <v>459</v>
      </c>
      <c r="AB284" s="156" t="s">
        <v>459</v>
      </c>
      <c r="AC284" s="1461">
        <v>6.4516129032258064E-3</v>
      </c>
      <c r="AD284" s="88" t="s">
        <v>459</v>
      </c>
      <c r="AE284" s="1459" t="s">
        <v>459</v>
      </c>
      <c r="AF284" s="1467"/>
      <c r="AG284" s="88">
        <v>6.1</v>
      </c>
      <c r="AH284" s="88">
        <v>11.9</v>
      </c>
      <c r="AI284" s="88">
        <v>7.9</v>
      </c>
      <c r="AJ284" s="88">
        <v>5.8000000000000007</v>
      </c>
      <c r="AL284" s="103" t="s">
        <v>464</v>
      </c>
      <c r="AM284" s="106"/>
      <c r="AN284" s="106"/>
      <c r="AO284" s="396"/>
      <c r="AP284" s="593">
        <v>0.1</v>
      </c>
      <c r="AQ284" s="596">
        <v>0.5</v>
      </c>
      <c r="AR284" s="576"/>
      <c r="AS284" s="44">
        <f t="shared" si="38"/>
        <v>0.79999999999999893</v>
      </c>
      <c r="AT284" s="88">
        <f t="shared" si="39"/>
        <v>0.30000000000000071</v>
      </c>
      <c r="AU284" s="88">
        <f t="shared" si="40"/>
        <v>0.54999999999999982</v>
      </c>
      <c r="AV284" s="355">
        <f t="shared" si="41"/>
        <v>-0.49999999999999822</v>
      </c>
      <c r="AW284" s="44">
        <f>IF(F284="","",F284-Daily!CP284)</f>
        <v>8.9999999999999858E-2</v>
      </c>
      <c r="AX284" s="44">
        <f>IF(G284="","",G284-Daily!CQ284)</f>
        <v>-0.79666666666665442</v>
      </c>
      <c r="AY284" s="44">
        <f>IF(H284="","",H284-Daily!CR284)</f>
        <v>-0.50333333333332853</v>
      </c>
      <c r="AZ284" s="487">
        <f>IF(I284="","",I284-Daily!CS284)</f>
        <v>-0.88666666666665517</v>
      </c>
      <c r="BA284" s="42">
        <v>2.0483340915517418</v>
      </c>
      <c r="BB284" s="85">
        <v>2.4444614450326099</v>
      </c>
      <c r="BC284" s="85">
        <v>2.3121677120073434</v>
      </c>
      <c r="BD284" s="108">
        <v>2.6763647373729582</v>
      </c>
      <c r="BE284" s="351"/>
      <c r="BF284" s="640">
        <v>4.4927536231884065E-2</v>
      </c>
      <c r="BG284" s="26">
        <v>413.50000000000045</v>
      </c>
      <c r="BH284" s="132">
        <v>0.79396097863115611</v>
      </c>
      <c r="BI284" s="30">
        <v>1324.7099999999996</v>
      </c>
      <c r="BJ284" s="616">
        <v>1.0378853590112971</v>
      </c>
      <c r="BK284" s="1792">
        <f t="shared" si="42"/>
        <v>1</v>
      </c>
      <c r="BL284" s="1709">
        <v>6.805555555555555E-2</v>
      </c>
      <c r="BM284" s="1709" t="s">
        <v>753</v>
      </c>
      <c r="BN284" s="1709">
        <v>0.53472222222222221</v>
      </c>
      <c r="BO284" s="1709" t="s">
        <v>490</v>
      </c>
      <c r="BP284" s="1708">
        <v>0.39583333333333331</v>
      </c>
      <c r="BR284" s="1395"/>
      <c r="BS284" s="2159" t="s">
        <v>196</v>
      </c>
      <c r="BT284" s="2160"/>
      <c r="BU284" s="88">
        <v>2.5425454545454516</v>
      </c>
      <c r="BV284" s="88">
        <v>2.1195804195804158</v>
      </c>
      <c r="BW284" s="88">
        <v>2.3765174825174764</v>
      </c>
      <c r="BX284" s="88">
        <v>-0.42296503496503579</v>
      </c>
      <c r="BY284" s="127"/>
      <c r="BZ284" s="607">
        <v>78.36363636363636</v>
      </c>
      <c r="CA284" s="607">
        <v>1011.2272727272727</v>
      </c>
      <c r="CB284" s="1365">
        <v>4.9363636363636356</v>
      </c>
      <c r="CC284" s="88">
        <v>9.0090909090909097</v>
      </c>
      <c r="CD284" s="1366"/>
      <c r="CE284" s="44">
        <v>6.3999999999999995</v>
      </c>
      <c r="CF284" s="1367">
        <v>0.26139657444005271</v>
      </c>
      <c r="CG284" s="1368">
        <v>0.41290322580645156</v>
      </c>
      <c r="CH284" s="85">
        <v>45.2</v>
      </c>
      <c r="CI284" s="1367">
        <v>1.2814975216052813</v>
      </c>
      <c r="CJ284" s="503">
        <v>0.31258644536652841</v>
      </c>
      <c r="CK284" s="1086"/>
      <c r="CL284" s="670">
        <v>1</v>
      </c>
      <c r="CM284" s="669">
        <v>0</v>
      </c>
      <c r="CN284" s="670">
        <v>1013.25</v>
      </c>
      <c r="CO284" s="135">
        <f>'2011'!CA80</f>
        <v>3.9679999999999995</v>
      </c>
      <c r="CP284" s="664">
        <v>9.51</v>
      </c>
      <c r="CQ284" s="664">
        <v>15.696666666666655</v>
      </c>
      <c r="CR284" s="664">
        <f t="shared" si="36"/>
        <v>12.603333333333328</v>
      </c>
      <c r="CS284" s="512">
        <f t="shared" si="37"/>
        <v>6.186666666666655</v>
      </c>
      <c r="CT284" s="669">
        <f>$CT$276+('2011'!$BX$80/Daily!$E$307*Daily!E284)</f>
        <v>520.80645161290317</v>
      </c>
      <c r="CU284" s="669">
        <f>$CU$276+('2011'!$CF$80/Daily!$E$307*Daily!E284)</f>
        <v>1276.3548387096773</v>
      </c>
      <c r="CV284" s="135">
        <f>'2011'!BT80</f>
        <v>8.8000000000000007</v>
      </c>
      <c r="CW284" s="135">
        <f>'2011'!BU80</f>
        <v>14.6</v>
      </c>
      <c r="CX284" s="25"/>
      <c r="CY284" s="536"/>
      <c r="CZ284" s="536"/>
      <c r="DA284" s="536"/>
      <c r="DB284" s="536"/>
      <c r="DC284" s="536"/>
      <c r="DD284" s="536"/>
    </row>
    <row r="285" spans="4:108" ht="12.75" customHeight="1" x14ac:dyDescent="0.2">
      <c r="D285" s="1889"/>
      <c r="E285" s="1843">
        <f t="shared" si="43"/>
        <v>9</v>
      </c>
      <c r="F285" s="189">
        <v>14.4</v>
      </c>
      <c r="G285" s="88">
        <v>19.7</v>
      </c>
      <c r="H285" s="88">
        <v>16.8</v>
      </c>
      <c r="I285" s="88">
        <v>5.3</v>
      </c>
      <c r="J285" s="1408"/>
      <c r="K285" s="98">
        <v>72</v>
      </c>
      <c r="L285" s="98">
        <v>94</v>
      </c>
      <c r="M285" s="98">
        <v>84</v>
      </c>
      <c r="N285" s="98">
        <v>22</v>
      </c>
      <c r="O285" s="111"/>
      <c r="P285" s="98">
        <v>1016</v>
      </c>
      <c r="Q285" s="98">
        <v>1020</v>
      </c>
      <c r="R285" s="98">
        <v>1018</v>
      </c>
      <c r="S285" s="98">
        <v>4</v>
      </c>
      <c r="T285" s="111"/>
      <c r="U285" s="88">
        <v>7.2</v>
      </c>
      <c r="V285" s="88">
        <v>15.6</v>
      </c>
      <c r="W285" s="88">
        <v>22.5</v>
      </c>
      <c r="X285" s="103" t="s">
        <v>181</v>
      </c>
      <c r="Y285" s="401"/>
      <c r="Z285" s="88">
        <v>1.9</v>
      </c>
      <c r="AA285" s="1459">
        <v>0.9</v>
      </c>
      <c r="AB285" s="156">
        <v>0.5</v>
      </c>
      <c r="AC285" s="1461">
        <v>0.1225806451612903</v>
      </c>
      <c r="AD285" s="88">
        <v>0.38</v>
      </c>
      <c r="AE285" s="1459">
        <v>2.5</v>
      </c>
      <c r="AF285" s="1467"/>
      <c r="AG285" s="88">
        <v>11.6</v>
      </c>
      <c r="AH285" s="88">
        <v>15.2</v>
      </c>
      <c r="AI285" s="88">
        <v>13.9</v>
      </c>
      <c r="AJ285" s="88">
        <v>3.5999999999999996</v>
      </c>
      <c r="AL285" s="103" t="s">
        <v>718</v>
      </c>
      <c r="AM285" s="106"/>
      <c r="AN285" s="106"/>
      <c r="AO285" s="396"/>
      <c r="AP285" s="593">
        <v>2</v>
      </c>
      <c r="AQ285" s="596">
        <v>5</v>
      </c>
      <c r="AR285" s="576"/>
      <c r="AS285" s="44">
        <f t="shared" si="38"/>
        <v>5.6</v>
      </c>
      <c r="AT285" s="88">
        <f t="shared" si="39"/>
        <v>5.0999999999999996</v>
      </c>
      <c r="AU285" s="88">
        <f t="shared" si="40"/>
        <v>5.35</v>
      </c>
      <c r="AV285" s="355">
        <f t="shared" si="41"/>
        <v>-0.5</v>
      </c>
      <c r="AW285" s="44">
        <f>IF(F285="","",F285-Daily!CP285)</f>
        <v>4.960999999999995</v>
      </c>
      <c r="AX285" s="44">
        <f>IF(G285="","",G285-Daily!CQ285)</f>
        <v>4.1230000000000118</v>
      </c>
      <c r="AY285" s="44">
        <f>IF(H285="","",H285-Daily!CR285)</f>
        <v>4.2920000000000051</v>
      </c>
      <c r="AZ285" s="487">
        <f>IF(I285="","",I285-Daily!CS285)</f>
        <v>-0.83799999999998231</v>
      </c>
      <c r="BA285" s="42">
        <v>19.415556396156145</v>
      </c>
      <c r="BB285" s="85">
        <v>8.541876126380247</v>
      </c>
      <c r="BC285" s="85">
        <v>13.595989573531755</v>
      </c>
      <c r="BD285" s="108">
        <v>2.6290973458036273</v>
      </c>
      <c r="BE285" s="351"/>
      <c r="BF285" s="640">
        <v>0.8536231884057971</v>
      </c>
      <c r="BG285" s="26">
        <v>415.40000000000043</v>
      </c>
      <c r="BH285" s="132">
        <v>0.79421487603305874</v>
      </c>
      <c r="BI285" s="30">
        <v>1326.7099999999996</v>
      </c>
      <c r="BJ285" s="616">
        <v>1.0366750686865118</v>
      </c>
      <c r="BK285" s="1792">
        <f t="shared" si="42"/>
        <v>2</v>
      </c>
      <c r="BL285" s="1709">
        <v>0.1451388888888889</v>
      </c>
      <c r="BM285" s="1709">
        <v>0.68125000000000002</v>
      </c>
      <c r="BN285" s="1709">
        <v>0.69861111111111107</v>
      </c>
      <c r="BO285" s="1709">
        <v>0.3527777777777778</v>
      </c>
      <c r="BP285" s="1708">
        <v>0.62083333333333335</v>
      </c>
      <c r="BR285" s="1395"/>
      <c r="BS285" s="291"/>
      <c r="BT285" s="184"/>
      <c r="BU285" s="352"/>
      <c r="BV285" s="352"/>
      <c r="BW285" s="352"/>
      <c r="BX285" s="352"/>
      <c r="BY285" s="127"/>
      <c r="BZ285" s="608"/>
      <c r="CA285" s="608"/>
      <c r="CB285" s="1370"/>
      <c r="CC285" s="352"/>
      <c r="CD285" s="1366"/>
      <c r="CE285" s="480"/>
      <c r="CF285" s="1371"/>
      <c r="CG285" s="1372"/>
      <c r="CH285" s="112"/>
      <c r="CI285" s="1371"/>
      <c r="CJ285" s="504"/>
      <c r="CK285" s="1086"/>
      <c r="CL285" s="670">
        <v>1</v>
      </c>
      <c r="CM285" s="669">
        <v>0</v>
      </c>
      <c r="CN285" s="670">
        <v>1013.25</v>
      </c>
      <c r="CO285" s="135">
        <f>'2011'!CA80</f>
        <v>3.9679999999999995</v>
      </c>
      <c r="CP285" s="664">
        <v>9.4390000000000054</v>
      </c>
      <c r="CQ285" s="664">
        <v>15.576999999999988</v>
      </c>
      <c r="CR285" s="664">
        <f t="shared" si="36"/>
        <v>12.507999999999996</v>
      </c>
      <c r="CS285" s="512">
        <f t="shared" si="37"/>
        <v>6.1379999999999821</v>
      </c>
      <c r="CT285" s="669">
        <f>$CT$276+('2011'!$BX$80/Daily!$E$307*Daily!E285)</f>
        <v>523.0322580645161</v>
      </c>
      <c r="CU285" s="669">
        <f>$CU$276+('2011'!$CF$80/Daily!$E$307*Daily!E285)</f>
        <v>1279.7741935483871</v>
      </c>
      <c r="CV285" s="135">
        <f>'2011'!BT80</f>
        <v>8.8000000000000007</v>
      </c>
      <c r="CW285" s="135">
        <f>'2011'!BU80</f>
        <v>14.6</v>
      </c>
      <c r="CX285" s="25"/>
      <c r="CY285" s="536"/>
      <c r="CZ285" s="536"/>
      <c r="DA285" s="536"/>
      <c r="DB285" s="536"/>
      <c r="DC285" s="536"/>
      <c r="DD285" s="536"/>
    </row>
    <row r="286" spans="4:108" ht="12.75" customHeight="1" x14ac:dyDescent="0.2">
      <c r="D286" s="1889"/>
      <c r="E286" s="1843">
        <f t="shared" si="43"/>
        <v>10</v>
      </c>
      <c r="F286" s="189">
        <v>15.8</v>
      </c>
      <c r="G286" s="88">
        <v>19.5</v>
      </c>
      <c r="H286" s="88">
        <v>17.2</v>
      </c>
      <c r="I286" s="88">
        <v>3.7</v>
      </c>
      <c r="J286" s="1408"/>
      <c r="K286" s="98">
        <v>62</v>
      </c>
      <c r="L286" s="98">
        <v>84</v>
      </c>
      <c r="M286" s="98">
        <v>75</v>
      </c>
      <c r="N286" s="98">
        <v>22</v>
      </c>
      <c r="O286" s="111"/>
      <c r="P286" s="98">
        <v>1016</v>
      </c>
      <c r="Q286" s="98">
        <v>1019</v>
      </c>
      <c r="R286" s="98">
        <v>1017.5</v>
      </c>
      <c r="S286" s="98">
        <v>3</v>
      </c>
      <c r="T286" s="111"/>
      <c r="U286" s="88">
        <v>10.8</v>
      </c>
      <c r="V286" s="88">
        <v>21.5</v>
      </c>
      <c r="W286" s="88">
        <v>37.700000000000003</v>
      </c>
      <c r="X286" s="103" t="s">
        <v>154</v>
      </c>
      <c r="Y286" s="401"/>
      <c r="Z286" s="88">
        <v>0</v>
      </c>
      <c r="AA286" s="1459" t="s">
        <v>459</v>
      </c>
      <c r="AB286" s="156" t="s">
        <v>459</v>
      </c>
      <c r="AC286" s="1461" t="s">
        <v>459</v>
      </c>
      <c r="AD286" s="88" t="s">
        <v>459</v>
      </c>
      <c r="AE286" s="1459" t="s">
        <v>459</v>
      </c>
      <c r="AF286" s="1467"/>
      <c r="AG286" s="88">
        <v>11.7</v>
      </c>
      <c r="AH286" s="88">
        <v>14.2</v>
      </c>
      <c r="AI286" s="88">
        <v>12.7</v>
      </c>
      <c r="AJ286" s="88">
        <v>2.5</v>
      </c>
      <c r="AL286" s="103" t="s">
        <v>742</v>
      </c>
      <c r="AM286" s="106"/>
      <c r="AN286" s="106"/>
      <c r="AO286" s="396"/>
      <c r="AP286" s="593">
        <v>3.5</v>
      </c>
      <c r="AQ286" s="596">
        <v>0</v>
      </c>
      <c r="AR286" s="576"/>
      <c r="AS286" s="44">
        <f t="shared" si="38"/>
        <v>7</v>
      </c>
      <c r="AT286" s="88">
        <f t="shared" si="39"/>
        <v>4.9000000000000004</v>
      </c>
      <c r="AU286" s="88">
        <f t="shared" si="40"/>
        <v>5.95</v>
      </c>
      <c r="AV286" s="355">
        <f t="shared" si="41"/>
        <v>-2.0999999999999996</v>
      </c>
      <c r="AW286" s="44">
        <f>IF(F286="","",F286-Daily!CP286)</f>
        <v>6.4319999999999951</v>
      </c>
      <c r="AX286" s="44">
        <f>IF(G286="","",G286-Daily!CQ286)</f>
        <v>4.0426666666666797</v>
      </c>
      <c r="AY286" s="44">
        <f>IF(H286="","",H286-Daily!CR286)</f>
        <v>4.7873333333333363</v>
      </c>
      <c r="AZ286" s="487">
        <f>IF(I286="","",I286-Daily!CS286)</f>
        <v>-2.3893333333333144</v>
      </c>
      <c r="BA286" s="42">
        <v>57.927627253824426</v>
      </c>
      <c r="BB286" s="85">
        <v>8.2175852343062843</v>
      </c>
      <c r="BC286" s="42">
        <v>18.896072573394974</v>
      </c>
      <c r="BD286" s="108">
        <v>5.1917859772074815</v>
      </c>
      <c r="BE286" s="351"/>
      <c r="BF286" s="640">
        <v>0</v>
      </c>
      <c r="BG286" s="26">
        <v>415.40000000000043</v>
      </c>
      <c r="BH286" s="132">
        <v>0.7908493520849974</v>
      </c>
      <c r="BI286" s="30">
        <v>1330.2099999999996</v>
      </c>
      <c r="BJ286" s="616">
        <v>1.036640187033359</v>
      </c>
      <c r="BK286" s="1792">
        <f t="shared" si="42"/>
        <v>0</v>
      </c>
      <c r="BL286" s="1709">
        <v>0.3125</v>
      </c>
      <c r="BM286" s="1709">
        <v>0.60555555555555551</v>
      </c>
      <c r="BN286" s="1709">
        <v>0.62361111111111112</v>
      </c>
      <c r="BO286" s="1709">
        <v>6.458333333333334E-2</v>
      </c>
      <c r="BP286" s="1708">
        <v>0.61875000000000002</v>
      </c>
      <c r="BR286" s="1395"/>
      <c r="BS286" s="2159" t="s">
        <v>197</v>
      </c>
      <c r="BT286" s="2160"/>
      <c r="BU286" s="88">
        <v>4.5149999999999952</v>
      </c>
      <c r="BV286" s="88">
        <v>7.0650000000000084</v>
      </c>
      <c r="BW286" s="88">
        <v>5.5399999999999991</v>
      </c>
      <c r="BX286" s="88">
        <v>2.5500000000000105</v>
      </c>
      <c r="BY286" s="127"/>
      <c r="BZ286" s="607">
        <v>68.599999999999994</v>
      </c>
      <c r="CA286" s="607">
        <v>1020.4</v>
      </c>
      <c r="CB286" s="1365">
        <v>5.04</v>
      </c>
      <c r="CC286" s="88">
        <v>12.22</v>
      </c>
      <c r="CD286" s="1366"/>
      <c r="CE286" s="88">
        <v>0.1</v>
      </c>
      <c r="CF286" s="1367">
        <v>8.9855072463768115E-3</v>
      </c>
      <c r="CG286" s="1368">
        <v>6.4516129032258064E-3</v>
      </c>
      <c r="CH286" s="98">
        <v>31.200000000000003</v>
      </c>
      <c r="CI286" s="1367">
        <v>1.6859735664152489</v>
      </c>
      <c r="CJ286" s="503">
        <v>0.21576763485477182</v>
      </c>
      <c r="CK286" s="1086"/>
      <c r="CL286" s="670">
        <v>1</v>
      </c>
      <c r="CM286" s="669">
        <v>0</v>
      </c>
      <c r="CN286" s="670">
        <v>1013.25</v>
      </c>
      <c r="CO286" s="135">
        <f>'2011'!CA80</f>
        <v>3.9679999999999995</v>
      </c>
      <c r="CP286" s="664">
        <v>9.3680000000000057</v>
      </c>
      <c r="CQ286" s="664">
        <v>15.45733333333332</v>
      </c>
      <c r="CR286" s="664">
        <f t="shared" si="36"/>
        <v>12.412666666666663</v>
      </c>
      <c r="CS286" s="512">
        <f t="shared" si="37"/>
        <v>6.0893333333333146</v>
      </c>
      <c r="CT286" s="669">
        <f>$CT$276+('2011'!$BX$80/Daily!$E$307*Daily!E286)</f>
        <v>525.25806451612902</v>
      </c>
      <c r="CU286" s="669">
        <f>$CU$276+('2011'!$CF$80/Daily!$E$307*Daily!E286)</f>
        <v>1283.1935483870968</v>
      </c>
      <c r="CV286" s="135">
        <f>'2011'!BT80</f>
        <v>8.8000000000000007</v>
      </c>
      <c r="CW286" s="135">
        <f>'2011'!BU80</f>
        <v>14.6</v>
      </c>
      <c r="CX286" s="25"/>
      <c r="CY286" s="536"/>
      <c r="CZ286" s="536"/>
      <c r="DA286" s="536"/>
      <c r="DB286" s="536"/>
      <c r="DC286" s="536"/>
      <c r="DD286" s="536"/>
    </row>
    <row r="287" spans="4:108" ht="12.75" customHeight="1" x14ac:dyDescent="0.2">
      <c r="D287" s="1889"/>
      <c r="E287" s="1843">
        <f t="shared" si="43"/>
        <v>11</v>
      </c>
      <c r="F287" s="189">
        <v>15.3</v>
      </c>
      <c r="G287" s="88">
        <v>18.399999999999999</v>
      </c>
      <c r="H287" s="88">
        <v>16.8</v>
      </c>
      <c r="I287" s="88">
        <v>3.1</v>
      </c>
      <c r="J287" s="1408"/>
      <c r="K287" s="98">
        <v>71</v>
      </c>
      <c r="L287" s="98">
        <v>83</v>
      </c>
      <c r="M287" s="98">
        <v>76</v>
      </c>
      <c r="N287" s="98">
        <v>12</v>
      </c>
      <c r="O287" s="111"/>
      <c r="P287" s="98">
        <v>1017</v>
      </c>
      <c r="Q287" s="98">
        <v>1021</v>
      </c>
      <c r="R287" s="98">
        <v>1019</v>
      </c>
      <c r="S287" s="98">
        <v>4</v>
      </c>
      <c r="T287" s="111"/>
      <c r="U287" s="88">
        <v>8.1</v>
      </c>
      <c r="V287" s="88">
        <v>16.8</v>
      </c>
      <c r="W287" s="88">
        <v>23.7</v>
      </c>
      <c r="X287" s="103" t="s">
        <v>181</v>
      </c>
      <c r="Y287" s="401"/>
      <c r="Z287" s="88">
        <v>0</v>
      </c>
      <c r="AA287" s="1459" t="s">
        <v>459</v>
      </c>
      <c r="AB287" s="156" t="s">
        <v>459</v>
      </c>
      <c r="AC287" s="1461" t="s">
        <v>459</v>
      </c>
      <c r="AD287" s="88" t="s">
        <v>459</v>
      </c>
      <c r="AE287" s="1459" t="s">
        <v>459</v>
      </c>
      <c r="AF287" s="1467"/>
      <c r="AG287" s="88">
        <v>11.4</v>
      </c>
      <c r="AH287" s="88">
        <v>13.4</v>
      </c>
      <c r="AI287" s="88">
        <v>12.5</v>
      </c>
      <c r="AJ287" s="88">
        <v>2</v>
      </c>
      <c r="AL287" s="103" t="s">
        <v>743</v>
      </c>
      <c r="AM287" s="106"/>
      <c r="AN287" s="106"/>
      <c r="AO287" s="396"/>
      <c r="AP287" s="593">
        <v>1.5</v>
      </c>
      <c r="AQ287" s="596">
        <v>0</v>
      </c>
      <c r="AR287" s="576"/>
      <c r="AS287" s="44">
        <f t="shared" si="38"/>
        <v>6.5</v>
      </c>
      <c r="AT287" s="88">
        <f t="shared" si="39"/>
        <v>3.7999999999999989</v>
      </c>
      <c r="AU287" s="88">
        <f t="shared" si="40"/>
        <v>5.1499999999999995</v>
      </c>
      <c r="AV287" s="355">
        <f t="shared" si="41"/>
        <v>-2.7000000000000011</v>
      </c>
      <c r="AW287" s="44">
        <f>IF(F287="","",F287-Daily!CP287)</f>
        <v>6.0029999999999948</v>
      </c>
      <c r="AX287" s="44">
        <f>IF(G287="","",G287-Daily!CQ287)</f>
        <v>3.0623333333333456</v>
      </c>
      <c r="AY287" s="44">
        <f>IF(H287="","",H287-Daily!CR287)</f>
        <v>4.4826666666666704</v>
      </c>
      <c r="AZ287" s="487">
        <f>IF(I287="","",I287-Daily!CS287)</f>
        <v>-2.940666666666647</v>
      </c>
      <c r="BA287" s="42">
        <v>41.229786707449627</v>
      </c>
      <c r="BB287" s="85">
        <v>5.3069396619882809</v>
      </c>
      <c r="BC287" s="85">
        <v>15.389085955642507</v>
      </c>
      <c r="BD287" s="108">
        <v>7.0121959271301018</v>
      </c>
      <c r="BE287" s="351"/>
      <c r="BF287" s="640">
        <v>0</v>
      </c>
      <c r="BG287" s="26">
        <v>415.40000000000043</v>
      </c>
      <c r="BH287" s="132">
        <v>0.78751223091976597</v>
      </c>
      <c r="BI287" s="30">
        <v>1331.7099999999996</v>
      </c>
      <c r="BJ287" s="616">
        <v>1.035051021687351</v>
      </c>
      <c r="BK287" s="1792">
        <f t="shared" si="42"/>
        <v>0</v>
      </c>
      <c r="BL287" s="1709">
        <v>0.21875</v>
      </c>
      <c r="BM287" s="1709">
        <v>0.67708333333333337</v>
      </c>
      <c r="BN287" s="1709">
        <v>0.6645833333333333</v>
      </c>
      <c r="BO287" s="1709" t="s">
        <v>490</v>
      </c>
      <c r="BP287" s="1708">
        <v>8.8888888888888892E-2</v>
      </c>
      <c r="BR287" s="1395"/>
      <c r="BS287" s="2159" t="s">
        <v>198</v>
      </c>
      <c r="BT287" s="2160"/>
      <c r="BU287" s="88">
        <v>2.409999999999993</v>
      </c>
      <c r="BV287" s="88">
        <v>1.6033333333333459</v>
      </c>
      <c r="BW287" s="88">
        <v>1.6366666666666703</v>
      </c>
      <c r="BX287" s="88">
        <v>-0.80666666666665066</v>
      </c>
      <c r="BY287" s="127"/>
      <c r="BZ287" s="607">
        <v>73.599999999999994</v>
      </c>
      <c r="CA287" s="607">
        <v>1016.5</v>
      </c>
      <c r="CB287" s="1365">
        <v>7.6</v>
      </c>
      <c r="CC287" s="88">
        <v>9.4599999999999991</v>
      </c>
      <c r="CD287" s="1366"/>
      <c r="CE287" s="88">
        <v>5.7</v>
      </c>
      <c r="CF287" s="1367">
        <v>0.51217391304347826</v>
      </c>
      <c r="CG287" s="1368">
        <v>0.36774193548387096</v>
      </c>
      <c r="CH287" s="98">
        <v>15.1</v>
      </c>
      <c r="CI287" s="1367">
        <v>0.84112856556190507</v>
      </c>
      <c r="CJ287" s="503">
        <v>0.10442600276625173</v>
      </c>
      <c r="CK287" s="1086"/>
      <c r="CL287" s="670">
        <v>1</v>
      </c>
      <c r="CM287" s="669">
        <v>0</v>
      </c>
      <c r="CN287" s="670">
        <v>1013.25</v>
      </c>
      <c r="CO287" s="135">
        <f>'2011'!CA80</f>
        <v>3.9679999999999995</v>
      </c>
      <c r="CP287" s="664">
        <v>9.2970000000000059</v>
      </c>
      <c r="CQ287" s="664">
        <v>15.337666666666653</v>
      </c>
      <c r="CR287" s="664">
        <f t="shared" si="36"/>
        <v>12.31733333333333</v>
      </c>
      <c r="CS287" s="512">
        <f t="shared" si="37"/>
        <v>6.0406666666666471</v>
      </c>
      <c r="CT287" s="669">
        <f>$CT$276+('2011'!$BX$80/Daily!$E$307*Daily!E287)</f>
        <v>527.48387096774195</v>
      </c>
      <c r="CU287" s="669">
        <f>$CU$276+('2011'!$CF$80/Daily!$E$307*Daily!E287)</f>
        <v>1286.6129032258063</v>
      </c>
      <c r="CV287" s="135">
        <f>'2011'!BT80</f>
        <v>8.8000000000000007</v>
      </c>
      <c r="CW287" s="135">
        <f>'2011'!BU80</f>
        <v>14.6</v>
      </c>
      <c r="CX287" s="25"/>
      <c r="CY287" s="536"/>
      <c r="CZ287" s="536"/>
      <c r="DA287" s="536"/>
      <c r="DB287" s="536"/>
      <c r="DC287" s="536"/>
      <c r="DD287" s="536"/>
    </row>
    <row r="288" spans="4:108" ht="12.75" customHeight="1" x14ac:dyDescent="0.2">
      <c r="D288" s="1889"/>
      <c r="E288" s="1843">
        <f t="shared" si="43"/>
        <v>12</v>
      </c>
      <c r="F288" s="189">
        <v>14.7</v>
      </c>
      <c r="G288" s="88">
        <v>18.8</v>
      </c>
      <c r="H288" s="88">
        <v>16.3</v>
      </c>
      <c r="I288" s="88">
        <v>4.0999999999999996</v>
      </c>
      <c r="J288" s="1408"/>
      <c r="K288" s="98">
        <v>69</v>
      </c>
      <c r="L288" s="98">
        <v>87</v>
      </c>
      <c r="M288" s="98">
        <v>79</v>
      </c>
      <c r="N288" s="98">
        <v>18</v>
      </c>
      <c r="O288" s="111"/>
      <c r="P288" s="98">
        <v>1019</v>
      </c>
      <c r="Q288" s="98">
        <v>1024</v>
      </c>
      <c r="R288" s="98">
        <v>1021.5</v>
      </c>
      <c r="S288" s="98">
        <v>5</v>
      </c>
      <c r="T288" s="111"/>
      <c r="U288" s="88">
        <v>4.9000000000000004</v>
      </c>
      <c r="V288" s="88">
        <v>10.7</v>
      </c>
      <c r="W288" s="88">
        <v>14.7</v>
      </c>
      <c r="X288" s="103" t="s">
        <v>181</v>
      </c>
      <c r="Y288" s="401"/>
      <c r="Z288" s="88">
        <v>0</v>
      </c>
      <c r="AA288" s="1459" t="s">
        <v>459</v>
      </c>
      <c r="AB288" s="156" t="s">
        <v>459</v>
      </c>
      <c r="AC288" s="1461" t="s">
        <v>459</v>
      </c>
      <c r="AD288" s="88" t="s">
        <v>459</v>
      </c>
      <c r="AE288" s="1459" t="s">
        <v>459</v>
      </c>
      <c r="AF288" s="1467"/>
      <c r="AG288" s="88">
        <v>11.5</v>
      </c>
      <c r="AH288" s="88">
        <v>14.3</v>
      </c>
      <c r="AI288" s="88">
        <v>12.7</v>
      </c>
      <c r="AJ288" s="88">
        <v>2.8000000000000007</v>
      </c>
      <c r="AL288" s="103" t="s">
        <v>744</v>
      </c>
      <c r="AM288" s="106"/>
      <c r="AN288" s="106"/>
      <c r="AO288" s="396"/>
      <c r="AP288" s="593">
        <v>1</v>
      </c>
      <c r="AQ288" s="596">
        <v>0</v>
      </c>
      <c r="AR288" s="576"/>
      <c r="AS288" s="44">
        <f t="shared" si="38"/>
        <v>5.8999999999999986</v>
      </c>
      <c r="AT288" s="88">
        <f t="shared" si="39"/>
        <v>4.2000000000000011</v>
      </c>
      <c r="AU288" s="88">
        <f t="shared" si="40"/>
        <v>5.05</v>
      </c>
      <c r="AV288" s="355">
        <f t="shared" si="41"/>
        <v>-1.6999999999999975</v>
      </c>
      <c r="AW288" s="44">
        <f>IF(F288="","",F288-Daily!CP288)</f>
        <v>5.4739999999999931</v>
      </c>
      <c r="AX288" s="44">
        <f>IF(G288="","",G288-Daily!CQ288)</f>
        <v>3.5820000000000149</v>
      </c>
      <c r="AY288" s="44">
        <f>IF(H288="","",H288-Daily!CR288)</f>
        <v>4.0780000000000047</v>
      </c>
      <c r="AZ288" s="487">
        <f>IF(I288="","",I288-Daily!CS288)</f>
        <v>-1.8919999999999799</v>
      </c>
      <c r="BA288" s="42">
        <v>27.772378906233335</v>
      </c>
      <c r="BB288" s="85">
        <v>6.6378630150458218</v>
      </c>
      <c r="BC288" s="42">
        <v>11.880642264588479</v>
      </c>
      <c r="BD288" s="108">
        <v>4.0673500453979869</v>
      </c>
      <c r="BE288" s="351"/>
      <c r="BF288" s="640">
        <v>0</v>
      </c>
      <c r="BG288" s="26">
        <v>415.40000000000043</v>
      </c>
      <c r="BH288" s="132">
        <v>0.78420315449729083</v>
      </c>
      <c r="BI288" s="30">
        <v>1332.7099999999996</v>
      </c>
      <c r="BJ288" s="616">
        <v>1.0330826936060611</v>
      </c>
      <c r="BK288" s="1792">
        <f t="shared" si="42"/>
        <v>0</v>
      </c>
      <c r="BL288" s="1709">
        <v>0.34722222222222227</v>
      </c>
      <c r="BM288" s="1709">
        <v>0.6791666666666667</v>
      </c>
      <c r="BN288" s="1709">
        <v>0.68888888888888899</v>
      </c>
      <c r="BO288" s="1709">
        <v>0.96875</v>
      </c>
      <c r="BP288" s="1708">
        <v>0.13541666666666666</v>
      </c>
      <c r="BR288" s="1395"/>
      <c r="BS288" s="2159" t="s">
        <v>199</v>
      </c>
      <c r="BT288" s="2160"/>
      <c r="BU288" s="88">
        <v>1.6849999999999934</v>
      </c>
      <c r="BV288" s="88">
        <v>1.7416666666666814</v>
      </c>
      <c r="BW288" s="88">
        <v>1.7333333333333414</v>
      </c>
      <c r="BX288" s="88">
        <v>5.6666666666687959E-2</v>
      </c>
      <c r="BY288" s="127"/>
      <c r="BZ288" s="607">
        <v>75.599999999999994</v>
      </c>
      <c r="CA288" s="607">
        <v>1025</v>
      </c>
      <c r="CB288" s="1365">
        <v>4.2</v>
      </c>
      <c r="CC288" s="88">
        <v>9.4599999999999991</v>
      </c>
      <c r="CD288" s="1366"/>
      <c r="CE288" s="88">
        <v>0</v>
      </c>
      <c r="CF288" s="1367">
        <v>0</v>
      </c>
      <c r="CG288" s="1368">
        <v>0</v>
      </c>
      <c r="CH288" s="98">
        <v>21.6</v>
      </c>
      <c r="CI288" s="1367">
        <v>1.2410356117243957</v>
      </c>
      <c r="CJ288" s="503">
        <v>0.14937759336099588</v>
      </c>
      <c r="CK288" s="1086"/>
      <c r="CL288" s="670">
        <v>1</v>
      </c>
      <c r="CM288" s="669">
        <v>0</v>
      </c>
      <c r="CN288" s="670">
        <v>1013.25</v>
      </c>
      <c r="CO288" s="135">
        <f>'2011'!CA80</f>
        <v>3.9679999999999995</v>
      </c>
      <c r="CP288" s="664">
        <v>9.2260000000000062</v>
      </c>
      <c r="CQ288" s="664">
        <v>15.217999999999986</v>
      </c>
      <c r="CR288" s="664">
        <f t="shared" si="36"/>
        <v>12.221999999999996</v>
      </c>
      <c r="CS288" s="512">
        <f t="shared" si="37"/>
        <v>5.9919999999999796</v>
      </c>
      <c r="CT288" s="669">
        <f>$CT$276+('2011'!$BX$80/Daily!$E$307*Daily!E288)</f>
        <v>529.70967741935488</v>
      </c>
      <c r="CU288" s="669">
        <f>$CU$276+('2011'!$CF$80/Daily!$E$307*Daily!E288)</f>
        <v>1290.0322580645161</v>
      </c>
      <c r="CV288" s="135">
        <f>'2011'!BT80</f>
        <v>8.8000000000000007</v>
      </c>
      <c r="CW288" s="135">
        <f>'2011'!BU80</f>
        <v>14.6</v>
      </c>
      <c r="CX288" s="25"/>
      <c r="CY288" s="536"/>
      <c r="CZ288" s="536"/>
      <c r="DA288" s="536"/>
      <c r="DB288" s="536"/>
      <c r="DC288" s="536"/>
      <c r="DD288" s="536"/>
    </row>
    <row r="289" spans="4:108" ht="12.75" customHeight="1" x14ac:dyDescent="0.2">
      <c r="D289" s="1889"/>
      <c r="E289" s="1843">
        <f t="shared" si="43"/>
        <v>13</v>
      </c>
      <c r="F289" s="189">
        <v>11.1</v>
      </c>
      <c r="G289" s="88">
        <v>15.9</v>
      </c>
      <c r="H289" s="88">
        <v>14.3</v>
      </c>
      <c r="I289" s="88">
        <v>4.8</v>
      </c>
      <c r="J289" s="1408"/>
      <c r="K289" s="98">
        <v>74</v>
      </c>
      <c r="L289" s="98">
        <v>91</v>
      </c>
      <c r="M289" s="98">
        <v>84</v>
      </c>
      <c r="N289" s="98">
        <v>17</v>
      </c>
      <c r="O289" s="111"/>
      <c r="P289" s="98">
        <v>1025</v>
      </c>
      <c r="Q289" s="98">
        <v>1032</v>
      </c>
      <c r="R289" s="98">
        <v>1028.5</v>
      </c>
      <c r="S289" s="98">
        <v>7</v>
      </c>
      <c r="T289" s="111"/>
      <c r="U289" s="88">
        <v>3.2</v>
      </c>
      <c r="V289" s="88">
        <v>8.1</v>
      </c>
      <c r="W289" s="88">
        <v>11.2</v>
      </c>
      <c r="X289" s="103" t="s">
        <v>180</v>
      </c>
      <c r="Y289" s="401"/>
      <c r="Z289" s="88">
        <v>0</v>
      </c>
      <c r="AA289" s="1459" t="s">
        <v>459</v>
      </c>
      <c r="AB289" s="156" t="s">
        <v>459</v>
      </c>
      <c r="AC289" s="1461" t="s">
        <v>459</v>
      </c>
      <c r="AD289" s="88" t="s">
        <v>459</v>
      </c>
      <c r="AE289" s="1459" t="s">
        <v>459</v>
      </c>
      <c r="AF289" s="1467"/>
      <c r="AG289" s="88">
        <v>7.5</v>
      </c>
      <c r="AH289" s="88">
        <v>13.6</v>
      </c>
      <c r="AI289" s="88">
        <v>11.7</v>
      </c>
      <c r="AJ289" s="88">
        <v>6.1</v>
      </c>
      <c r="AL289" s="103" t="s">
        <v>473</v>
      </c>
      <c r="AM289" s="106"/>
      <c r="AN289" s="106"/>
      <c r="AO289" s="396"/>
      <c r="AP289" s="593">
        <v>0.5</v>
      </c>
      <c r="AQ289" s="596">
        <v>0</v>
      </c>
      <c r="AR289" s="576"/>
      <c r="AS289" s="44">
        <f t="shared" si="38"/>
        <v>2.2999999999999989</v>
      </c>
      <c r="AT289" s="88">
        <f t="shared" si="39"/>
        <v>1.3000000000000007</v>
      </c>
      <c r="AU289" s="88">
        <f t="shared" si="40"/>
        <v>1.7999999999999998</v>
      </c>
      <c r="AV289" s="355">
        <f t="shared" si="41"/>
        <v>-0.99999999999999822</v>
      </c>
      <c r="AW289" s="44">
        <f>IF(F289="","",F289-Daily!CP289)</f>
        <v>1.9449999999999932</v>
      </c>
      <c r="AX289" s="44">
        <f>IF(G289="","",G289-Daily!CQ289)</f>
        <v>0.80166666666668185</v>
      </c>
      <c r="AY289" s="44">
        <f>IF(H289="","",H289-Daily!CR289)</f>
        <v>2.1733333333333391</v>
      </c>
      <c r="AZ289" s="487">
        <f>IF(I289="","",I289-Daily!CS289)</f>
        <v>-1.1433333333333122</v>
      </c>
      <c r="BA289" s="42">
        <v>3.8264537073955438</v>
      </c>
      <c r="BB289" s="85">
        <v>2.4478152641211062</v>
      </c>
      <c r="BC289" s="85">
        <v>4.3210139786291535</v>
      </c>
      <c r="BD289" s="108">
        <v>2.9508295802035938</v>
      </c>
      <c r="BE289" s="351"/>
      <c r="BF289" s="640">
        <v>0</v>
      </c>
      <c r="BG289" s="26">
        <v>415.40000000000043</v>
      </c>
      <c r="BH289" s="132">
        <v>0.78092177077016467</v>
      </c>
      <c r="BI289" s="30">
        <v>1333.2099999999996</v>
      </c>
      <c r="BJ289" s="616">
        <v>1.0307382098411348</v>
      </c>
      <c r="BK289" s="1792">
        <f t="shared" si="42"/>
        <v>0</v>
      </c>
      <c r="BL289" s="1709">
        <v>0.34027777777777773</v>
      </c>
      <c r="BM289" s="1709">
        <v>0.67708333333333337</v>
      </c>
      <c r="BN289" s="1709">
        <v>0.77986111111111101</v>
      </c>
      <c r="BO289" s="1709">
        <v>0.3527777777777778</v>
      </c>
      <c r="BP289" s="1708">
        <v>0.60277777777777775</v>
      </c>
      <c r="BR289" s="1395"/>
      <c r="BS289" s="2159" t="s">
        <v>200</v>
      </c>
      <c r="BT289" s="2160"/>
      <c r="BU289" s="88">
        <v>-3.2810000000000041</v>
      </c>
      <c r="BV289" s="88">
        <v>-0.51487692307691368</v>
      </c>
      <c r="BW289" s="88">
        <v>-2.0379384615384613</v>
      </c>
      <c r="BX289" s="88">
        <v>2.7661230769230878</v>
      </c>
      <c r="BY289" s="127"/>
      <c r="BZ289" s="607">
        <v>73.400000000000006</v>
      </c>
      <c r="CA289" s="607">
        <v>1018.3</v>
      </c>
      <c r="CB289" s="1365">
        <v>4.9000000000000004</v>
      </c>
      <c r="CC289" s="88">
        <v>4.8199999999999994</v>
      </c>
      <c r="CD289" s="1366"/>
      <c r="CE289" s="88">
        <v>3.3</v>
      </c>
      <c r="CF289" s="1367">
        <v>0.29652173913043478</v>
      </c>
      <c r="CG289" s="1368">
        <v>0.21290322580645157</v>
      </c>
      <c r="CH289" s="98">
        <v>31.5</v>
      </c>
      <c r="CI289" s="1367">
        <v>1.8676354238809261</v>
      </c>
      <c r="CJ289" s="503">
        <v>0.21784232365145229</v>
      </c>
      <c r="CK289" s="1086"/>
      <c r="CL289" s="670">
        <v>1</v>
      </c>
      <c r="CM289" s="669">
        <v>0</v>
      </c>
      <c r="CN289" s="670">
        <v>1013.25</v>
      </c>
      <c r="CO289" s="135">
        <f>'2011'!CA80</f>
        <v>3.9679999999999995</v>
      </c>
      <c r="CP289" s="664">
        <v>9.1550000000000065</v>
      </c>
      <c r="CQ289" s="664">
        <v>15.098333333333319</v>
      </c>
      <c r="CR289" s="664">
        <f t="shared" si="36"/>
        <v>12.126666666666662</v>
      </c>
      <c r="CS289" s="512">
        <f t="shared" si="37"/>
        <v>5.943333333333312</v>
      </c>
      <c r="CT289" s="669">
        <f>$CT$276+('2011'!$BX$80/Daily!$E$307*Daily!E289)</f>
        <v>531.93548387096769</v>
      </c>
      <c r="CU289" s="669">
        <f>$CU$276+('2011'!$CF$80/Daily!$E$307*Daily!E289)</f>
        <v>1293.4516129032259</v>
      </c>
      <c r="CV289" s="135">
        <f>'2011'!BT80</f>
        <v>8.8000000000000007</v>
      </c>
      <c r="CW289" s="135">
        <f>'2011'!BU80</f>
        <v>14.6</v>
      </c>
      <c r="CX289" s="25"/>
      <c r="CY289" s="536"/>
      <c r="CZ289" s="536"/>
      <c r="DA289" s="536"/>
      <c r="DB289" s="536"/>
      <c r="DC289" s="536"/>
      <c r="DD289" s="536"/>
    </row>
    <row r="290" spans="4:108" ht="12.75" customHeight="1" x14ac:dyDescent="0.2">
      <c r="D290" s="1889"/>
      <c r="E290" s="1843">
        <f t="shared" si="43"/>
        <v>14</v>
      </c>
      <c r="F290" s="189">
        <v>7.5</v>
      </c>
      <c r="G290" s="88">
        <v>15.1</v>
      </c>
      <c r="H290" s="88">
        <v>11.7</v>
      </c>
      <c r="I290" s="88">
        <v>7.6</v>
      </c>
      <c r="J290" s="1408"/>
      <c r="K290" s="98">
        <v>47</v>
      </c>
      <c r="L290" s="98">
        <v>86</v>
      </c>
      <c r="M290" s="98">
        <v>67</v>
      </c>
      <c r="N290" s="98">
        <v>39</v>
      </c>
      <c r="O290" s="111"/>
      <c r="P290" s="98">
        <v>1028</v>
      </c>
      <c r="Q290" s="98">
        <v>1033</v>
      </c>
      <c r="R290" s="98">
        <v>1030.5</v>
      </c>
      <c r="S290" s="98">
        <v>5</v>
      </c>
      <c r="T290" s="111"/>
      <c r="U290" s="88">
        <v>3.2</v>
      </c>
      <c r="V290" s="88">
        <v>10.199999999999999</v>
      </c>
      <c r="W290" s="88">
        <v>16.100000000000001</v>
      </c>
      <c r="X290" s="103" t="s">
        <v>183</v>
      </c>
      <c r="Y290" s="401"/>
      <c r="Z290" s="88">
        <v>0</v>
      </c>
      <c r="AA290" s="1459" t="s">
        <v>459</v>
      </c>
      <c r="AB290" s="156" t="s">
        <v>459</v>
      </c>
      <c r="AC290" s="1461" t="s">
        <v>459</v>
      </c>
      <c r="AD290" s="88" t="s">
        <v>459</v>
      </c>
      <c r="AE290" s="1459" t="s">
        <v>459</v>
      </c>
      <c r="AF290" s="1467"/>
      <c r="AG290" s="88">
        <v>3.1</v>
      </c>
      <c r="AH290" s="88">
        <v>8.4</v>
      </c>
      <c r="AI290" s="88">
        <v>5.4</v>
      </c>
      <c r="AJ290" s="88">
        <v>5.3000000000000007</v>
      </c>
      <c r="AL290" s="103" t="s">
        <v>537</v>
      </c>
      <c r="AM290" s="106"/>
      <c r="AN290" s="106"/>
      <c r="AO290" s="396"/>
      <c r="AP290" s="593">
        <v>9</v>
      </c>
      <c r="AQ290" s="596">
        <v>0</v>
      </c>
      <c r="AR290" s="576"/>
      <c r="AS290" s="44">
        <f t="shared" si="38"/>
        <v>-1.3000000000000007</v>
      </c>
      <c r="AT290" s="88">
        <f t="shared" si="39"/>
        <v>0.5</v>
      </c>
      <c r="AU290" s="88">
        <f t="shared" si="40"/>
        <v>-0.40000000000000036</v>
      </c>
      <c r="AV290" s="355">
        <f t="shared" si="41"/>
        <v>1.8000000000000007</v>
      </c>
      <c r="AW290" s="44">
        <f>IF(F290="","",F290-Daily!CP290)</f>
        <v>-1.5840000000000067</v>
      </c>
      <c r="AX290" s="44">
        <f>IF(G290="","",G290-Daily!CQ290)</f>
        <v>0.12133333333334839</v>
      </c>
      <c r="AY290" s="44">
        <f>IF(H290="","",H290-Daily!CR290)</f>
        <v>-0.3313333333333297</v>
      </c>
      <c r="AZ290" s="487">
        <f>IF(I290="","",I290-Daily!CS290)</f>
        <v>1.7053333333333551</v>
      </c>
      <c r="BA290" s="42">
        <v>3.3186297668549241</v>
      </c>
      <c r="BB290" s="85">
        <v>2.0574659071610544</v>
      </c>
      <c r="BC290" s="42">
        <v>2.1956716809845607</v>
      </c>
      <c r="BD290" s="108">
        <v>3.7353128890823144</v>
      </c>
      <c r="BE290" s="351"/>
      <c r="BF290" s="640">
        <v>0</v>
      </c>
      <c r="BG290" s="26">
        <v>415.40000000000043</v>
      </c>
      <c r="BH290" s="132">
        <v>0.7776677335587906</v>
      </c>
      <c r="BI290" s="30">
        <v>1342.2099999999996</v>
      </c>
      <c r="BJ290" s="616">
        <v>1.0349603263438047</v>
      </c>
      <c r="BK290" s="1792">
        <f t="shared" si="42"/>
        <v>0</v>
      </c>
      <c r="BL290" s="1709">
        <v>0.22916666666666666</v>
      </c>
      <c r="BM290" s="1709">
        <v>0.62638888888888888</v>
      </c>
      <c r="BN290" s="1709">
        <v>0.65277777777777779</v>
      </c>
      <c r="BO290" s="1709">
        <v>0.25416666666666665</v>
      </c>
      <c r="BP290" s="1708">
        <v>0.4284722222222222</v>
      </c>
      <c r="BR290" s="1395"/>
      <c r="BS290" s="2159" t="s">
        <v>201</v>
      </c>
      <c r="BT290" s="2160"/>
      <c r="BU290" s="88">
        <v>0.79999999999999538</v>
      </c>
      <c r="BV290" s="88">
        <v>2.2876923076923052</v>
      </c>
      <c r="BW290" s="88">
        <v>1.6138461538461488</v>
      </c>
      <c r="BX290" s="88">
        <v>1.4876923076923081</v>
      </c>
      <c r="BY290" s="127"/>
      <c r="BZ290" s="607">
        <v>71</v>
      </c>
      <c r="CA290" s="607">
        <v>1008</v>
      </c>
      <c r="CB290" s="1365">
        <v>5.42</v>
      </c>
      <c r="CC290" s="88">
        <v>7.26</v>
      </c>
      <c r="CD290" s="1366"/>
      <c r="CE290" s="88">
        <v>2.5</v>
      </c>
      <c r="CF290" s="1367">
        <v>0.22463768115942029</v>
      </c>
      <c r="CG290" s="1368">
        <v>0.16129032258064513</v>
      </c>
      <c r="CH290" s="98">
        <v>31.5</v>
      </c>
      <c r="CI290" s="1367">
        <v>1.9278875235360975</v>
      </c>
      <c r="CJ290" s="503">
        <v>0.21784232365145229</v>
      </c>
      <c r="CK290" s="1086"/>
      <c r="CL290" s="670">
        <v>1</v>
      </c>
      <c r="CM290" s="669">
        <v>0</v>
      </c>
      <c r="CN290" s="670">
        <v>1013.25</v>
      </c>
      <c r="CO290" s="135">
        <f>'2011'!CA80</f>
        <v>3.9679999999999995</v>
      </c>
      <c r="CP290" s="664">
        <v>9.0840000000000067</v>
      </c>
      <c r="CQ290" s="664">
        <v>14.978666666666651</v>
      </c>
      <c r="CR290" s="664">
        <f t="shared" si="36"/>
        <v>12.031333333333329</v>
      </c>
      <c r="CS290" s="512">
        <f t="shared" si="37"/>
        <v>5.8946666666666445</v>
      </c>
      <c r="CT290" s="669">
        <f>$CT$276+('2011'!$BX$80/Daily!$E$307*Daily!E290)</f>
        <v>534.16129032258061</v>
      </c>
      <c r="CU290" s="669">
        <f>$CU$276+('2011'!$CF$80/Daily!$E$307*Daily!E290)</f>
        <v>1296.8709677419356</v>
      </c>
      <c r="CV290" s="135">
        <f>'2011'!BT80</f>
        <v>8.8000000000000007</v>
      </c>
      <c r="CW290" s="135">
        <f>'2011'!BU80</f>
        <v>14.6</v>
      </c>
      <c r="CX290" s="25"/>
      <c r="CY290" s="536"/>
      <c r="CZ290" s="536"/>
      <c r="DA290" s="536"/>
      <c r="DB290" s="536"/>
      <c r="DC290" s="536"/>
      <c r="DD290" s="536"/>
    </row>
    <row r="291" spans="4:108" ht="12.75" customHeight="1" thickBot="1" x14ac:dyDescent="0.25">
      <c r="D291" s="1889"/>
      <c r="E291" s="1843">
        <f t="shared" si="43"/>
        <v>15</v>
      </c>
      <c r="F291" s="189">
        <v>5.6</v>
      </c>
      <c r="G291" s="88">
        <v>16</v>
      </c>
      <c r="H291" s="88">
        <v>10.199999999999999</v>
      </c>
      <c r="I291" s="88">
        <v>10.4</v>
      </c>
      <c r="J291" s="1408"/>
      <c r="K291" s="98">
        <v>49</v>
      </c>
      <c r="L291" s="98">
        <v>92</v>
      </c>
      <c r="M291" s="98">
        <v>72</v>
      </c>
      <c r="N291" s="98">
        <v>43</v>
      </c>
      <c r="O291" s="111"/>
      <c r="P291" s="98">
        <v>1023</v>
      </c>
      <c r="Q291" s="98">
        <v>1028</v>
      </c>
      <c r="R291" s="98">
        <v>1025.5</v>
      </c>
      <c r="S291" s="98">
        <v>5</v>
      </c>
      <c r="T291" s="111"/>
      <c r="U291" s="88">
        <v>1.6</v>
      </c>
      <c r="V291" s="88">
        <v>6.9</v>
      </c>
      <c r="W291" s="88">
        <v>10.199999999999999</v>
      </c>
      <c r="X291" s="103" t="s">
        <v>183</v>
      </c>
      <c r="Y291" s="401"/>
      <c r="Z291" s="88">
        <v>0</v>
      </c>
      <c r="AA291" s="1459" t="s">
        <v>459</v>
      </c>
      <c r="AB291" s="156" t="s">
        <v>459</v>
      </c>
      <c r="AC291" s="1461" t="s">
        <v>459</v>
      </c>
      <c r="AD291" s="88" t="s">
        <v>459</v>
      </c>
      <c r="AE291" s="1459" t="s">
        <v>459</v>
      </c>
      <c r="AF291" s="1467"/>
      <c r="AG291" s="88">
        <v>2.9</v>
      </c>
      <c r="AH291" s="88">
        <v>8.4</v>
      </c>
      <c r="AI291" s="88">
        <v>5</v>
      </c>
      <c r="AJ291" s="88">
        <v>5.5</v>
      </c>
      <c r="AL291" s="103" t="s">
        <v>468</v>
      </c>
      <c r="AM291" s="106"/>
      <c r="AN291" s="106"/>
      <c r="AO291" s="396"/>
      <c r="AP291" s="593">
        <v>9.6</v>
      </c>
      <c r="AQ291" s="596">
        <v>0</v>
      </c>
      <c r="AR291" s="576"/>
      <c r="AS291" s="44">
        <f t="shared" si="38"/>
        <v>-3.2000000000000011</v>
      </c>
      <c r="AT291" s="88">
        <f t="shared" si="39"/>
        <v>1.4000000000000004</v>
      </c>
      <c r="AU291" s="88">
        <f t="shared" si="40"/>
        <v>-0.90000000000000036</v>
      </c>
      <c r="AV291" s="355">
        <f t="shared" si="41"/>
        <v>4.6000000000000014</v>
      </c>
      <c r="AW291" s="44">
        <f>IF(F291="","",F291-Daily!CP291)</f>
        <v>-3.4130000000000074</v>
      </c>
      <c r="AX291" s="44">
        <f>IF(G291="","",G291-Daily!CQ291)</f>
        <v>1.141000000000016</v>
      </c>
      <c r="AY291" s="44">
        <f>IF(H291="","",H291-Daily!CR291)</f>
        <v>-1.7359999999999971</v>
      </c>
      <c r="AZ291" s="487">
        <f>IF(I291="","",I291-Daily!CS291)</f>
        <v>4.5540000000000234</v>
      </c>
      <c r="BA291" s="42">
        <v>7.6336574095375589</v>
      </c>
      <c r="BB291" s="85">
        <v>2.6955511636588305</v>
      </c>
      <c r="BC291" s="42">
        <v>3.5868571717623974</v>
      </c>
      <c r="BD291" s="108">
        <v>20.422895827547645</v>
      </c>
      <c r="BE291" s="351"/>
      <c r="BF291" s="640">
        <v>0</v>
      </c>
      <c r="BG291" s="26">
        <v>415.40000000000043</v>
      </c>
      <c r="BH291" s="132">
        <v>0.77444070242963758</v>
      </c>
      <c r="BI291" s="30">
        <v>1351.8099999999995</v>
      </c>
      <c r="BJ291" s="616">
        <v>1.0396216725793244</v>
      </c>
      <c r="BK291" s="1792">
        <f t="shared" si="42"/>
        <v>0</v>
      </c>
      <c r="BL291" s="1709">
        <v>0.32291666666666669</v>
      </c>
      <c r="BM291" s="1709">
        <v>0.67013888888888884</v>
      </c>
      <c r="BN291" s="1709">
        <v>0.68333333333333324</v>
      </c>
      <c r="BO291" s="1709">
        <v>0.35972222222222222</v>
      </c>
      <c r="BP291" s="1708">
        <v>0.46527777777777773</v>
      </c>
      <c r="BR291" s="1395"/>
      <c r="BS291" s="2157" t="s">
        <v>202</v>
      </c>
      <c r="BT291" s="2158"/>
      <c r="BU291" s="183">
        <v>3.9946666666666637</v>
      </c>
      <c r="BV291" s="183">
        <v>1.9794871794871725</v>
      </c>
      <c r="BW291" s="183">
        <v>3.0120769230769202</v>
      </c>
      <c r="BX291" s="183">
        <v>-2.0151794871794881</v>
      </c>
      <c r="BY291" s="1373"/>
      <c r="BZ291" s="609">
        <v>84.5</v>
      </c>
      <c r="CA291" s="609">
        <v>1013.9166666666666</v>
      </c>
      <c r="CB291" s="1374">
        <v>4.5333333333333332</v>
      </c>
      <c r="CC291" s="183">
        <v>10.466666666666669</v>
      </c>
      <c r="CD291" s="1375"/>
      <c r="CE291" s="183">
        <v>3.9000000000000004</v>
      </c>
      <c r="CF291" s="1376">
        <v>0.29202898550724643</v>
      </c>
      <c r="CG291" s="1377">
        <v>0.25161290322580643</v>
      </c>
      <c r="CH291" s="1378">
        <v>13.7</v>
      </c>
      <c r="CI291" s="1376">
        <v>0.72363840706779703</v>
      </c>
      <c r="CJ291" s="787">
        <v>9.4744121715076068E-2</v>
      </c>
      <c r="CK291" s="1086"/>
      <c r="CL291" s="670">
        <v>1</v>
      </c>
      <c r="CM291" s="669">
        <v>0</v>
      </c>
      <c r="CN291" s="670">
        <v>1013.25</v>
      </c>
      <c r="CO291" s="135">
        <f>'2011'!CA80</f>
        <v>3.9679999999999995</v>
      </c>
      <c r="CP291" s="664">
        <v>9.013000000000007</v>
      </c>
      <c r="CQ291" s="664">
        <v>14.858999999999984</v>
      </c>
      <c r="CR291" s="664">
        <f t="shared" si="36"/>
        <v>11.935999999999996</v>
      </c>
      <c r="CS291" s="512">
        <f t="shared" si="37"/>
        <v>5.845999999999977</v>
      </c>
      <c r="CT291" s="669">
        <f>$CT$276+('2011'!$BX$80/Daily!$E$307*Daily!E291)</f>
        <v>536.38709677419354</v>
      </c>
      <c r="CU291" s="669">
        <f>$CU$276+('2011'!$CF$80/Daily!$E$307*Daily!E291)</f>
        <v>1300.2903225806451</v>
      </c>
      <c r="CV291" s="135">
        <f>'2011'!BT80</f>
        <v>8.8000000000000007</v>
      </c>
      <c r="CW291" s="135">
        <f>'2011'!BU80</f>
        <v>14.6</v>
      </c>
      <c r="CX291" s="25"/>
      <c r="CY291" s="536"/>
      <c r="CZ291" s="536"/>
      <c r="DA291" s="536"/>
      <c r="DB291" s="536"/>
      <c r="DC291" s="536"/>
      <c r="DD291" s="536"/>
    </row>
    <row r="292" spans="4:108" ht="12.75" customHeight="1" x14ac:dyDescent="0.2">
      <c r="D292" s="1889"/>
      <c r="E292" s="1843">
        <f t="shared" si="43"/>
        <v>16</v>
      </c>
      <c r="F292" s="189">
        <v>3.3</v>
      </c>
      <c r="G292" s="88">
        <v>15.9</v>
      </c>
      <c r="H292" s="88">
        <v>9.9</v>
      </c>
      <c r="I292" s="88">
        <v>12.6</v>
      </c>
      <c r="J292" s="1408"/>
      <c r="K292" s="98">
        <v>73</v>
      </c>
      <c r="L292" s="98">
        <v>96</v>
      </c>
      <c r="M292" s="98">
        <v>83</v>
      </c>
      <c r="N292" s="98">
        <v>23</v>
      </c>
      <c r="O292" s="111"/>
      <c r="P292" s="98">
        <v>1022</v>
      </c>
      <c r="Q292" s="98">
        <v>1024</v>
      </c>
      <c r="R292" s="98">
        <v>1023</v>
      </c>
      <c r="S292" s="98">
        <v>2</v>
      </c>
      <c r="T292" s="111"/>
      <c r="U292" s="88">
        <v>2.1</v>
      </c>
      <c r="V292" s="88">
        <v>6.7</v>
      </c>
      <c r="W292" s="88">
        <v>9.8000000000000007</v>
      </c>
      <c r="X292" s="103" t="s">
        <v>154</v>
      </c>
      <c r="Y292" s="401"/>
      <c r="Z292" s="88">
        <v>0</v>
      </c>
      <c r="AA292" s="1459" t="s">
        <v>459</v>
      </c>
      <c r="AB292" s="156" t="s">
        <v>459</v>
      </c>
      <c r="AC292" s="1461" t="s">
        <v>459</v>
      </c>
      <c r="AD292" s="88" t="s">
        <v>459</v>
      </c>
      <c r="AE292" s="1459" t="s">
        <v>459</v>
      </c>
      <c r="AF292" s="1467"/>
      <c r="AG292" s="88">
        <v>2.1</v>
      </c>
      <c r="AH292" s="88">
        <v>11.1</v>
      </c>
      <c r="AI292" s="88">
        <v>7.1</v>
      </c>
      <c r="AJ292" s="88">
        <v>9</v>
      </c>
      <c r="AL292" s="103" t="s">
        <v>745</v>
      </c>
      <c r="AM292" s="106"/>
      <c r="AN292" s="106"/>
      <c r="AO292" s="396"/>
      <c r="AP292" s="593">
        <v>5</v>
      </c>
      <c r="AQ292" s="596">
        <v>0</v>
      </c>
      <c r="AR292" s="576"/>
      <c r="AS292" s="44">
        <f t="shared" si="38"/>
        <v>-5.5000000000000009</v>
      </c>
      <c r="AT292" s="88">
        <f t="shared" si="39"/>
        <v>1.3000000000000007</v>
      </c>
      <c r="AU292" s="88">
        <f t="shared" si="40"/>
        <v>-2.1</v>
      </c>
      <c r="AV292" s="355">
        <f t="shared" si="41"/>
        <v>6.8000000000000016</v>
      </c>
      <c r="AW292" s="44">
        <f>IF(F292="","",F292-Daily!CP292)</f>
        <v>-5.6420000000000075</v>
      </c>
      <c r="AX292" s="44">
        <f>IF(G292="","",G292-Daily!CQ292)</f>
        <v>1.1606666666666836</v>
      </c>
      <c r="AY292" s="44">
        <f>IF(H292="","",H292-Daily!CR292)</f>
        <v>-1.9406666666666617</v>
      </c>
      <c r="AZ292" s="487">
        <f>IF(I292="","",I292-Daily!CS292)</f>
        <v>6.8026666666666902</v>
      </c>
      <c r="BA292" s="42">
        <v>31.394990037004376</v>
      </c>
      <c r="BB292" s="85">
        <v>2.7112096223925994</v>
      </c>
      <c r="BC292" s="85">
        <v>3.9054308376909339</v>
      </c>
      <c r="BD292" s="108">
        <v>148.92424477154964</v>
      </c>
      <c r="BE292" s="351"/>
      <c r="BF292" s="640">
        <v>0</v>
      </c>
      <c r="BG292" s="26">
        <v>415.40000000000043</v>
      </c>
      <c r="BH292" s="132">
        <v>0.77124034257651153</v>
      </c>
      <c r="BI292" s="30">
        <v>1356.8099999999995</v>
      </c>
      <c r="BJ292" s="616">
        <v>1.0407301744401827</v>
      </c>
      <c r="BK292" s="1792">
        <f t="shared" si="42"/>
        <v>0</v>
      </c>
      <c r="BL292" s="1709">
        <v>0.3</v>
      </c>
      <c r="BM292" s="1709">
        <v>0.7090277777777777</v>
      </c>
      <c r="BN292" s="1709">
        <v>0.67569444444444438</v>
      </c>
      <c r="BO292" s="1709">
        <v>0.37847222222222227</v>
      </c>
      <c r="BP292" s="1708">
        <v>0.5805555555555556</v>
      </c>
      <c r="BR292" s="1395"/>
      <c r="CK292" s="1086"/>
      <c r="CL292" s="670">
        <v>1</v>
      </c>
      <c r="CM292" s="669">
        <v>0</v>
      </c>
      <c r="CN292" s="670">
        <v>1013.25</v>
      </c>
      <c r="CO292" s="135">
        <f>'2011'!CA80</f>
        <v>3.9679999999999995</v>
      </c>
      <c r="CP292" s="664">
        <v>8.9420000000000073</v>
      </c>
      <c r="CQ292" s="664">
        <v>14.739333333333317</v>
      </c>
      <c r="CR292" s="664">
        <f t="shared" si="36"/>
        <v>11.840666666666662</v>
      </c>
      <c r="CS292" s="512">
        <f t="shared" si="37"/>
        <v>5.7973333333333095</v>
      </c>
      <c r="CT292" s="669">
        <f>$CT$276+('2011'!$BX$80/Daily!$E$307*Daily!E292)</f>
        <v>538.61290322580646</v>
      </c>
      <c r="CU292" s="669">
        <f>$CU$276+('2011'!$CF$80/Daily!$E$307*Daily!E292)</f>
        <v>1303.7096774193549</v>
      </c>
      <c r="CV292" s="135">
        <f>'2011'!BT80</f>
        <v>8.8000000000000007</v>
      </c>
      <c r="CW292" s="135">
        <f>'2011'!BU80</f>
        <v>14.6</v>
      </c>
      <c r="CX292" s="25"/>
      <c r="CY292" s="536"/>
      <c r="CZ292" s="536"/>
      <c r="DA292" s="536"/>
      <c r="DB292" s="536"/>
      <c r="DC292" s="536"/>
      <c r="DD292" s="536"/>
    </row>
    <row r="293" spans="4:108" ht="12.75" customHeight="1" x14ac:dyDescent="0.2">
      <c r="D293" s="1889"/>
      <c r="E293" s="1843">
        <f t="shared" si="43"/>
        <v>17</v>
      </c>
      <c r="F293" s="189">
        <v>8</v>
      </c>
      <c r="G293" s="88">
        <v>16.3</v>
      </c>
      <c r="H293" s="88">
        <v>12.8</v>
      </c>
      <c r="I293" s="88">
        <v>8.3000000000000007</v>
      </c>
      <c r="J293" s="1408"/>
      <c r="K293" s="98">
        <v>64</v>
      </c>
      <c r="L293" s="98">
        <v>94</v>
      </c>
      <c r="M293" s="98">
        <v>78</v>
      </c>
      <c r="N293" s="98">
        <v>30</v>
      </c>
      <c r="O293" s="111"/>
      <c r="P293" s="98">
        <v>1009</v>
      </c>
      <c r="Q293" s="98">
        <v>1022</v>
      </c>
      <c r="R293" s="98">
        <v>1015.5</v>
      </c>
      <c r="S293" s="98">
        <v>13</v>
      </c>
      <c r="T293" s="111"/>
      <c r="U293" s="88">
        <v>7</v>
      </c>
      <c r="V293" s="88">
        <v>17.8</v>
      </c>
      <c r="W293" s="88">
        <v>29.7</v>
      </c>
      <c r="X293" s="103" t="s">
        <v>154</v>
      </c>
      <c r="Y293" s="401"/>
      <c r="Z293" s="88">
        <v>0</v>
      </c>
      <c r="AA293" s="1459" t="s">
        <v>459</v>
      </c>
      <c r="AB293" s="156" t="s">
        <v>459</v>
      </c>
      <c r="AC293" s="1461" t="s">
        <v>459</v>
      </c>
      <c r="AD293" s="88" t="s">
        <v>459</v>
      </c>
      <c r="AE293" s="1459" t="s">
        <v>459</v>
      </c>
      <c r="AF293" s="1467"/>
      <c r="AG293" s="88">
        <v>6.9</v>
      </c>
      <c r="AH293" s="88">
        <v>10.8</v>
      </c>
      <c r="AI293" s="88">
        <v>8.8000000000000007</v>
      </c>
      <c r="AJ293" s="88">
        <v>3.9000000000000004</v>
      </c>
      <c r="AL293" s="103" t="s">
        <v>746</v>
      </c>
      <c r="AM293" s="106"/>
      <c r="AN293" s="106"/>
      <c r="AO293" s="396"/>
      <c r="AP293" s="593">
        <v>4</v>
      </c>
      <c r="AQ293" s="596">
        <v>0</v>
      </c>
      <c r="AR293" s="576"/>
      <c r="AS293" s="44">
        <f t="shared" si="38"/>
        <v>-0.80000000000000071</v>
      </c>
      <c r="AT293" s="88">
        <f t="shared" si="39"/>
        <v>1.7000000000000011</v>
      </c>
      <c r="AU293" s="88">
        <f t="shared" si="40"/>
        <v>0.45000000000000018</v>
      </c>
      <c r="AV293" s="355">
        <f t="shared" si="41"/>
        <v>2.5000000000000018</v>
      </c>
      <c r="AW293" s="44">
        <f>IF(F293="","",F293-Daily!CP293)</f>
        <v>-0.87100000000000755</v>
      </c>
      <c r="AX293" s="44">
        <f>IF(G293="","",G293-Daily!CQ293)</f>
        <v>1.6803333333333512</v>
      </c>
      <c r="AY293" s="44">
        <f>IF(H293="","",H293-Daily!CR293)</f>
        <v>1.0546666666666731</v>
      </c>
      <c r="AZ293" s="487">
        <f>IF(I293="","",I293-Daily!CS293)</f>
        <v>2.5513333333333588</v>
      </c>
      <c r="BA293" s="42">
        <v>2.5816993881785417</v>
      </c>
      <c r="BB293" s="85">
        <v>3.1859529173601273</v>
      </c>
      <c r="BC293" s="42">
        <v>2.771464967552026</v>
      </c>
      <c r="BD293" s="108">
        <v>5.652416331228169</v>
      </c>
      <c r="BE293" s="351"/>
      <c r="BF293" s="640">
        <v>0</v>
      </c>
      <c r="BG293" s="26">
        <v>415.40000000000043</v>
      </c>
      <c r="BH293" s="132">
        <v>0.76806632470476044</v>
      </c>
      <c r="BI293" s="30">
        <v>1360.8099999999995</v>
      </c>
      <c r="BJ293" s="616">
        <v>1.0410678413662047</v>
      </c>
      <c r="BK293" s="1792">
        <f t="shared" si="42"/>
        <v>0</v>
      </c>
      <c r="BL293" s="1709">
        <v>0.31874999999999998</v>
      </c>
      <c r="BM293" s="1709">
        <v>0.55555555555555558</v>
      </c>
      <c r="BN293" s="1709">
        <v>0.64583333333333337</v>
      </c>
      <c r="BO293" s="1709">
        <v>0.35347222222222219</v>
      </c>
      <c r="BP293" s="1708">
        <v>0.67083333333333339</v>
      </c>
      <c r="BR293" s="1395"/>
      <c r="BS293" s="1388" t="s">
        <v>178</v>
      </c>
      <c r="BT293" s="185">
        <v>0</v>
      </c>
      <c r="BV293" s="2116" t="s">
        <v>168</v>
      </c>
      <c r="BW293" s="2117"/>
      <c r="BX293" s="2117"/>
      <c r="BY293" s="2117"/>
      <c r="BZ293" s="2117"/>
      <c r="CA293" s="2117"/>
      <c r="CB293" s="2117"/>
      <c r="CC293" s="2118"/>
      <c r="CE293" s="1682">
        <f>MIN(F277:F307)</f>
        <v>3.3</v>
      </c>
      <c r="CF293" s="1682">
        <f>MIN(G277:G307)</f>
        <v>11.4</v>
      </c>
      <c r="CG293" s="1682">
        <f>MIN(H277:H307)</f>
        <v>6.9</v>
      </c>
      <c r="CH293" s="1682">
        <f>MIN(I277:I307)</f>
        <v>2.6</v>
      </c>
      <c r="CI293" s="1683">
        <f>MIN(K277:K307)</f>
        <v>35</v>
      </c>
      <c r="CJ293" s="1683">
        <f>MIN(L277:L307)</f>
        <v>77</v>
      </c>
      <c r="CK293" s="1086"/>
      <c r="CL293" s="670">
        <v>1</v>
      </c>
      <c r="CM293" s="669">
        <v>0</v>
      </c>
      <c r="CN293" s="670">
        <v>1013.25</v>
      </c>
      <c r="CO293" s="135">
        <f>'2011'!CA80</f>
        <v>3.9679999999999995</v>
      </c>
      <c r="CP293" s="664">
        <v>8.8710000000000075</v>
      </c>
      <c r="CQ293" s="664">
        <v>14.619666666666649</v>
      </c>
      <c r="CR293" s="664">
        <f t="shared" si="36"/>
        <v>11.745333333333328</v>
      </c>
      <c r="CS293" s="512">
        <f t="shared" si="37"/>
        <v>5.7486666666666419</v>
      </c>
      <c r="CT293" s="669">
        <f>$CT$276+('2011'!$BX$80/Daily!$E$307*Daily!E293)</f>
        <v>540.83870967741939</v>
      </c>
      <c r="CU293" s="669">
        <f>$CU$276+('2011'!$CF$80/Daily!$E$307*Daily!E293)</f>
        <v>1307.1290322580646</v>
      </c>
      <c r="CV293" s="135">
        <f>'2011'!BT80</f>
        <v>8.8000000000000007</v>
      </c>
      <c r="CW293" s="135">
        <f>'2011'!BU80</f>
        <v>14.6</v>
      </c>
      <c r="CX293" s="25"/>
      <c r="CY293" s="536"/>
      <c r="CZ293" s="536"/>
      <c r="DA293" s="536"/>
      <c r="DB293" s="536"/>
      <c r="DC293" s="536"/>
      <c r="DD293" s="536"/>
    </row>
    <row r="294" spans="4:108" ht="12.75" customHeight="1" x14ac:dyDescent="0.2">
      <c r="D294" s="1889"/>
      <c r="E294" s="1843">
        <f t="shared" si="43"/>
        <v>18</v>
      </c>
      <c r="F294" s="189">
        <v>8</v>
      </c>
      <c r="G294" s="88">
        <v>14.5</v>
      </c>
      <c r="H294" s="88">
        <v>10.5</v>
      </c>
      <c r="I294" s="88">
        <v>6.5</v>
      </c>
      <c r="J294" s="1408"/>
      <c r="K294" s="98">
        <v>42</v>
      </c>
      <c r="L294" s="98">
        <v>87</v>
      </c>
      <c r="M294" s="98">
        <v>66</v>
      </c>
      <c r="N294" s="98">
        <v>45</v>
      </c>
      <c r="O294" s="111"/>
      <c r="P294" s="98">
        <v>1006</v>
      </c>
      <c r="Q294" s="98">
        <v>1012</v>
      </c>
      <c r="R294" s="98">
        <v>1009</v>
      </c>
      <c r="S294" s="98">
        <v>6</v>
      </c>
      <c r="T294" s="111"/>
      <c r="U294" s="88">
        <v>7.2</v>
      </c>
      <c r="V294" s="88">
        <v>15.4</v>
      </c>
      <c r="W294" s="88">
        <v>26.1</v>
      </c>
      <c r="X294" s="103" t="s">
        <v>181</v>
      </c>
      <c r="Y294" s="401"/>
      <c r="Z294" s="88">
        <v>3.3</v>
      </c>
      <c r="AA294" s="1459">
        <v>2.7</v>
      </c>
      <c r="AB294" s="156">
        <v>1.7</v>
      </c>
      <c r="AC294" s="1461">
        <v>0.21290322580645157</v>
      </c>
      <c r="AD294" s="88">
        <v>2.1999999999999997</v>
      </c>
      <c r="AE294" s="1459">
        <v>50</v>
      </c>
      <c r="AF294" s="1467"/>
      <c r="AG294" s="88">
        <v>-0.5</v>
      </c>
      <c r="AH294" s="88">
        <v>11</v>
      </c>
      <c r="AI294" s="88">
        <v>4</v>
      </c>
      <c r="AJ294" s="88">
        <v>11.5</v>
      </c>
      <c r="AL294" s="103" t="s">
        <v>747</v>
      </c>
      <c r="AM294" s="106"/>
      <c r="AN294" s="106"/>
      <c r="AO294" s="396"/>
      <c r="AP294" s="593">
        <v>8</v>
      </c>
      <c r="AQ294" s="596">
        <v>1.5</v>
      </c>
      <c r="AR294" s="576"/>
      <c r="AS294" s="44">
        <f t="shared" si="38"/>
        <v>-0.80000000000000071</v>
      </c>
      <c r="AT294" s="88">
        <f t="shared" si="39"/>
        <v>-9.9999999999999645E-2</v>
      </c>
      <c r="AU294" s="88">
        <f t="shared" si="40"/>
        <v>-0.45000000000000018</v>
      </c>
      <c r="AV294" s="355">
        <f t="shared" si="41"/>
        <v>0.70000000000000107</v>
      </c>
      <c r="AW294" s="44">
        <f>IF(F294="","",F294-Daily!CP294)</f>
        <v>-0.80000000000000071</v>
      </c>
      <c r="AX294" s="44">
        <f>IF(G294="","",G294-Daily!CQ294)</f>
        <v>0</v>
      </c>
      <c r="AY294" s="44">
        <f>IF(H294="","",H294-Daily!CR294)</f>
        <v>-1.1500000000000004</v>
      </c>
      <c r="AZ294" s="487">
        <f>IF(I294="","",I294-Daily!CS294)</f>
        <v>0.80000000000000071</v>
      </c>
      <c r="BA294" s="42">
        <v>2.5233017592985356</v>
      </c>
      <c r="BB294" s="85">
        <v>2</v>
      </c>
      <c r="BC294" s="42">
        <v>2.8666967114579904</v>
      </c>
      <c r="BD294" s="108">
        <v>2.5931646488941071</v>
      </c>
      <c r="BE294" s="351"/>
      <c r="BF294" s="640">
        <v>1.482608695652174</v>
      </c>
      <c r="BG294" s="26">
        <v>418.70000000000044</v>
      </c>
      <c r="BH294" s="132">
        <v>0.77099495099495186</v>
      </c>
      <c r="BI294" s="30">
        <v>1368.8099999999995</v>
      </c>
      <c r="BJ294" s="616">
        <v>1.0444559037093555</v>
      </c>
      <c r="BK294" s="1792">
        <f t="shared" si="42"/>
        <v>2</v>
      </c>
      <c r="BL294" s="1709">
        <v>0.22222222222222221</v>
      </c>
      <c r="BM294" s="1709">
        <v>0.53472222222222221</v>
      </c>
      <c r="BN294" s="1709">
        <v>0.64513888888888882</v>
      </c>
      <c r="BO294" s="1709">
        <v>0.28888888888888892</v>
      </c>
      <c r="BP294" s="1708">
        <v>0.51180555555555551</v>
      </c>
      <c r="BR294" s="1395"/>
      <c r="BS294" s="1313" t="s">
        <v>180</v>
      </c>
      <c r="BT294" s="108">
        <v>2</v>
      </c>
      <c r="BV294" s="2119"/>
      <c r="BW294" s="2120"/>
      <c r="BX294" s="2120"/>
      <c r="BY294" s="2120"/>
      <c r="BZ294" s="2120"/>
      <c r="CA294" s="2120"/>
      <c r="CB294" s="2120"/>
      <c r="CC294" s="2121"/>
      <c r="CE294" s="1684">
        <f>MAX(F277:F307)</f>
        <v>16.2</v>
      </c>
      <c r="CF294" s="1684">
        <f>MAX(G277:G307)</f>
        <v>27.1</v>
      </c>
      <c r="CG294" s="1684">
        <f>MAX(H277:H307)</f>
        <v>19.899999999999999</v>
      </c>
      <c r="CH294" s="1684">
        <f>MAX(I277:I307)</f>
        <v>14.8</v>
      </c>
      <c r="CI294" s="1685">
        <f>MAX(K277:K307)</f>
        <v>81</v>
      </c>
      <c r="CJ294" s="1685">
        <f>MAX(L277:L307)</f>
        <v>96</v>
      </c>
      <c r="CK294" s="1086"/>
      <c r="CL294" s="670">
        <v>1</v>
      </c>
      <c r="CM294" s="669">
        <v>0</v>
      </c>
      <c r="CN294" s="670">
        <v>1013.25</v>
      </c>
      <c r="CO294" s="135">
        <f>'2011'!CA80</f>
        <v>3.9679999999999995</v>
      </c>
      <c r="CP294" s="664">
        <v>8.8000000000000007</v>
      </c>
      <c r="CQ294" s="664">
        <v>14.5</v>
      </c>
      <c r="CR294" s="664">
        <f t="shared" si="36"/>
        <v>11.65</v>
      </c>
      <c r="CS294" s="512">
        <f t="shared" si="37"/>
        <v>5.6999999999999993</v>
      </c>
      <c r="CT294" s="669">
        <f>$CT$276+('2011'!$BX$80/Daily!$E$307*Daily!E294)</f>
        <v>543.0645161290322</v>
      </c>
      <c r="CU294" s="669">
        <f>$CU$276+('2011'!$CF$80/Daily!$E$307*Daily!E294)</f>
        <v>1310.5483870967741</v>
      </c>
      <c r="CV294" s="135">
        <f>'2011'!BT80</f>
        <v>8.8000000000000007</v>
      </c>
      <c r="CW294" s="135">
        <f>'2011'!BU80</f>
        <v>14.6</v>
      </c>
      <c r="CX294" s="25"/>
      <c r="CY294" s="536"/>
      <c r="CZ294" s="536"/>
      <c r="DA294" s="536"/>
      <c r="DB294" s="536"/>
      <c r="DC294" s="536"/>
      <c r="DD294" s="536"/>
    </row>
    <row r="295" spans="4:108" ht="12.75" customHeight="1" x14ac:dyDescent="0.2">
      <c r="D295" s="1889"/>
      <c r="E295" s="1843">
        <f t="shared" si="43"/>
        <v>19</v>
      </c>
      <c r="F295" s="189">
        <v>4.8</v>
      </c>
      <c r="G295" s="88">
        <v>11.7</v>
      </c>
      <c r="H295" s="88">
        <v>7.8</v>
      </c>
      <c r="I295" s="88">
        <v>6.9</v>
      </c>
      <c r="J295" s="1408"/>
      <c r="K295" s="98">
        <v>45</v>
      </c>
      <c r="L295" s="98">
        <v>85</v>
      </c>
      <c r="M295" s="98">
        <v>70</v>
      </c>
      <c r="N295" s="98">
        <v>40</v>
      </c>
      <c r="O295" s="111"/>
      <c r="P295" s="98">
        <v>1012</v>
      </c>
      <c r="Q295" s="98">
        <v>1024</v>
      </c>
      <c r="R295" s="98">
        <v>1018</v>
      </c>
      <c r="S295" s="98">
        <v>12</v>
      </c>
      <c r="T295" s="111"/>
      <c r="U295" s="88">
        <v>4.5999999999999996</v>
      </c>
      <c r="V295" s="88">
        <v>12.3</v>
      </c>
      <c r="W295" s="88">
        <v>17</v>
      </c>
      <c r="X295" s="103" t="s">
        <v>181</v>
      </c>
      <c r="Y295" s="401"/>
      <c r="Z295" s="88">
        <v>0</v>
      </c>
      <c r="AA295" s="1459" t="s">
        <v>459</v>
      </c>
      <c r="AB295" s="156" t="s">
        <v>459</v>
      </c>
      <c r="AC295" s="1461" t="s">
        <v>459</v>
      </c>
      <c r="AD295" s="88" t="s">
        <v>459</v>
      </c>
      <c r="AE295" s="1459" t="s">
        <v>459</v>
      </c>
      <c r="AF295" s="1467"/>
      <c r="AG295" s="88">
        <v>-0.2</v>
      </c>
      <c r="AH295" s="88">
        <v>5</v>
      </c>
      <c r="AI295" s="88">
        <v>2.5</v>
      </c>
      <c r="AJ295" s="88">
        <v>5.2</v>
      </c>
      <c r="AL295" s="103" t="s">
        <v>478</v>
      </c>
      <c r="AM295" s="106"/>
      <c r="AN295" s="106"/>
      <c r="AO295" s="396"/>
      <c r="AP295" s="593">
        <v>7</v>
      </c>
      <c r="AQ295" s="596">
        <v>0</v>
      </c>
      <c r="AR295" s="576"/>
      <c r="AS295" s="44">
        <f t="shared" si="38"/>
        <v>-4.0000000000000009</v>
      </c>
      <c r="AT295" s="88">
        <f t="shared" si="39"/>
        <v>-2.9000000000000004</v>
      </c>
      <c r="AU295" s="88">
        <f t="shared" si="40"/>
        <v>-3.4500000000000006</v>
      </c>
      <c r="AV295" s="355">
        <f t="shared" si="41"/>
        <v>1.1000000000000005</v>
      </c>
      <c r="AW295" s="44">
        <f>IF(F295="","",F295-Daily!CP295)</f>
        <v>-3.8640000000000017</v>
      </c>
      <c r="AX295" s="44">
        <f>IF(G295="","",G295-Daily!CQ295)</f>
        <v>-2.6384615384615397</v>
      </c>
      <c r="AY295" s="44">
        <f>IF(H295="","",H295-Daily!CR295)</f>
        <v>-3.7012307692307695</v>
      </c>
      <c r="AZ295" s="487">
        <f>IF(I295="","",I295-Daily!CS295)</f>
        <v>1.2255384615384628</v>
      </c>
      <c r="BA295" s="42">
        <v>9.7982014712950321</v>
      </c>
      <c r="BB295" s="85">
        <v>4.479936648467219</v>
      </c>
      <c r="BC295" s="85">
        <v>9.4698308255206207</v>
      </c>
      <c r="BD295" s="108">
        <v>3.048553345451265</v>
      </c>
      <c r="BE295" s="351"/>
      <c r="BF295" s="640">
        <v>0</v>
      </c>
      <c r="BG295" s="26">
        <v>418.70000000000044</v>
      </c>
      <c r="BH295" s="132">
        <v>0.76784784666351247</v>
      </c>
      <c r="BI295" s="30">
        <v>1375.8099999999995</v>
      </c>
      <c r="BJ295" s="616">
        <v>1.0470652787666017</v>
      </c>
      <c r="BK295" s="1792">
        <f t="shared" si="42"/>
        <v>0</v>
      </c>
      <c r="BL295" s="1709">
        <v>0.32222222222222224</v>
      </c>
      <c r="BM295" s="1709">
        <v>0.64861111111111114</v>
      </c>
      <c r="BN295" s="1709">
        <v>0.62083333333333335</v>
      </c>
      <c r="BO295" s="1709">
        <v>0.34236111111111112</v>
      </c>
      <c r="BP295" s="1708">
        <v>0.67013888888888884</v>
      </c>
      <c r="BR295" s="1395"/>
      <c r="BS295" s="1389" t="s">
        <v>183</v>
      </c>
      <c r="BT295" s="108">
        <v>2</v>
      </c>
      <c r="BU295" s="26"/>
      <c r="BV295" s="2214"/>
      <c r="BW295" s="2215"/>
      <c r="BX295" s="2215"/>
      <c r="BY295" s="2215"/>
      <c r="BZ295" s="2215"/>
      <c r="CA295" s="2215"/>
      <c r="CB295" s="2215"/>
      <c r="CC295" s="2216"/>
      <c r="CD295" s="9"/>
      <c r="CE295" s="1683">
        <f>MIN(M277:M307)</f>
        <v>59</v>
      </c>
      <c r="CF295" s="1683">
        <f>MIN(N277:N307)</f>
        <v>11</v>
      </c>
      <c r="CG295" s="1683">
        <f>MIN(P277:P307)</f>
        <v>992</v>
      </c>
      <c r="CH295" s="1683">
        <f>MIN(Q277:Q307)</f>
        <v>1000</v>
      </c>
      <c r="CI295" s="1683">
        <f>MIN(R277:R307)</f>
        <v>996</v>
      </c>
      <c r="CJ295" s="1683">
        <f>MIN(S277:S307)</f>
        <v>2</v>
      </c>
      <c r="CK295" s="1086"/>
      <c r="CL295" s="670">
        <v>1</v>
      </c>
      <c r="CM295" s="669">
        <v>0</v>
      </c>
      <c r="CN295" s="670">
        <v>1013.25</v>
      </c>
      <c r="CO295" s="135">
        <f>'2011'!CA80</f>
        <v>3.9679999999999995</v>
      </c>
      <c r="CP295" s="664">
        <v>8.6640000000000015</v>
      </c>
      <c r="CQ295" s="664">
        <v>14.338461538461539</v>
      </c>
      <c r="CR295" s="664">
        <f t="shared" si="36"/>
        <v>11.501230769230769</v>
      </c>
      <c r="CS295" s="512">
        <f t="shared" si="37"/>
        <v>5.6744615384615376</v>
      </c>
      <c r="CT295" s="669">
        <f>$CT$276+('2011'!$BX$80/Daily!$E$307*Daily!E295)</f>
        <v>545.29032258064512</v>
      </c>
      <c r="CU295" s="669">
        <f>$CU$276+('2011'!$CF$80/Daily!$E$307*Daily!E295)</f>
        <v>1313.9677419354839</v>
      </c>
      <c r="CV295" s="135">
        <f>'2011'!BT80</f>
        <v>8.8000000000000007</v>
      </c>
      <c r="CW295" s="135">
        <f>'2011'!BU80</f>
        <v>14.6</v>
      </c>
      <c r="CX295" s="25"/>
      <c r="CY295" s="536"/>
      <c r="CZ295" s="536"/>
      <c r="DA295" s="536"/>
      <c r="DB295" s="536"/>
      <c r="DC295" s="536"/>
      <c r="DD295" s="536"/>
    </row>
    <row r="296" spans="4:108" ht="12.75" customHeight="1" x14ac:dyDescent="0.2">
      <c r="D296" s="1889"/>
      <c r="E296" s="1843">
        <f t="shared" si="43"/>
        <v>20</v>
      </c>
      <c r="F296" s="189">
        <v>3.3</v>
      </c>
      <c r="G296" s="88">
        <v>11.4</v>
      </c>
      <c r="H296" s="88">
        <v>6.9</v>
      </c>
      <c r="I296" s="88">
        <v>8.1</v>
      </c>
      <c r="J296" s="1408"/>
      <c r="K296" s="98">
        <v>50</v>
      </c>
      <c r="L296" s="98">
        <v>84</v>
      </c>
      <c r="M296" s="98">
        <v>70</v>
      </c>
      <c r="N296" s="98">
        <v>34</v>
      </c>
      <c r="O296" s="111"/>
      <c r="P296" s="98">
        <v>1024</v>
      </c>
      <c r="Q296" s="98">
        <v>1028</v>
      </c>
      <c r="R296" s="98">
        <v>1026</v>
      </c>
      <c r="S296" s="98">
        <v>4</v>
      </c>
      <c r="T296" s="111"/>
      <c r="U296" s="88">
        <v>3.6</v>
      </c>
      <c r="V296" s="88">
        <v>9.4</v>
      </c>
      <c r="W296" s="88">
        <v>12.1</v>
      </c>
      <c r="X296" s="103" t="s">
        <v>181</v>
      </c>
      <c r="Y296" s="401"/>
      <c r="Z296" s="88">
        <v>0</v>
      </c>
      <c r="AA296" s="1459" t="s">
        <v>459</v>
      </c>
      <c r="AB296" s="156" t="s">
        <v>459</v>
      </c>
      <c r="AC296" s="1461" t="s">
        <v>459</v>
      </c>
      <c r="AD296" s="88" t="s">
        <v>459</v>
      </c>
      <c r="AE296" s="1459" t="s">
        <v>459</v>
      </c>
      <c r="AF296" s="1467"/>
      <c r="AG296" s="88">
        <v>0.6</v>
      </c>
      <c r="AH296" s="88">
        <v>4.2</v>
      </c>
      <c r="AI296" s="88">
        <v>1.7</v>
      </c>
      <c r="AJ296" s="88">
        <v>3.6</v>
      </c>
      <c r="AL296" s="103" t="s">
        <v>609</v>
      </c>
      <c r="AM296" s="106"/>
      <c r="AN296" s="106"/>
      <c r="AO296" s="396"/>
      <c r="AP296" s="593">
        <v>7.5</v>
      </c>
      <c r="AQ296" s="596">
        <v>0</v>
      </c>
      <c r="AR296" s="576"/>
      <c r="AS296" s="44">
        <f t="shared" si="38"/>
        <v>-5.5000000000000009</v>
      </c>
      <c r="AT296" s="88">
        <f t="shared" si="39"/>
        <v>-3.1999999999999993</v>
      </c>
      <c r="AU296" s="88">
        <f t="shared" si="40"/>
        <v>-4.3499999999999996</v>
      </c>
      <c r="AV296" s="355">
        <f t="shared" si="41"/>
        <v>2.3000000000000016</v>
      </c>
      <c r="AW296" s="44">
        <f>IF(F296="","",F296-Daily!CP296)</f>
        <v>-5.2280000000000024</v>
      </c>
      <c r="AX296" s="44">
        <f>IF(G296="","",G296-Daily!CQ296)</f>
        <v>-2.7769230769230777</v>
      </c>
      <c r="AY296" s="44">
        <f>IF(H296="","",H296-Daily!CR296)</f>
        <v>-4.4524615384615398</v>
      </c>
      <c r="AZ296" s="487">
        <f>IF(I296="","",I296-Daily!CS296)</f>
        <v>2.4510769230769238</v>
      </c>
      <c r="BA296" s="42">
        <v>23.319951384309906</v>
      </c>
      <c r="BB296" s="85">
        <v>4.7287794339519253</v>
      </c>
      <c r="BC296" s="85">
        <v>15.086467573918695</v>
      </c>
      <c r="BD296" s="108">
        <v>5.3610182713957562</v>
      </c>
      <c r="BE296" s="351"/>
      <c r="BF296" s="640">
        <v>0</v>
      </c>
      <c r="BG296" s="26">
        <v>418.70000000000044</v>
      </c>
      <c r="BH296" s="132">
        <v>0.76472633005361534</v>
      </c>
      <c r="BI296" s="30">
        <v>1383.3099999999995</v>
      </c>
      <c r="BJ296" s="616">
        <v>1.0500406474203576</v>
      </c>
      <c r="BK296" s="1792">
        <f t="shared" si="42"/>
        <v>0</v>
      </c>
      <c r="BL296" s="1709">
        <v>0.2673611111111111</v>
      </c>
      <c r="BM296" s="1709">
        <v>0.62013888888888891</v>
      </c>
      <c r="BN296" s="1709">
        <v>0.63611111111111118</v>
      </c>
      <c r="BO296" s="1709">
        <v>0.28194444444444444</v>
      </c>
      <c r="BP296" s="1708">
        <v>0.52569444444444446</v>
      </c>
      <c r="BR296" s="1395"/>
      <c r="BS296" s="1389" t="s">
        <v>185</v>
      </c>
      <c r="BT296" s="108">
        <v>3</v>
      </c>
      <c r="BU296" s="26"/>
      <c r="BV296" s="2214"/>
      <c r="BW296" s="2215"/>
      <c r="BX296" s="2215"/>
      <c r="BY296" s="2215"/>
      <c r="BZ296" s="2215"/>
      <c r="CA296" s="2215"/>
      <c r="CB296" s="2215"/>
      <c r="CC296" s="2216"/>
      <c r="CD296" s="172"/>
      <c r="CE296" s="1685">
        <f>MAX(M277:M307)</f>
        <v>88</v>
      </c>
      <c r="CF296" s="1685">
        <f>MAX(N277:N307)</f>
        <v>57</v>
      </c>
      <c r="CG296" s="1685">
        <f>MAX(P277:P307)</f>
        <v>1028</v>
      </c>
      <c r="CH296" s="1685">
        <f>MAX(Q277:Q307)</f>
        <v>1033</v>
      </c>
      <c r="CI296" s="1685">
        <f>MAX(R277:R307)</f>
        <v>1030.5</v>
      </c>
      <c r="CJ296" s="1685">
        <f>MAX(S277:S307)</f>
        <v>13</v>
      </c>
      <c r="CK296" s="1086"/>
      <c r="CL296" s="670">
        <v>1</v>
      </c>
      <c r="CM296" s="669">
        <v>0</v>
      </c>
      <c r="CN296" s="670">
        <v>1013.25</v>
      </c>
      <c r="CO296" s="135">
        <f>'2011'!CA80</f>
        <v>3.9679999999999995</v>
      </c>
      <c r="CP296" s="664">
        <v>8.5280000000000022</v>
      </c>
      <c r="CQ296" s="664">
        <v>14.176923076923078</v>
      </c>
      <c r="CR296" s="664">
        <f t="shared" si="36"/>
        <v>11.35246153846154</v>
      </c>
      <c r="CS296" s="512">
        <f t="shared" si="37"/>
        <v>5.6489230769230758</v>
      </c>
      <c r="CT296" s="669">
        <f>$CT$276+('2011'!$BX$80/Daily!$E$307*Daily!E296)</f>
        <v>547.51612903225805</v>
      </c>
      <c r="CU296" s="669">
        <f>$CU$276+('2011'!$CF$80/Daily!$E$307*Daily!E296)</f>
        <v>1317.3870967741937</v>
      </c>
      <c r="CV296" s="135">
        <f>'2011'!BT80</f>
        <v>8.8000000000000007</v>
      </c>
      <c r="CW296" s="135">
        <f>'2011'!BU80</f>
        <v>14.6</v>
      </c>
      <c r="CX296" s="25"/>
      <c r="CY296" s="536"/>
      <c r="CZ296" s="536"/>
      <c r="DA296" s="536"/>
      <c r="DB296" s="536"/>
      <c r="DC296" s="536"/>
      <c r="DD296" s="536"/>
    </row>
    <row r="297" spans="4:108" ht="12.75" customHeight="1" x14ac:dyDescent="0.2">
      <c r="D297" s="1889"/>
      <c r="E297" s="1843">
        <f t="shared" si="43"/>
        <v>21</v>
      </c>
      <c r="F297" s="189">
        <v>5.6</v>
      </c>
      <c r="G297" s="88">
        <v>14.7</v>
      </c>
      <c r="H297" s="88">
        <v>10.4</v>
      </c>
      <c r="I297" s="88">
        <v>9.1</v>
      </c>
      <c r="J297" s="1408"/>
      <c r="K297" s="98">
        <v>53</v>
      </c>
      <c r="L297" s="98">
        <v>79</v>
      </c>
      <c r="M297" s="98">
        <v>69</v>
      </c>
      <c r="N297" s="98">
        <v>26</v>
      </c>
      <c r="O297" s="111"/>
      <c r="P297" s="98">
        <v>1022</v>
      </c>
      <c r="Q297" s="98">
        <v>1027</v>
      </c>
      <c r="R297" s="98">
        <v>1024.5</v>
      </c>
      <c r="S297" s="98">
        <v>5</v>
      </c>
      <c r="T297" s="111"/>
      <c r="U297" s="88">
        <v>4.8</v>
      </c>
      <c r="V297" s="88">
        <v>12.5</v>
      </c>
      <c r="W297" s="88">
        <v>18.100000000000001</v>
      </c>
      <c r="X297" s="103" t="s">
        <v>154</v>
      </c>
      <c r="Y297" s="401"/>
      <c r="Z297" s="88">
        <v>0</v>
      </c>
      <c r="AA297" s="1459" t="s">
        <v>459</v>
      </c>
      <c r="AB297" s="156" t="s">
        <v>459</v>
      </c>
      <c r="AC297" s="1461" t="s">
        <v>459</v>
      </c>
      <c r="AD297" s="88" t="s">
        <v>459</v>
      </c>
      <c r="AE297" s="1459" t="s">
        <v>459</v>
      </c>
      <c r="AF297" s="1467"/>
      <c r="AG297" s="88">
        <v>1.9</v>
      </c>
      <c r="AH297" s="88">
        <v>7</v>
      </c>
      <c r="AI297" s="88">
        <v>4.9000000000000004</v>
      </c>
      <c r="AJ297" s="88">
        <v>5.0999999999999996</v>
      </c>
      <c r="AL297" s="103" t="s">
        <v>748</v>
      </c>
      <c r="AM297" s="106"/>
      <c r="AN297" s="106"/>
      <c r="AO297" s="396"/>
      <c r="AP297" s="593">
        <v>6</v>
      </c>
      <c r="AQ297" s="596">
        <v>0</v>
      </c>
      <c r="AR297" s="576"/>
      <c r="AS297" s="44">
        <f t="shared" si="38"/>
        <v>-3.2000000000000011</v>
      </c>
      <c r="AT297" s="88">
        <f t="shared" si="39"/>
        <v>9.9999999999999645E-2</v>
      </c>
      <c r="AU297" s="88">
        <f t="shared" si="40"/>
        <v>-1.5500000000000007</v>
      </c>
      <c r="AV297" s="355">
        <f t="shared" si="41"/>
        <v>3.3000000000000007</v>
      </c>
      <c r="AW297" s="44">
        <f>IF(F297="","",F297-Daily!CP297)</f>
        <v>-2.7920000000000034</v>
      </c>
      <c r="AX297" s="44">
        <f>IF(G297="","",G297-Daily!CQ297)</f>
        <v>0.68461538461538218</v>
      </c>
      <c r="AY297" s="44">
        <f>IF(H297="","",H297-Daily!CR297)</f>
        <v>-0.80369230769231059</v>
      </c>
      <c r="AZ297" s="487">
        <f>IF(I297="","",I297-Daily!CS297)</f>
        <v>3.4766153846153856</v>
      </c>
      <c r="BA297" s="85">
        <v>5.5736192463475049</v>
      </c>
      <c r="BB297" s="85">
        <v>2.3713778213791996</v>
      </c>
      <c r="BC297" s="42">
        <v>2.5444791993007407</v>
      </c>
      <c r="BD297" s="108">
        <v>9.6885009610897015</v>
      </c>
      <c r="BE297" s="351"/>
      <c r="BF297" s="640">
        <v>0</v>
      </c>
      <c r="BG297" s="26">
        <v>418.70000000000044</v>
      </c>
      <c r="BH297" s="132">
        <v>0.76163009036498142</v>
      </c>
      <c r="BI297" s="30">
        <v>1389.3099999999995</v>
      </c>
      <c r="BJ297" s="616">
        <v>1.0518649407742089</v>
      </c>
      <c r="BK297" s="1792">
        <f t="shared" si="42"/>
        <v>0</v>
      </c>
      <c r="BL297" s="1709" t="s">
        <v>607</v>
      </c>
      <c r="BM297" s="1709">
        <v>0.61527777777777781</v>
      </c>
      <c r="BN297" s="1709">
        <v>0.63055555555555554</v>
      </c>
      <c r="BO297" s="1709">
        <v>0.18333333333333335</v>
      </c>
      <c r="BP297" s="1708">
        <v>0.80347222222222225</v>
      </c>
      <c r="BR297" s="1395"/>
      <c r="BS297" s="1209" t="s">
        <v>179</v>
      </c>
      <c r="BT297" s="108">
        <v>4</v>
      </c>
      <c r="BV297" s="2214"/>
      <c r="BW297" s="2215"/>
      <c r="BX297" s="2215"/>
      <c r="BY297" s="2215"/>
      <c r="BZ297" s="2215"/>
      <c r="CA297" s="2215"/>
      <c r="CB297" s="2215"/>
      <c r="CC297" s="2216"/>
      <c r="CD297" s="1381"/>
      <c r="CE297" s="1682">
        <f>MIN(U277:U307)</f>
        <v>1.2</v>
      </c>
      <c r="CF297" s="1682">
        <f>MIN(V277:V307)</f>
        <v>6.7</v>
      </c>
      <c r="CG297" s="1682">
        <f>MIN(W277:W307)</f>
        <v>9.8000000000000007</v>
      </c>
      <c r="CH297" s="1682"/>
      <c r="CI297" s="1682"/>
      <c r="CJ297" s="1682"/>
      <c r="CK297" s="1086"/>
      <c r="CL297" s="670">
        <v>1</v>
      </c>
      <c r="CM297" s="669">
        <v>0</v>
      </c>
      <c r="CN297" s="670">
        <v>1013.25</v>
      </c>
      <c r="CO297" s="135">
        <f>'2011'!CA80</f>
        <v>3.9679999999999995</v>
      </c>
      <c r="CP297" s="664">
        <v>8.392000000000003</v>
      </c>
      <c r="CQ297" s="664">
        <v>14.015384615384617</v>
      </c>
      <c r="CR297" s="664">
        <f t="shared" si="36"/>
        <v>11.203692307692311</v>
      </c>
      <c r="CS297" s="512">
        <f t="shared" si="37"/>
        <v>5.6233846153846141</v>
      </c>
      <c r="CT297" s="669">
        <f>$CT$276+('2011'!$BX$80/Daily!$E$307*Daily!E297)</f>
        <v>549.74193548387098</v>
      </c>
      <c r="CU297" s="669">
        <f>$CU$276+('2011'!$CF$80/Daily!$E$307*Daily!E297)</f>
        <v>1320.8064516129032</v>
      </c>
      <c r="CV297" s="135">
        <f>'2011'!BT80</f>
        <v>8.8000000000000007</v>
      </c>
      <c r="CW297" s="135">
        <f>'2011'!BU80</f>
        <v>14.6</v>
      </c>
      <c r="CX297" s="25"/>
      <c r="CY297" s="536"/>
      <c r="CZ297" s="536"/>
      <c r="DA297" s="536"/>
      <c r="DB297" s="536"/>
      <c r="DC297" s="536"/>
      <c r="DD297" s="536"/>
    </row>
    <row r="298" spans="4:108" ht="12.75" customHeight="1" x14ac:dyDescent="0.2">
      <c r="D298" s="1889"/>
      <c r="E298" s="1843">
        <f t="shared" si="43"/>
        <v>22</v>
      </c>
      <c r="F298" s="189">
        <v>7.9</v>
      </c>
      <c r="G298" s="88">
        <v>13.7</v>
      </c>
      <c r="H298" s="88">
        <v>11</v>
      </c>
      <c r="I298" s="88">
        <v>5.8</v>
      </c>
      <c r="J298" s="1408"/>
      <c r="K298" s="98">
        <v>47</v>
      </c>
      <c r="L298" s="98">
        <v>77</v>
      </c>
      <c r="M298" s="98">
        <v>64</v>
      </c>
      <c r="N298" s="98">
        <v>30</v>
      </c>
      <c r="O298" s="111"/>
      <c r="P298" s="98">
        <v>1010</v>
      </c>
      <c r="Q298" s="98">
        <v>1021</v>
      </c>
      <c r="R298" s="98">
        <v>1015.5</v>
      </c>
      <c r="S298" s="98">
        <v>11</v>
      </c>
      <c r="T298" s="111"/>
      <c r="U298" s="88">
        <v>4.9000000000000004</v>
      </c>
      <c r="V298" s="88">
        <v>13.2</v>
      </c>
      <c r="W298" s="88">
        <v>16.8</v>
      </c>
      <c r="X298" s="103" t="s">
        <v>179</v>
      </c>
      <c r="Y298" s="401"/>
      <c r="Z298" s="88">
        <v>0</v>
      </c>
      <c r="AA298" s="1459" t="s">
        <v>459</v>
      </c>
      <c r="AB298" s="156" t="s">
        <v>459</v>
      </c>
      <c r="AC298" s="1461" t="s">
        <v>459</v>
      </c>
      <c r="AD298" s="88" t="s">
        <v>459</v>
      </c>
      <c r="AE298" s="1459" t="s">
        <v>459</v>
      </c>
      <c r="AF298" s="1467"/>
      <c r="AG298" s="88">
        <v>2.6</v>
      </c>
      <c r="AH298" s="88">
        <v>6.7</v>
      </c>
      <c r="AI298" s="88">
        <v>4.3</v>
      </c>
      <c r="AJ298" s="88">
        <v>4.0999999999999996</v>
      </c>
      <c r="AL298" s="103" t="s">
        <v>468</v>
      </c>
      <c r="AM298" s="106"/>
      <c r="AN298" s="106"/>
      <c r="AO298" s="396"/>
      <c r="AP298" s="593">
        <v>9</v>
      </c>
      <c r="AQ298" s="596">
        <v>0</v>
      </c>
      <c r="AR298" s="576"/>
      <c r="AS298" s="44">
        <f t="shared" si="38"/>
        <v>-0.90000000000000036</v>
      </c>
      <c r="AT298" s="88">
        <f t="shared" si="39"/>
        <v>-0.90000000000000036</v>
      </c>
      <c r="AU298" s="88">
        <f t="shared" si="40"/>
        <v>-0.90000000000000036</v>
      </c>
      <c r="AV298" s="355">
        <f t="shared" si="41"/>
        <v>0</v>
      </c>
      <c r="AW298" s="44">
        <f>IF(F298="","",F298-Daily!CP298)</f>
        <v>-0.35600000000000342</v>
      </c>
      <c r="AX298" s="44">
        <f>IF(G298="","",G298-Daily!CQ298)</f>
        <v>-0.15384615384615685</v>
      </c>
      <c r="AY298" s="44">
        <f>IF(H298="","",H298-Daily!CR298)</f>
        <v>-5.4923076923079961E-2</v>
      </c>
      <c r="AZ298" s="487">
        <f>IF(I298="","",I298-Daily!CS298)</f>
        <v>0.20215384615384746</v>
      </c>
      <c r="BA298" s="85">
        <v>2.2054107337880091</v>
      </c>
      <c r="BB298" s="42">
        <v>2.0734205472997465</v>
      </c>
      <c r="BC298" s="42">
        <v>2.0300495532422356</v>
      </c>
      <c r="BD298" s="43">
        <v>2.1244140635870457</v>
      </c>
      <c r="BE298" s="351"/>
      <c r="BF298" s="640">
        <v>0</v>
      </c>
      <c r="BG298" s="26">
        <v>418.70000000000044</v>
      </c>
      <c r="BH298" s="132">
        <v>0.75855882181053202</v>
      </c>
      <c r="BI298" s="30">
        <v>1398.3099999999995</v>
      </c>
      <c r="BJ298" s="616">
        <v>1.0559452875691209</v>
      </c>
      <c r="BK298" s="1792">
        <f t="shared" si="42"/>
        <v>0</v>
      </c>
      <c r="BL298" s="1709">
        <v>0.32777777777777778</v>
      </c>
      <c r="BM298" s="1709">
        <v>0.59027777777777779</v>
      </c>
      <c r="BN298" s="1709">
        <v>0.58958333333333335</v>
      </c>
      <c r="BO298" s="1709" t="s">
        <v>490</v>
      </c>
      <c r="BP298" s="1709">
        <v>0.68958333333333333</v>
      </c>
      <c r="BR298" s="1395"/>
      <c r="BS298" s="1389" t="s">
        <v>154</v>
      </c>
      <c r="BT298" s="108">
        <v>10</v>
      </c>
      <c r="BV298" s="2214"/>
      <c r="BW298" s="2215"/>
      <c r="BX298" s="2215"/>
      <c r="BY298" s="2215"/>
      <c r="BZ298" s="2215"/>
      <c r="CA298" s="2215"/>
      <c r="CB298" s="2215"/>
      <c r="CC298" s="2216"/>
      <c r="CD298" s="1379"/>
      <c r="CE298" s="1684">
        <f>MAX(U277:U307)</f>
        <v>10.8</v>
      </c>
      <c r="CF298" s="1684">
        <f>MAX(V277:V307)</f>
        <v>21.5</v>
      </c>
      <c r="CG298" s="1684">
        <f>MAX(W277:W307)</f>
        <v>37.700000000000003</v>
      </c>
      <c r="CH298" s="1684">
        <f>MAX(Z277:Z307)</f>
        <v>3.6</v>
      </c>
      <c r="CI298" s="1684">
        <f>MAX(AA277:AA307)</f>
        <v>2.7</v>
      </c>
      <c r="CJ298" s="1684">
        <f>MAX(AB277:AB307)</f>
        <v>1.7</v>
      </c>
      <c r="CK298" s="1086"/>
      <c r="CL298" s="670">
        <v>1</v>
      </c>
      <c r="CM298" s="669">
        <v>0</v>
      </c>
      <c r="CN298" s="670">
        <v>1013.25</v>
      </c>
      <c r="CO298" s="541">
        <f>'2011'!CA80</f>
        <v>3.9679999999999995</v>
      </c>
      <c r="CP298" s="664">
        <v>8.2560000000000038</v>
      </c>
      <c r="CQ298" s="664">
        <v>13.853846153846156</v>
      </c>
      <c r="CR298" s="664">
        <f t="shared" si="36"/>
        <v>11.05492307692308</v>
      </c>
      <c r="CS298" s="512">
        <f t="shared" si="37"/>
        <v>5.5978461538461524</v>
      </c>
      <c r="CT298" s="669">
        <f>$CT$276+('2011'!$BX$80/Daily!$E$307*Daily!E298)</f>
        <v>551.9677419354839</v>
      </c>
      <c r="CU298" s="669">
        <f>$CU$276+('2011'!$CF$80/Daily!$E$307*Daily!E298)</f>
        <v>1324.2258064516129</v>
      </c>
      <c r="CV298" s="541">
        <f>'2011'!BT80</f>
        <v>8.8000000000000007</v>
      </c>
      <c r="CW298" s="541">
        <f>'2011'!BU80</f>
        <v>14.6</v>
      </c>
      <c r="CX298" s="25"/>
      <c r="CY298" s="19"/>
      <c r="CZ298" s="19"/>
      <c r="DA298" s="19"/>
      <c r="DB298" s="19"/>
      <c r="DC298" s="19"/>
      <c r="DD298" s="19"/>
    </row>
    <row r="299" spans="4:108" ht="12.75" customHeight="1" x14ac:dyDescent="0.2">
      <c r="D299" s="1889"/>
      <c r="E299" s="1843">
        <f t="shared" si="43"/>
        <v>23</v>
      </c>
      <c r="F299" s="189">
        <v>9.4</v>
      </c>
      <c r="G299" s="88">
        <v>18.7</v>
      </c>
      <c r="H299" s="88">
        <v>14</v>
      </c>
      <c r="I299" s="88">
        <v>9.3000000000000007</v>
      </c>
      <c r="J299" s="1408"/>
      <c r="K299" s="98">
        <v>48</v>
      </c>
      <c r="L299" s="98">
        <v>93</v>
      </c>
      <c r="M299" s="98">
        <v>72</v>
      </c>
      <c r="N299" s="98">
        <v>45</v>
      </c>
      <c r="O299" s="111"/>
      <c r="P299" s="98">
        <v>1003</v>
      </c>
      <c r="Q299" s="98">
        <v>1010</v>
      </c>
      <c r="R299" s="98">
        <v>1006.5</v>
      </c>
      <c r="S299" s="98">
        <v>7</v>
      </c>
      <c r="T299" s="111"/>
      <c r="U299" s="88">
        <v>5.7</v>
      </c>
      <c r="V299" s="88">
        <v>16.3</v>
      </c>
      <c r="W299" s="88">
        <v>23.5</v>
      </c>
      <c r="X299" s="103" t="s">
        <v>185</v>
      </c>
      <c r="Y299" s="401"/>
      <c r="Z299" s="88">
        <v>0</v>
      </c>
      <c r="AA299" s="1459" t="s">
        <v>459</v>
      </c>
      <c r="AB299" s="156" t="s">
        <v>459</v>
      </c>
      <c r="AC299" s="1461" t="s">
        <v>459</v>
      </c>
      <c r="AD299" s="88" t="s">
        <v>459</v>
      </c>
      <c r="AE299" s="1459" t="s">
        <v>459</v>
      </c>
      <c r="AF299" s="1467"/>
      <c r="AG299" s="88">
        <v>6.3</v>
      </c>
      <c r="AH299" s="88">
        <v>12.6</v>
      </c>
      <c r="AI299" s="88">
        <v>8.8000000000000007</v>
      </c>
      <c r="AJ299" s="88">
        <v>6.3</v>
      </c>
      <c r="AL299" s="103" t="s">
        <v>749</v>
      </c>
      <c r="AM299" s="106"/>
      <c r="AN299" s="106"/>
      <c r="AO299" s="396"/>
      <c r="AP299" s="593">
        <v>7.5</v>
      </c>
      <c r="AQ299" s="596">
        <v>0</v>
      </c>
      <c r="AR299" s="576"/>
      <c r="AS299" s="44">
        <f t="shared" si="38"/>
        <v>0.59999999999999964</v>
      </c>
      <c r="AT299" s="88">
        <f t="shared" si="39"/>
        <v>4.0999999999999996</v>
      </c>
      <c r="AU299" s="88">
        <f t="shared" si="40"/>
        <v>2.3499999999999996</v>
      </c>
      <c r="AV299" s="355">
        <f t="shared" si="41"/>
        <v>3.5</v>
      </c>
      <c r="AW299" s="44">
        <f>IF(F299="","",F299-Daily!CP299)</f>
        <v>1.2800000000000011</v>
      </c>
      <c r="AX299" s="44">
        <f>IF(G299="","",G299-Daily!CQ299)</f>
        <v>5.0076923076923041</v>
      </c>
      <c r="AY299" s="44">
        <f>IF(H299="","",H299-Daily!CR299)</f>
        <v>3.0938461538461528</v>
      </c>
      <c r="AZ299" s="487">
        <f>IF(I299="","",I299-Daily!CS299)</f>
        <v>3.7276923076923048</v>
      </c>
      <c r="BA299" s="85">
        <v>2.9673824142748138</v>
      </c>
      <c r="BB299" s="85">
        <v>13.473186345543626</v>
      </c>
      <c r="BC299" s="42">
        <v>6.7573443135882343</v>
      </c>
      <c r="BD299" s="108">
        <v>11.39487817690088</v>
      </c>
      <c r="BE299" s="351"/>
      <c r="BF299" s="640">
        <v>0</v>
      </c>
      <c r="BG299" s="26">
        <v>418.70000000000044</v>
      </c>
      <c r="BH299" s="132">
        <v>0.75551222351571667</v>
      </c>
      <c r="BI299" s="30">
        <v>1405.8099999999995</v>
      </c>
      <c r="BJ299" s="616">
        <v>1.0588747965109211</v>
      </c>
      <c r="BK299" s="1792">
        <f t="shared" si="42"/>
        <v>0</v>
      </c>
      <c r="BL299" s="1709">
        <v>6.1111111111111116E-2</v>
      </c>
      <c r="BM299" s="1709">
        <v>0.5708333333333333</v>
      </c>
      <c r="BN299" s="1709">
        <v>0.64722222222222225</v>
      </c>
      <c r="BO299" s="1709">
        <v>0.33611111111111108</v>
      </c>
      <c r="BP299" s="1708">
        <v>0.53125</v>
      </c>
      <c r="BR299" s="1395"/>
      <c r="BS299" s="1389" t="s">
        <v>181</v>
      </c>
      <c r="BT299" s="108">
        <v>10</v>
      </c>
      <c r="BV299" s="2217"/>
      <c r="BW299" s="2218"/>
      <c r="BX299" s="2218"/>
      <c r="BY299" s="2218"/>
      <c r="BZ299" s="2218"/>
      <c r="CA299" s="2218"/>
      <c r="CB299" s="2218"/>
      <c r="CC299" s="2219"/>
      <c r="CD299" s="1379"/>
      <c r="CE299" s="1686"/>
      <c r="CF299" s="1682">
        <f>MIN(AD277:AD307)</f>
        <v>0.26666666666666666</v>
      </c>
      <c r="CG299" s="1687"/>
      <c r="CH299" s="1682">
        <f>MIN(AG277:AG307)</f>
        <v>-0.5</v>
      </c>
      <c r="CI299" s="1682">
        <f>MIN(AH277:AH307)</f>
        <v>4.2</v>
      </c>
      <c r="CJ299" s="1682">
        <f>MIN(AI277:AI307)</f>
        <v>1.7</v>
      </c>
      <c r="CK299" s="1086"/>
      <c r="CL299" s="670">
        <v>1</v>
      </c>
      <c r="CM299" s="669">
        <v>0</v>
      </c>
      <c r="CN299" s="670">
        <v>1013.25</v>
      </c>
      <c r="CO299" s="135">
        <f>'2011'!CA80</f>
        <v>3.9679999999999995</v>
      </c>
      <c r="CP299" s="664">
        <v>8.1199999999999992</v>
      </c>
      <c r="CQ299" s="664">
        <v>13.692307692307695</v>
      </c>
      <c r="CR299" s="664">
        <f t="shared" si="36"/>
        <v>10.906153846153847</v>
      </c>
      <c r="CS299" s="512">
        <f t="shared" si="37"/>
        <v>5.572307692307696</v>
      </c>
      <c r="CT299" s="669">
        <f>$CT$276+('2011'!$BX$80/Daily!$E$307*Daily!E299)</f>
        <v>554.19354838709683</v>
      </c>
      <c r="CU299" s="669">
        <f>$CU$276+('2011'!$CF$80/Daily!$E$307*Daily!E299)</f>
        <v>1327.6451612903227</v>
      </c>
      <c r="CV299" s="135">
        <f>'2011'!BT80</f>
        <v>8.8000000000000007</v>
      </c>
      <c r="CW299" s="135">
        <f>'2011'!BU80</f>
        <v>14.6</v>
      </c>
      <c r="CX299" s="25"/>
      <c r="CY299" s="536"/>
      <c r="CZ299" s="536"/>
      <c r="DA299" s="536"/>
      <c r="DB299" s="536"/>
      <c r="DC299" s="536"/>
      <c r="DD299" s="536"/>
    </row>
    <row r="300" spans="4:108" ht="12.75" customHeight="1" x14ac:dyDescent="0.2">
      <c r="D300" s="1889"/>
      <c r="E300" s="1843">
        <f t="shared" si="43"/>
        <v>24</v>
      </c>
      <c r="F300" s="189">
        <v>11.2</v>
      </c>
      <c r="G300" s="88">
        <v>16.5</v>
      </c>
      <c r="H300" s="88">
        <v>13.7</v>
      </c>
      <c r="I300" s="88">
        <v>5.3</v>
      </c>
      <c r="J300" s="1408"/>
      <c r="K300" s="98">
        <v>57</v>
      </c>
      <c r="L300" s="98">
        <v>87</v>
      </c>
      <c r="M300" s="98">
        <v>72</v>
      </c>
      <c r="N300" s="98">
        <v>30</v>
      </c>
      <c r="O300" s="111"/>
      <c r="P300" s="98">
        <v>993</v>
      </c>
      <c r="Q300" s="98">
        <v>1002</v>
      </c>
      <c r="R300" s="98">
        <v>997.5</v>
      </c>
      <c r="S300" s="98">
        <v>9</v>
      </c>
      <c r="T300" s="111"/>
      <c r="U300" s="88">
        <v>6.5</v>
      </c>
      <c r="V300" s="88">
        <v>12.5</v>
      </c>
      <c r="W300" s="88">
        <v>21</v>
      </c>
      <c r="X300" s="103" t="s">
        <v>185</v>
      </c>
      <c r="Y300" s="401"/>
      <c r="Z300" s="88">
        <v>0.8</v>
      </c>
      <c r="AA300" s="1459">
        <v>0.8</v>
      </c>
      <c r="AB300" s="156">
        <v>0.5</v>
      </c>
      <c r="AC300" s="1461">
        <v>5.1612903225806452E-2</v>
      </c>
      <c r="AD300" s="88">
        <v>0.53333333333333333</v>
      </c>
      <c r="AE300" s="1459">
        <v>1.8</v>
      </c>
      <c r="AF300" s="1467"/>
      <c r="AG300" s="88">
        <v>7.6</v>
      </c>
      <c r="AH300" s="88">
        <v>11.6</v>
      </c>
      <c r="AI300" s="88">
        <v>8.6999999999999993</v>
      </c>
      <c r="AJ300" s="88">
        <v>4</v>
      </c>
      <c r="AL300" s="103" t="s">
        <v>750</v>
      </c>
      <c r="AM300" s="106"/>
      <c r="AN300" s="106"/>
      <c r="AO300" s="396"/>
      <c r="AP300" s="593">
        <v>5</v>
      </c>
      <c r="AQ300" s="596">
        <v>1.5</v>
      </c>
      <c r="AR300" s="576"/>
      <c r="AS300" s="44">
        <f t="shared" si="38"/>
        <v>2.3999999999999986</v>
      </c>
      <c r="AT300" s="88">
        <f t="shared" si="39"/>
        <v>1.9000000000000004</v>
      </c>
      <c r="AU300" s="88">
        <f t="shared" si="40"/>
        <v>2.1499999999999995</v>
      </c>
      <c r="AV300" s="355">
        <f t="shared" si="41"/>
        <v>-0.49999999999999822</v>
      </c>
      <c r="AW300" s="44">
        <f>IF(F300="","",F300-Daily!CP300)</f>
        <v>3.2159999999999949</v>
      </c>
      <c r="AX300" s="44">
        <f>IF(G300="","",G300-Daily!CQ300)</f>
        <v>2.9692307692307658</v>
      </c>
      <c r="AY300" s="44">
        <f>IF(H300="","",H300-Daily!CR300)</f>
        <v>2.9426153846153795</v>
      </c>
      <c r="AZ300" s="487">
        <f>IF(I300="","",I300-Daily!CS300)</f>
        <v>-0.24676923076922996</v>
      </c>
      <c r="BA300" s="85">
        <v>6.8837377065199359</v>
      </c>
      <c r="BB300" s="85">
        <v>5.1079852005636521</v>
      </c>
      <c r="BC300" s="42">
        <v>6.2458346898615655</v>
      </c>
      <c r="BD300" s="108">
        <v>2.1539133311848975</v>
      </c>
      <c r="BE300" s="351"/>
      <c r="BF300" s="640">
        <v>0.35942028985507252</v>
      </c>
      <c r="BG300" s="26">
        <v>419.50000000000045</v>
      </c>
      <c r="BH300" s="132">
        <v>0.7539277639283446</v>
      </c>
      <c r="BI300" s="30">
        <v>1410.8099999999995</v>
      </c>
      <c r="BJ300" s="616">
        <v>1.059911058333131</v>
      </c>
      <c r="BK300" s="1792">
        <f t="shared" si="42"/>
        <v>1</v>
      </c>
      <c r="BL300" s="1709">
        <v>0.33333333333333331</v>
      </c>
      <c r="BM300" s="1709">
        <v>0.6020833333333333</v>
      </c>
      <c r="BN300" s="1709">
        <v>0.63749999999999996</v>
      </c>
      <c r="BO300" s="1709" t="s">
        <v>490</v>
      </c>
      <c r="BP300" s="1708">
        <v>0.54652777777777783</v>
      </c>
      <c r="BR300" s="1395"/>
      <c r="BS300" s="1390" t="s">
        <v>182</v>
      </c>
      <c r="BT300" s="160">
        <v>0</v>
      </c>
      <c r="BV300" s="1382"/>
      <c r="BW300" s="1382"/>
      <c r="BX300" s="1382"/>
      <c r="BY300" s="1382"/>
      <c r="BZ300" s="1382"/>
      <c r="CA300" s="1382"/>
      <c r="CB300" s="1382"/>
      <c r="CC300" s="1382"/>
      <c r="CD300" s="1216"/>
      <c r="CE300" s="1688">
        <f>MAX(AC277:AC307)</f>
        <v>0.23225806451612901</v>
      </c>
      <c r="CF300" s="1684">
        <f>MAX(AD277:AD307)</f>
        <v>3.4</v>
      </c>
      <c r="CG300" s="1689">
        <f>MAX(AE277:AE307)</f>
        <v>50</v>
      </c>
      <c r="CH300" s="1684">
        <f>MAX(AG277:AG307)</f>
        <v>12.4</v>
      </c>
      <c r="CI300" s="1684">
        <f>MAX(AH277:AH307)</f>
        <v>16.399999999999999</v>
      </c>
      <c r="CJ300" s="1684">
        <f>MAX(AI277:AI307)</f>
        <v>13.9</v>
      </c>
      <c r="CK300" s="1086"/>
      <c r="CL300" s="670">
        <v>1</v>
      </c>
      <c r="CM300" s="669">
        <v>0</v>
      </c>
      <c r="CN300" s="670">
        <v>1013.25</v>
      </c>
      <c r="CO300" s="135">
        <f>'2011'!CA80</f>
        <v>3.9679999999999995</v>
      </c>
      <c r="CP300" s="664">
        <v>7.9840000000000044</v>
      </c>
      <c r="CQ300" s="664">
        <v>13.530769230769234</v>
      </c>
      <c r="CR300" s="664">
        <f t="shared" si="36"/>
        <v>10.75738461538462</v>
      </c>
      <c r="CS300" s="512">
        <f t="shared" si="37"/>
        <v>5.5467692307692298</v>
      </c>
      <c r="CT300" s="669">
        <f>$CT$276+('2011'!$BX$80/Daily!$E$307*Daily!E300)</f>
        <v>556.41935483870964</v>
      </c>
      <c r="CU300" s="669">
        <f>$CU$276+('2011'!$CF$80/Daily!$E$307*Daily!E300)</f>
        <v>1331.0645161290322</v>
      </c>
      <c r="CV300" s="135">
        <f>'2011'!BT80</f>
        <v>8.8000000000000007</v>
      </c>
      <c r="CW300" s="135">
        <f>'2011'!BU80</f>
        <v>14.6</v>
      </c>
      <c r="CX300" s="25"/>
      <c r="CY300" s="536"/>
      <c r="CZ300" s="536"/>
      <c r="DA300" s="536"/>
      <c r="DB300" s="536"/>
      <c r="DC300" s="536"/>
      <c r="DD300" s="536"/>
    </row>
    <row r="301" spans="4:108" ht="12.75" customHeight="1" x14ac:dyDescent="0.2">
      <c r="D301" s="1889"/>
      <c r="E301" s="1843">
        <f t="shared" si="43"/>
        <v>25</v>
      </c>
      <c r="F301" s="189">
        <v>10.5</v>
      </c>
      <c r="G301" s="88">
        <v>16.3</v>
      </c>
      <c r="H301" s="88">
        <v>13.5</v>
      </c>
      <c r="I301" s="88">
        <v>5.8</v>
      </c>
      <c r="J301" s="1408"/>
      <c r="K301" s="156">
        <v>56</v>
      </c>
      <c r="L301" s="156">
        <v>90</v>
      </c>
      <c r="M301" s="98">
        <v>78</v>
      </c>
      <c r="N301" s="156">
        <v>34</v>
      </c>
      <c r="O301" s="154"/>
      <c r="P301" s="156">
        <v>992</v>
      </c>
      <c r="Q301" s="156">
        <v>1000</v>
      </c>
      <c r="R301" s="98">
        <v>996</v>
      </c>
      <c r="S301" s="156">
        <v>8</v>
      </c>
      <c r="T301" s="154"/>
      <c r="U301" s="88">
        <v>5.2</v>
      </c>
      <c r="V301" s="88">
        <v>11.4</v>
      </c>
      <c r="W301" s="88">
        <v>17.5</v>
      </c>
      <c r="X301" s="103" t="s">
        <v>179</v>
      </c>
      <c r="Y301" s="401"/>
      <c r="Z301" s="88">
        <v>1.7</v>
      </c>
      <c r="AA301" s="1459">
        <v>1.7</v>
      </c>
      <c r="AB301" s="156">
        <v>1.4</v>
      </c>
      <c r="AC301" s="1461">
        <v>0.1096774193548387</v>
      </c>
      <c r="AD301" s="88">
        <v>3.4</v>
      </c>
      <c r="AE301" s="1459">
        <v>20</v>
      </c>
      <c r="AF301" s="1467"/>
      <c r="AG301" s="88">
        <v>7.2</v>
      </c>
      <c r="AH301" s="88">
        <v>12.5</v>
      </c>
      <c r="AI301" s="88">
        <v>9.6</v>
      </c>
      <c r="AJ301" s="88">
        <v>5.3</v>
      </c>
      <c r="AL301" s="103" t="s">
        <v>547</v>
      </c>
      <c r="AM301" s="106"/>
      <c r="AN301" s="106"/>
      <c r="AO301" s="396"/>
      <c r="AP301" s="593">
        <v>4</v>
      </c>
      <c r="AQ301" s="596">
        <v>0.5</v>
      </c>
      <c r="AR301" s="576"/>
      <c r="AS301" s="44">
        <f t="shared" si="38"/>
        <v>1.6999999999999993</v>
      </c>
      <c r="AT301" s="88">
        <f t="shared" si="39"/>
        <v>1.7000000000000011</v>
      </c>
      <c r="AU301" s="88">
        <f t="shared" si="40"/>
        <v>1.7000000000000002</v>
      </c>
      <c r="AV301" s="355">
        <f t="shared" si="41"/>
        <v>1.7763568394002505E-15</v>
      </c>
      <c r="AW301" s="44">
        <f>IF(F301="","",F301-Daily!CP301)</f>
        <v>2.6519999999999957</v>
      </c>
      <c r="AX301" s="44">
        <f>IF(G301="","",G301-Daily!CQ301)</f>
        <v>2.9307692307692275</v>
      </c>
      <c r="AY301" s="44">
        <f>IF(H301="","",H301-Daily!CR301)</f>
        <v>2.8913846153846112</v>
      </c>
      <c r="AZ301" s="487">
        <f>IF(I301="","",I301-Daily!CS301)</f>
        <v>0.27876923076923088</v>
      </c>
      <c r="BA301" s="85">
        <v>5.215970065125112</v>
      </c>
      <c r="BB301" s="85">
        <v>5.0288191025838733</v>
      </c>
      <c r="BC301" s="42">
        <v>6.0843728263000321</v>
      </c>
      <c r="BD301" s="108">
        <v>2.1755541823260929</v>
      </c>
      <c r="BE301" s="351"/>
      <c r="BF301" s="640">
        <v>0.76376811594202898</v>
      </c>
      <c r="BG301" s="26">
        <v>421.20000000000044</v>
      </c>
      <c r="BH301" s="132">
        <v>0.75396697078184627</v>
      </c>
      <c r="BI301" s="30">
        <v>1414.8099999999995</v>
      </c>
      <c r="BJ301" s="616">
        <v>1.0601926563368702</v>
      </c>
      <c r="BK301" s="1792">
        <f t="shared" si="42"/>
        <v>2</v>
      </c>
      <c r="BL301" s="1709">
        <v>0.34027777777777773</v>
      </c>
      <c r="BM301" s="1709">
        <v>0.57013888888888886</v>
      </c>
      <c r="BN301" s="1709">
        <v>0.59652777777777777</v>
      </c>
      <c r="BO301" s="1709">
        <v>9.930555555555555E-2</v>
      </c>
      <c r="BP301" s="1708">
        <v>0.61111111111111105</v>
      </c>
      <c r="BR301" s="1395"/>
      <c r="BS301" s="1391" t="s">
        <v>186</v>
      </c>
      <c r="BT301" s="160">
        <f>MAX(BT293:BT300)</f>
        <v>10</v>
      </c>
      <c r="BU301" s="30"/>
      <c r="BV301" s="1380"/>
      <c r="BW301" s="1380"/>
      <c r="BX301" s="1380"/>
      <c r="BY301" s="1380"/>
      <c r="BZ301" s="1380"/>
      <c r="CA301" s="1380"/>
      <c r="CB301" s="1380"/>
      <c r="CC301" s="1380"/>
      <c r="CD301" s="1382"/>
      <c r="CE301" s="1682">
        <f>MIN(AJ277:AJ307)</f>
        <v>2</v>
      </c>
      <c r="CF301" s="1687"/>
      <c r="CG301" s="1687"/>
      <c r="CH301" s="1682">
        <f>MIN(AS277:AS307)</f>
        <v>-5.5000000000000009</v>
      </c>
      <c r="CI301" s="1682">
        <f>MIN(AT277:AT307)</f>
        <v>-3.1999999999999993</v>
      </c>
      <c r="CJ301" s="1682">
        <f>MIN(AU277:AU307)</f>
        <v>-4.3499999999999996</v>
      </c>
      <c r="CK301" s="1086"/>
      <c r="CL301" s="670">
        <v>1</v>
      </c>
      <c r="CM301" s="669">
        <v>0</v>
      </c>
      <c r="CN301" s="670">
        <v>1013.25</v>
      </c>
      <c r="CO301" s="135">
        <f>'2011'!CA80</f>
        <v>3.9679999999999995</v>
      </c>
      <c r="CP301" s="664">
        <v>7.8480000000000043</v>
      </c>
      <c r="CQ301" s="664">
        <v>13.369230769230773</v>
      </c>
      <c r="CR301" s="664">
        <f t="shared" si="36"/>
        <v>10.608615384615389</v>
      </c>
      <c r="CS301" s="512">
        <f t="shared" si="37"/>
        <v>5.5212307692307689</v>
      </c>
      <c r="CT301" s="669">
        <f>$CT$276+('2011'!$BX$80/Daily!$E$307*Daily!E301)</f>
        <v>558.64516129032256</v>
      </c>
      <c r="CU301" s="669">
        <f>$CU$276+('2011'!$CF$80/Daily!$E$307*Daily!E301)</f>
        <v>1334.483870967742</v>
      </c>
      <c r="CV301" s="135">
        <f>'2011'!BT80</f>
        <v>8.8000000000000007</v>
      </c>
      <c r="CW301" s="135">
        <f>'2011'!BU80</f>
        <v>14.6</v>
      </c>
      <c r="CX301" s="25"/>
      <c r="CY301" s="536"/>
      <c r="CZ301" s="536"/>
      <c r="DA301" s="536"/>
      <c r="DB301" s="536"/>
      <c r="DC301" s="536"/>
      <c r="DD301" s="536"/>
    </row>
    <row r="302" spans="4:108" ht="12.75" customHeight="1" x14ac:dyDescent="0.2">
      <c r="D302" s="1889"/>
      <c r="E302" s="1843">
        <f t="shared" si="43"/>
        <v>26</v>
      </c>
      <c r="F302" s="189">
        <v>8.8000000000000007</v>
      </c>
      <c r="G302" s="44">
        <v>11.8</v>
      </c>
      <c r="H302" s="44">
        <v>10.1</v>
      </c>
      <c r="I302" s="44">
        <v>3</v>
      </c>
      <c r="J302" s="1408"/>
      <c r="K302" s="78">
        <v>72</v>
      </c>
      <c r="L302" s="78">
        <v>90</v>
      </c>
      <c r="M302" s="85">
        <v>83</v>
      </c>
      <c r="N302" s="78">
        <v>18</v>
      </c>
      <c r="O302" s="127"/>
      <c r="P302" s="78">
        <v>1000</v>
      </c>
      <c r="Q302" s="78">
        <v>1008</v>
      </c>
      <c r="R302" s="85">
        <v>1004</v>
      </c>
      <c r="S302" s="78">
        <v>8</v>
      </c>
      <c r="T302" s="127"/>
      <c r="U302" s="44">
        <v>4.2</v>
      </c>
      <c r="V302" s="44">
        <v>13.7</v>
      </c>
      <c r="W302" s="44">
        <v>19.2</v>
      </c>
      <c r="X302" s="103" t="s">
        <v>179</v>
      </c>
      <c r="Y302" s="401"/>
      <c r="Z302" s="88">
        <v>3.1</v>
      </c>
      <c r="AA302" s="1459">
        <v>1.1000000000000001</v>
      </c>
      <c r="AB302" s="156">
        <v>0.6</v>
      </c>
      <c r="AC302" s="1461">
        <v>0.19999999999999998</v>
      </c>
      <c r="AD302" s="88">
        <v>0.77500000000000002</v>
      </c>
      <c r="AE302" s="1459">
        <v>4.4000000000000004</v>
      </c>
      <c r="AF302" s="1467"/>
      <c r="AG302" s="88">
        <v>-0.2</v>
      </c>
      <c r="AH302" s="88">
        <v>10.199999999999999</v>
      </c>
      <c r="AI302" s="88">
        <v>7.3</v>
      </c>
      <c r="AJ302" s="88">
        <v>10.399999999999999</v>
      </c>
      <c r="AL302" s="103" t="s">
        <v>751</v>
      </c>
      <c r="AM302" s="106"/>
      <c r="AN302" s="106"/>
      <c r="AO302" s="396"/>
      <c r="AP302" s="511">
        <v>3</v>
      </c>
      <c r="AQ302" s="597">
        <v>4</v>
      </c>
      <c r="AR302" s="576"/>
      <c r="AS302" s="44">
        <f t="shared" si="38"/>
        <v>0</v>
      </c>
      <c r="AT302" s="44">
        <f t="shared" si="39"/>
        <v>-2.7999999999999989</v>
      </c>
      <c r="AU302" s="44">
        <f t="shared" si="40"/>
        <v>-1.3999999999999995</v>
      </c>
      <c r="AV302" s="487">
        <f t="shared" si="41"/>
        <v>-2.7999999999999989</v>
      </c>
      <c r="AW302" s="44">
        <f>IF(F302="","",F302-Daily!CP302)</f>
        <v>1.0879999999999965</v>
      </c>
      <c r="AX302" s="44">
        <f>IF(G302="","",G302-Daily!CQ302)</f>
        <v>-1.4076923076923116</v>
      </c>
      <c r="AY302" s="44">
        <f>IF(H302="","",H302-Daily!CR302)</f>
        <v>-0.35984615384615815</v>
      </c>
      <c r="AZ302" s="487">
        <f>IF(I302="","",I302-Daily!CS302)</f>
        <v>-2.4956923076923081</v>
      </c>
      <c r="BA302" s="85">
        <v>2.7752172284102783</v>
      </c>
      <c r="BB302" s="85">
        <v>2.9214734863521143</v>
      </c>
      <c r="BC302" s="42">
        <v>2.214225781353945</v>
      </c>
      <c r="BD302" s="108">
        <v>5.4880808616054511</v>
      </c>
      <c r="BE302" s="351"/>
      <c r="BF302" s="640">
        <v>1.3927536231884059</v>
      </c>
      <c r="BG302" s="26">
        <v>424.30000000000047</v>
      </c>
      <c r="BH302" s="132">
        <v>0.75650198424110049</v>
      </c>
      <c r="BI302" s="30">
        <v>1417.8099999999995</v>
      </c>
      <c r="BJ302" s="616">
        <v>1.0597253767329713</v>
      </c>
      <c r="BK302" s="1792">
        <f t="shared" si="42"/>
        <v>2</v>
      </c>
      <c r="BL302" s="1709">
        <v>0.30486111111111108</v>
      </c>
      <c r="BM302" s="1709">
        <v>0.6875</v>
      </c>
      <c r="BN302" s="1709">
        <v>0.73611111111111116</v>
      </c>
      <c r="BO302" s="1709" t="s">
        <v>490</v>
      </c>
      <c r="BP302" s="1708">
        <v>0.58958333333333335</v>
      </c>
      <c r="BR302" s="1395"/>
      <c r="BT302" s="25"/>
      <c r="BU302" s="30"/>
      <c r="BV302" s="172"/>
      <c r="BW302" s="172"/>
      <c r="BX302" s="172"/>
      <c r="BY302" s="172"/>
      <c r="BZ302" s="172"/>
      <c r="CA302" s="172"/>
      <c r="CB302" s="172"/>
      <c r="CC302" s="172"/>
      <c r="CD302" s="1380"/>
      <c r="CE302" s="1684">
        <f>MAX(AJ277:AJ307)</f>
        <v>13.3</v>
      </c>
      <c r="CF302" s="1689">
        <f>MAX(AP277:AP307)</f>
        <v>10.4</v>
      </c>
      <c r="CG302" s="1689">
        <f>MAX(AQ277:AQ307)</f>
        <v>5</v>
      </c>
      <c r="CH302" s="1684">
        <f>MAX(AS277:AS307)</f>
        <v>7.3999999999999986</v>
      </c>
      <c r="CI302" s="1684">
        <f>MAX(AT277:AT307)</f>
        <v>12.500000000000002</v>
      </c>
      <c r="CJ302" s="1684">
        <f>MAX(AU277:AU307)</f>
        <v>9.0500000000000007</v>
      </c>
      <c r="CK302" s="1086"/>
      <c r="CL302" s="670">
        <v>1</v>
      </c>
      <c r="CM302" s="669">
        <v>0</v>
      </c>
      <c r="CN302" s="670">
        <v>1013.25</v>
      </c>
      <c r="CO302" s="135">
        <f>'2011'!CA80</f>
        <v>3.9679999999999995</v>
      </c>
      <c r="CP302" s="664">
        <v>7.7120000000000042</v>
      </c>
      <c r="CQ302" s="664">
        <v>13.207692307692312</v>
      </c>
      <c r="CR302" s="664">
        <f t="shared" si="36"/>
        <v>10.459846153846158</v>
      </c>
      <c r="CS302" s="512">
        <f t="shared" si="37"/>
        <v>5.4956923076923081</v>
      </c>
      <c r="CT302" s="669">
        <f>$CT$276+('2011'!$BX$80/Daily!$E$307*Daily!E302)</f>
        <v>560.87096774193549</v>
      </c>
      <c r="CU302" s="669">
        <f>$CU$276+('2011'!$CF$80/Daily!$E$307*Daily!E302)</f>
        <v>1337.9032258064517</v>
      </c>
      <c r="CV302" s="135">
        <f>'2011'!BT80</f>
        <v>8.8000000000000007</v>
      </c>
      <c r="CW302" s="135">
        <f>'2011'!BU80</f>
        <v>14.6</v>
      </c>
      <c r="CX302" s="25"/>
      <c r="CY302" s="536"/>
      <c r="CZ302" s="536"/>
      <c r="DA302" s="536"/>
      <c r="DB302" s="536"/>
      <c r="DC302" s="536"/>
      <c r="DD302" s="536"/>
    </row>
    <row r="303" spans="4:108" ht="12.75" customHeight="1" x14ac:dyDescent="0.2">
      <c r="D303" s="1889"/>
      <c r="E303" s="1843">
        <f t="shared" si="43"/>
        <v>27</v>
      </c>
      <c r="F303" s="189">
        <v>11.1</v>
      </c>
      <c r="G303" s="44">
        <v>13.7</v>
      </c>
      <c r="H303" s="44">
        <v>12.3</v>
      </c>
      <c r="I303" s="44">
        <v>2.6</v>
      </c>
      <c r="J303" s="1408"/>
      <c r="K303" s="78">
        <v>81</v>
      </c>
      <c r="L303" s="78">
        <v>92</v>
      </c>
      <c r="M303" s="85">
        <v>87</v>
      </c>
      <c r="N303" s="78">
        <v>11</v>
      </c>
      <c r="O303" s="127"/>
      <c r="P303" s="78">
        <v>1006</v>
      </c>
      <c r="Q303" s="78">
        <v>1012</v>
      </c>
      <c r="R303" s="85">
        <v>1009</v>
      </c>
      <c r="S303" s="78">
        <v>6</v>
      </c>
      <c r="T303" s="127"/>
      <c r="U303" s="44">
        <v>2.8</v>
      </c>
      <c r="V303" s="44">
        <v>9.1999999999999993</v>
      </c>
      <c r="W303" s="44">
        <v>12.3</v>
      </c>
      <c r="X303" s="103" t="s">
        <v>185</v>
      </c>
      <c r="Y303" s="401"/>
      <c r="Z303" s="88">
        <v>0.8</v>
      </c>
      <c r="AA303" s="1459">
        <v>0.5</v>
      </c>
      <c r="AB303" s="156">
        <v>0.5</v>
      </c>
      <c r="AC303" s="1461">
        <v>5.1612903225806452E-2</v>
      </c>
      <c r="AD303" s="88">
        <v>0.26666666666666666</v>
      </c>
      <c r="AE303" s="1459">
        <v>4.2</v>
      </c>
      <c r="AF303" s="1467"/>
      <c r="AG303" s="88">
        <v>9.1</v>
      </c>
      <c r="AH303" s="88">
        <v>12</v>
      </c>
      <c r="AI303" s="88">
        <v>10.199999999999999</v>
      </c>
      <c r="AJ303" s="88">
        <v>2.9000000000000004</v>
      </c>
      <c r="AL303" s="103" t="s">
        <v>530</v>
      </c>
      <c r="AM303" s="106"/>
      <c r="AN303" s="106"/>
      <c r="AO303" s="396"/>
      <c r="AP303" s="511">
        <v>0</v>
      </c>
      <c r="AQ303" s="597">
        <v>3</v>
      </c>
      <c r="AR303" s="576"/>
      <c r="AS303" s="44">
        <f t="shared" si="38"/>
        <v>2.2999999999999989</v>
      </c>
      <c r="AT303" s="44">
        <f t="shared" si="39"/>
        <v>-0.90000000000000036</v>
      </c>
      <c r="AU303" s="44">
        <f t="shared" si="40"/>
        <v>0.69999999999999929</v>
      </c>
      <c r="AV303" s="487">
        <f t="shared" si="41"/>
        <v>-3.1999999999999993</v>
      </c>
      <c r="AW303" s="44">
        <f>IF(F303="","",F303-Daily!CP303)</f>
        <v>3.5239999999999956</v>
      </c>
      <c r="AX303" s="44">
        <f>IF(G303="","",G303-Daily!CQ303)</f>
        <v>0.65384615384614797</v>
      </c>
      <c r="AY303" s="44">
        <f>IF(H303="","",H303-Daily!CR303)</f>
        <v>1.9889230769230721</v>
      </c>
      <c r="AZ303" s="487">
        <f>IF(I303="","",I303-Daily!CS303)</f>
        <v>-2.8701538461538472</v>
      </c>
      <c r="BA303" s="85">
        <v>8.1037994383504834</v>
      </c>
      <c r="BB303" s="85">
        <v>2.3519864435201256</v>
      </c>
      <c r="BC303" s="42">
        <v>3.9866665100855387</v>
      </c>
      <c r="BD303" s="108">
        <v>6.7356743511662982</v>
      </c>
      <c r="BE303" s="351"/>
      <c r="BF303" s="640">
        <v>0.35942028985507252</v>
      </c>
      <c r="BG303" s="26">
        <v>425.10000000000048</v>
      </c>
      <c r="BH303" s="132">
        <v>0.75493240146654528</v>
      </c>
      <c r="BI303" s="30">
        <v>1417.8099999999995</v>
      </c>
      <c r="BJ303" s="616">
        <v>1.0570238810995403</v>
      </c>
      <c r="BK303" s="1792">
        <f t="shared" si="42"/>
        <v>1</v>
      </c>
      <c r="BL303" s="1709" t="s">
        <v>527</v>
      </c>
      <c r="BM303" s="1709">
        <v>0.59375</v>
      </c>
      <c r="BN303" s="1709">
        <v>0.51041666666666663</v>
      </c>
      <c r="BO303" s="1709" t="s">
        <v>490</v>
      </c>
      <c r="BP303" s="1708">
        <v>0.51180555555555551</v>
      </c>
      <c r="BR303" s="1395"/>
      <c r="BT303" s="25"/>
      <c r="BU303" s="26"/>
      <c r="BV303" s="172"/>
      <c r="BW303" s="172"/>
      <c r="BX303" s="172"/>
      <c r="BY303" s="172"/>
      <c r="BZ303" s="172"/>
      <c r="CA303" s="172"/>
      <c r="CB303" s="172"/>
      <c r="CC303" s="172"/>
      <c r="CD303" s="25"/>
      <c r="CE303" s="1682">
        <f>MIN(AV277:AV307)</f>
        <v>-3.1999999999999993</v>
      </c>
      <c r="CF303" s="1682">
        <f>MIN(AW277:AW307)</f>
        <v>-5.6420000000000075</v>
      </c>
      <c r="CG303" s="1682">
        <f>MIN(AX277:AX307)</f>
        <v>-2.7769230769230777</v>
      </c>
      <c r="CH303" s="1682">
        <f>MIN(AY277:AY307)</f>
        <v>-4.4524615384615398</v>
      </c>
      <c r="CI303" s="1682">
        <f>MIN(AZ277:AZ307)</f>
        <v>-3.4813333333333198</v>
      </c>
      <c r="CJ303" s="1692"/>
      <c r="CK303" s="1086"/>
      <c r="CL303" s="670">
        <v>1</v>
      </c>
      <c r="CM303" s="669">
        <v>0</v>
      </c>
      <c r="CN303" s="670">
        <v>1013.25</v>
      </c>
      <c r="CO303" s="135">
        <f>'2011'!CA80</f>
        <v>3.9679999999999995</v>
      </c>
      <c r="CP303" s="664">
        <v>7.5760000000000041</v>
      </c>
      <c r="CQ303" s="664">
        <v>13.046153846153851</v>
      </c>
      <c r="CR303" s="664">
        <f t="shared" si="36"/>
        <v>10.311076923076929</v>
      </c>
      <c r="CS303" s="512">
        <f t="shared" si="37"/>
        <v>5.4701538461538473</v>
      </c>
      <c r="CT303" s="669">
        <f>$CT$276+('2011'!$BX$80/Daily!$E$307*Daily!E303)</f>
        <v>563.09677419354841</v>
      </c>
      <c r="CU303" s="669">
        <f>$CU$276+('2011'!$CF$80/Daily!$E$307*Daily!E303)</f>
        <v>1341.3225806451612</v>
      </c>
      <c r="CV303" s="135">
        <f>'2011'!BT80</f>
        <v>8.8000000000000007</v>
      </c>
      <c r="CW303" s="135">
        <f>'2011'!BU80</f>
        <v>14.6</v>
      </c>
      <c r="CX303" s="25"/>
      <c r="CY303" s="536"/>
      <c r="CZ303" s="536"/>
      <c r="DA303" s="536"/>
      <c r="DB303" s="536"/>
      <c r="DC303" s="536"/>
      <c r="DD303" s="536"/>
    </row>
    <row r="304" spans="4:108" ht="12.75" customHeight="1" x14ac:dyDescent="0.2">
      <c r="D304" s="1889"/>
      <c r="E304" s="1843">
        <f t="shared" si="43"/>
        <v>28</v>
      </c>
      <c r="F304" s="189">
        <v>8.9</v>
      </c>
      <c r="G304" s="44">
        <v>14.6</v>
      </c>
      <c r="H304" s="44">
        <v>12.4</v>
      </c>
      <c r="I304" s="44">
        <v>5.7</v>
      </c>
      <c r="J304" s="1408"/>
      <c r="K304" s="78">
        <v>66</v>
      </c>
      <c r="L304" s="78">
        <v>94</v>
      </c>
      <c r="M304" s="85">
        <v>84</v>
      </c>
      <c r="N304" s="78">
        <v>28</v>
      </c>
      <c r="O304" s="127"/>
      <c r="P304" s="78">
        <v>1013</v>
      </c>
      <c r="Q304" s="78">
        <v>1024</v>
      </c>
      <c r="R304" s="85">
        <v>1018.5</v>
      </c>
      <c r="S304" s="78">
        <v>11</v>
      </c>
      <c r="T304" s="127"/>
      <c r="U304" s="44">
        <v>2.4</v>
      </c>
      <c r="V304" s="44">
        <v>7.8</v>
      </c>
      <c r="W304" s="44">
        <v>10.199999999999999</v>
      </c>
      <c r="X304" s="103" t="s">
        <v>180</v>
      </c>
      <c r="Y304" s="401"/>
      <c r="Z304" s="88">
        <v>0</v>
      </c>
      <c r="AA304" s="1459" t="s">
        <v>459</v>
      </c>
      <c r="AB304" s="156" t="s">
        <v>459</v>
      </c>
      <c r="AC304" s="1461" t="s">
        <v>459</v>
      </c>
      <c r="AD304" s="88" t="s">
        <v>459</v>
      </c>
      <c r="AE304" s="1459" t="s">
        <v>459</v>
      </c>
      <c r="AF304" s="1467"/>
      <c r="AG304" s="88">
        <v>7.6</v>
      </c>
      <c r="AH304" s="88">
        <v>11.8</v>
      </c>
      <c r="AI304" s="88">
        <v>9.6</v>
      </c>
      <c r="AJ304" s="88">
        <v>4.2000000000000011</v>
      </c>
      <c r="AL304" s="103" t="s">
        <v>752</v>
      </c>
      <c r="AM304" s="106"/>
      <c r="AN304" s="106"/>
      <c r="AO304" s="396"/>
      <c r="AP304" s="511">
        <v>6.5</v>
      </c>
      <c r="AQ304" s="597">
        <v>0</v>
      </c>
      <c r="AR304" s="576"/>
      <c r="AS304" s="44">
        <f t="shared" si="38"/>
        <v>9.9999999999999645E-2</v>
      </c>
      <c r="AT304" s="44">
        <f t="shared" si="39"/>
        <v>0</v>
      </c>
      <c r="AU304" s="44">
        <f t="shared" si="40"/>
        <v>4.9999999999999822E-2</v>
      </c>
      <c r="AV304" s="487">
        <f t="shared" si="41"/>
        <v>-9.9999999999999645E-2</v>
      </c>
      <c r="AW304" s="44">
        <f>IF(F304="","",F304-Daily!CP304)</f>
        <v>1.46</v>
      </c>
      <c r="AX304" s="44">
        <f>IF(G304="","",G304-Daily!CQ304)</f>
        <v>1.7153846153846093</v>
      </c>
      <c r="AY304" s="44">
        <f>IF(H304="","",H304-Daily!CR304)</f>
        <v>2.2376923076923045</v>
      </c>
      <c r="AZ304" s="487">
        <f>IF(I304="","",I304-Daily!CS304)</f>
        <v>0.25538461538461021</v>
      </c>
      <c r="BA304" s="85">
        <v>3.1678196026169267</v>
      </c>
      <c r="BB304" s="85">
        <v>3.2226974010279488</v>
      </c>
      <c r="BC304" s="42">
        <v>4.4472919991456159</v>
      </c>
      <c r="BD304" s="108">
        <v>2.1596995788477704</v>
      </c>
      <c r="BE304" s="351"/>
      <c r="BF304" s="640">
        <v>0</v>
      </c>
      <c r="BG304" s="26">
        <v>425.10000000000048</v>
      </c>
      <c r="BH304" s="132">
        <v>0.75196005706134184</v>
      </c>
      <c r="BI304" s="30">
        <v>1424.3099999999995</v>
      </c>
      <c r="BJ304" s="616">
        <v>1.0591697651546041</v>
      </c>
      <c r="BK304" s="1792">
        <f t="shared" si="42"/>
        <v>0</v>
      </c>
      <c r="BL304" s="1709">
        <v>0.3611111111111111</v>
      </c>
      <c r="BM304" s="1709">
        <v>0.62291666666666667</v>
      </c>
      <c r="BN304" s="1709">
        <v>0.62222222222222223</v>
      </c>
      <c r="BO304" s="1709">
        <v>6.5972222222222224E-2</v>
      </c>
      <c r="BP304" s="1708">
        <v>0.42430555555555555</v>
      </c>
      <c r="BR304" s="1395"/>
      <c r="BS304" s="25"/>
      <c r="BT304" s="25"/>
      <c r="BU304" s="30"/>
      <c r="BV304" s="25"/>
      <c r="BW304" s="25"/>
      <c r="BX304" s="25"/>
      <c r="BY304" s="25"/>
      <c r="BZ304" s="25"/>
      <c r="CA304" s="25"/>
      <c r="CB304" s="25"/>
      <c r="CC304" s="25"/>
      <c r="CD304" s="25"/>
      <c r="CE304" s="1682">
        <f>MAX(AV277:AV307)</f>
        <v>9.0000000000000018</v>
      </c>
      <c r="CF304" s="1682">
        <f>MAX(AW277:AW307)</f>
        <v>6.631999999999997</v>
      </c>
      <c r="CG304" s="1682">
        <f>MAX(AX277:AX307)</f>
        <v>10.565666666666676</v>
      </c>
      <c r="CH304" s="1682">
        <f>MAX(AY277:AY307)</f>
        <v>6.8199999999999967</v>
      </c>
      <c r="CI304" s="1682">
        <f>MAX(AZ277:AZ307)</f>
        <v>8.3213333333333459</v>
      </c>
      <c r="CJ304" s="1691"/>
      <c r="CK304" s="1086"/>
      <c r="CL304" s="670">
        <v>1</v>
      </c>
      <c r="CM304" s="669">
        <v>0</v>
      </c>
      <c r="CN304" s="670">
        <v>1013.25</v>
      </c>
      <c r="CO304" s="135">
        <f>'2011'!CA80</f>
        <v>3.9679999999999995</v>
      </c>
      <c r="CP304" s="664">
        <v>7.44</v>
      </c>
      <c r="CQ304" s="664">
        <v>12.88461538461539</v>
      </c>
      <c r="CR304" s="664">
        <f t="shared" si="36"/>
        <v>10.162307692307696</v>
      </c>
      <c r="CS304" s="512">
        <f t="shared" si="37"/>
        <v>5.44461538461539</v>
      </c>
      <c r="CT304" s="669">
        <f>$CT$276+('2011'!$BX$80/Daily!$E$307*Daily!E304)</f>
        <v>565.32258064516122</v>
      </c>
      <c r="CU304" s="669">
        <f>$CU$276+('2011'!$CF$80/Daily!$E$307*Daily!E304)</f>
        <v>1344.741935483871</v>
      </c>
      <c r="CV304" s="135">
        <f>'2011'!BT80</f>
        <v>8.8000000000000007</v>
      </c>
      <c r="CW304" s="135">
        <f>'2011'!BU80</f>
        <v>14.6</v>
      </c>
      <c r="CX304" s="25"/>
      <c r="CY304" s="536"/>
      <c r="CZ304" s="536"/>
      <c r="DA304" s="536"/>
      <c r="DB304" s="536"/>
      <c r="DC304" s="536"/>
      <c r="DD304" s="536"/>
    </row>
    <row r="305" spans="4:108" ht="12.75" customHeight="1" x14ac:dyDescent="0.2">
      <c r="D305" s="1889"/>
      <c r="E305" s="1843">
        <f t="shared" si="43"/>
        <v>29</v>
      </c>
      <c r="F305" s="189">
        <v>12.4</v>
      </c>
      <c r="G305" s="44">
        <v>15.7</v>
      </c>
      <c r="H305" s="44">
        <v>13.7</v>
      </c>
      <c r="I305" s="44">
        <v>3.3</v>
      </c>
      <c r="J305" s="1408"/>
      <c r="K305" s="78">
        <v>63</v>
      </c>
      <c r="L305" s="78">
        <v>93</v>
      </c>
      <c r="M305" s="85">
        <v>81</v>
      </c>
      <c r="N305" s="78">
        <v>30</v>
      </c>
      <c r="O305" s="127"/>
      <c r="P305" s="78">
        <v>1018</v>
      </c>
      <c r="Q305" s="78">
        <v>1024</v>
      </c>
      <c r="R305" s="85">
        <v>1021</v>
      </c>
      <c r="S305" s="78">
        <v>6</v>
      </c>
      <c r="T305" s="127"/>
      <c r="U305" s="44">
        <v>5.8</v>
      </c>
      <c r="V305" s="44">
        <v>13.8</v>
      </c>
      <c r="W305" s="44">
        <v>23.9</v>
      </c>
      <c r="X305" s="103" t="s">
        <v>154</v>
      </c>
      <c r="Y305" s="401"/>
      <c r="Z305" s="88">
        <v>0</v>
      </c>
      <c r="AA305" s="1459" t="s">
        <v>459</v>
      </c>
      <c r="AB305" s="156" t="s">
        <v>459</v>
      </c>
      <c r="AC305" s="1461" t="s">
        <v>459</v>
      </c>
      <c r="AD305" s="88" t="s">
        <v>459</v>
      </c>
      <c r="AE305" s="1459" t="s">
        <v>459</v>
      </c>
      <c r="AF305" s="1467"/>
      <c r="AG305" s="88">
        <v>8</v>
      </c>
      <c r="AH305" s="88">
        <v>12.4</v>
      </c>
      <c r="AI305" s="88">
        <v>10.3</v>
      </c>
      <c r="AJ305" s="88">
        <v>4.4000000000000004</v>
      </c>
      <c r="AL305" s="103" t="s">
        <v>547</v>
      </c>
      <c r="AM305" s="106"/>
      <c r="AN305" s="106"/>
      <c r="AO305" s="396"/>
      <c r="AP305" s="511">
        <v>3.5</v>
      </c>
      <c r="AQ305" s="597">
        <v>0</v>
      </c>
      <c r="AR305" s="576"/>
      <c r="AS305" s="44">
        <f t="shared" si="38"/>
        <v>3.5999999999999996</v>
      </c>
      <c r="AT305" s="44">
        <f t="shared" si="39"/>
        <v>1.0999999999999996</v>
      </c>
      <c r="AU305" s="44">
        <f t="shared" si="40"/>
        <v>2.3499999999999996</v>
      </c>
      <c r="AV305" s="487">
        <f t="shared" si="41"/>
        <v>-2.5</v>
      </c>
      <c r="AW305" s="44">
        <f>IF(F305="","",F305-Daily!CP305)</f>
        <v>5.0959999999999965</v>
      </c>
      <c r="AX305" s="44">
        <f>IF(G305="","",G305-Daily!CQ305)</f>
        <v>2.9769230769230699</v>
      </c>
      <c r="AY305" s="44">
        <f>IF(H305="","",H305-Daily!CR305)</f>
        <v>3.6864615384615327</v>
      </c>
      <c r="AZ305" s="487">
        <f>IF(I305="","",I305-Daily!CS305)</f>
        <v>-2.1190769230769257</v>
      </c>
      <c r="BA305" s="85">
        <v>21.28259801061219</v>
      </c>
      <c r="BB305" s="85">
        <v>5.1240266507742955</v>
      </c>
      <c r="BC305" s="85">
        <v>9.3885888857513589</v>
      </c>
      <c r="BD305" s="108">
        <v>4.5326568987161133</v>
      </c>
      <c r="BE305" s="351"/>
      <c r="BF305" s="640">
        <v>0</v>
      </c>
      <c r="BG305" s="26">
        <v>425.10000000000048</v>
      </c>
      <c r="BH305" s="132">
        <v>0.74901102648630302</v>
      </c>
      <c r="BI305" s="30">
        <v>1427.8099999999995</v>
      </c>
      <c r="BJ305" s="616">
        <v>1.0590795109228814</v>
      </c>
      <c r="BK305" s="1792">
        <f t="shared" si="42"/>
        <v>0</v>
      </c>
      <c r="BL305" s="1709">
        <v>0.36180555555555555</v>
      </c>
      <c r="BM305" s="1709">
        <v>0.64166666666666672</v>
      </c>
      <c r="BN305" s="1709">
        <v>0.56597222222222221</v>
      </c>
      <c r="BO305" s="1709">
        <v>0.27638888888888885</v>
      </c>
      <c r="BP305" s="1708">
        <v>0.7416666666666667</v>
      </c>
      <c r="BR305" s="1395"/>
      <c r="BS305" s="1387"/>
      <c r="BT305" s="42"/>
      <c r="BU305" s="10"/>
      <c r="BV305" s="10"/>
      <c r="BW305" s="10"/>
      <c r="BX305" s="10"/>
      <c r="BY305" s="10"/>
      <c r="BZ305" s="10"/>
      <c r="CA305" s="9"/>
      <c r="CB305" s="9"/>
      <c r="CC305" s="9"/>
      <c r="CD305" s="9"/>
      <c r="CE305" s="1695"/>
      <c r="CF305" s="1695"/>
      <c r="CG305" s="1695"/>
      <c r="CH305" s="1695"/>
      <c r="CI305" s="1695"/>
      <c r="CJ305" s="1695"/>
      <c r="CK305" s="1086"/>
      <c r="CL305" s="670">
        <v>1</v>
      </c>
      <c r="CM305" s="669">
        <v>0</v>
      </c>
      <c r="CN305" s="670">
        <v>1013.25</v>
      </c>
      <c r="CO305" s="135">
        <f>'2011'!CA80</f>
        <v>3.9679999999999995</v>
      </c>
      <c r="CP305" s="664">
        <v>7.3040000000000038</v>
      </c>
      <c r="CQ305" s="664">
        <v>12.723076923076929</v>
      </c>
      <c r="CR305" s="664">
        <f t="shared" si="36"/>
        <v>10.013538461538467</v>
      </c>
      <c r="CS305" s="512">
        <f t="shared" si="37"/>
        <v>5.4190769230769256</v>
      </c>
      <c r="CT305" s="669">
        <f>$CT$276+('2011'!$BX$80/Daily!$E$307*Daily!E305)</f>
        <v>567.54838709677415</v>
      </c>
      <c r="CU305" s="669">
        <f>$CU$276+('2011'!$CF$80/Daily!$E$307*Daily!E305)</f>
        <v>1348.1612903225807</v>
      </c>
      <c r="CV305" s="135">
        <f>'2011'!BT80</f>
        <v>8.8000000000000007</v>
      </c>
      <c r="CW305" s="135">
        <f>'2011'!BU80</f>
        <v>14.6</v>
      </c>
      <c r="CX305" s="25"/>
      <c r="CY305" s="536"/>
      <c r="CZ305" s="536"/>
      <c r="DA305" s="536"/>
      <c r="DB305" s="536"/>
      <c r="DC305" s="536"/>
      <c r="DD305" s="536"/>
    </row>
    <row r="306" spans="4:108" ht="12.75" customHeight="1" x14ac:dyDescent="0.2">
      <c r="D306" s="1889"/>
      <c r="E306" s="1843">
        <f t="shared" si="43"/>
        <v>30</v>
      </c>
      <c r="F306" s="189">
        <v>13.8</v>
      </c>
      <c r="G306" s="44">
        <v>16.600000000000001</v>
      </c>
      <c r="H306" s="44">
        <v>15.2</v>
      </c>
      <c r="I306" s="44">
        <v>2.8</v>
      </c>
      <c r="J306" s="1408"/>
      <c r="K306" s="78">
        <v>81</v>
      </c>
      <c r="L306" s="78">
        <v>92</v>
      </c>
      <c r="M306" s="85">
        <v>88</v>
      </c>
      <c r="N306" s="78">
        <v>11</v>
      </c>
      <c r="O306" s="127"/>
      <c r="P306" s="78">
        <v>1017</v>
      </c>
      <c r="Q306" s="78">
        <v>1019</v>
      </c>
      <c r="R306" s="85">
        <v>1018</v>
      </c>
      <c r="S306" s="78">
        <v>2</v>
      </c>
      <c r="T306" s="127"/>
      <c r="U306" s="44">
        <v>6.3</v>
      </c>
      <c r="V306" s="44">
        <v>13</v>
      </c>
      <c r="W306" s="44">
        <v>17.600000000000001</v>
      </c>
      <c r="X306" s="103" t="s">
        <v>154</v>
      </c>
      <c r="Y306" s="401"/>
      <c r="Z306" s="88">
        <v>0</v>
      </c>
      <c r="AA306" s="1459" t="s">
        <v>459</v>
      </c>
      <c r="AB306" s="156" t="s">
        <v>459</v>
      </c>
      <c r="AC306" s="1461" t="s">
        <v>459</v>
      </c>
      <c r="AD306" s="88" t="s">
        <v>459</v>
      </c>
      <c r="AE306" s="1459" t="s">
        <v>459</v>
      </c>
      <c r="AF306" s="1467"/>
      <c r="AG306" s="88">
        <v>10.8</v>
      </c>
      <c r="AH306" s="88">
        <v>14.1</v>
      </c>
      <c r="AI306" s="88">
        <v>13.2</v>
      </c>
      <c r="AJ306" s="88">
        <v>3.2999999999999989</v>
      </c>
      <c r="AL306" s="103" t="s">
        <v>659</v>
      </c>
      <c r="AM306" s="106"/>
      <c r="AN306" s="106"/>
      <c r="AO306" s="396"/>
      <c r="AP306" s="511">
        <v>0.5</v>
      </c>
      <c r="AQ306" s="597">
        <v>0</v>
      </c>
      <c r="AR306" s="576"/>
      <c r="AS306" s="44">
        <f t="shared" si="38"/>
        <v>5</v>
      </c>
      <c r="AT306" s="44">
        <f t="shared" si="39"/>
        <v>2.0000000000000018</v>
      </c>
      <c r="AU306" s="44">
        <f t="shared" si="40"/>
        <v>3.5000000000000009</v>
      </c>
      <c r="AV306" s="487">
        <f t="shared" si="41"/>
        <v>-2.9999999999999982</v>
      </c>
      <c r="AW306" s="44">
        <f>IF(F306="","",F306-Daily!CP306)</f>
        <v>6.631999999999997</v>
      </c>
      <c r="AX306" s="44">
        <f>IF(G306="","",G306-Daily!CQ306)</f>
        <v>4.038461538461533</v>
      </c>
      <c r="AY306" s="44">
        <f>IF(H306="","",H306-Daily!CR306)</f>
        <v>5.3352307692307637</v>
      </c>
      <c r="AZ306" s="487">
        <f>IF(I306="","",I306-Daily!CS306)</f>
        <v>-2.5935384615384649</v>
      </c>
      <c r="BA306" s="85">
        <v>68.290467991156063</v>
      </c>
      <c r="BB306" s="85">
        <v>8.2010526940757806</v>
      </c>
      <c r="BC306" s="85">
        <v>27.969533967812257</v>
      </c>
      <c r="BD306" s="108">
        <v>5.7815915500525348</v>
      </c>
      <c r="BE306" s="351"/>
      <c r="BF306" s="640">
        <v>0</v>
      </c>
      <c r="BG306" s="26">
        <v>425.10000000000048</v>
      </c>
      <c r="BH306" s="132">
        <v>0.74608503651701386</v>
      </c>
      <c r="BI306" s="30">
        <v>1428.3099999999995</v>
      </c>
      <c r="BJ306" s="616">
        <v>1.0567700899782808</v>
      </c>
      <c r="BK306" s="1792">
        <f t="shared" si="42"/>
        <v>0</v>
      </c>
      <c r="BL306" s="1709" t="s">
        <v>754</v>
      </c>
      <c r="BM306" s="1709">
        <v>0.4777777777777778</v>
      </c>
      <c r="BN306" s="1709">
        <v>0.50208333333333333</v>
      </c>
      <c r="BO306" s="1709" t="s">
        <v>490</v>
      </c>
      <c r="BP306" s="1708">
        <v>9.0277777777777787E-3</v>
      </c>
      <c r="BR306" s="1395"/>
      <c r="BS306" s="1394"/>
      <c r="BT306" s="9"/>
      <c r="BU306" s="9"/>
      <c r="BV306" s="10"/>
      <c r="BW306" s="10"/>
      <c r="BX306" s="23"/>
      <c r="BY306" s="23"/>
      <c r="BZ306" s="9"/>
      <c r="CA306" s="9"/>
      <c r="CB306" s="9"/>
      <c r="CC306" s="9"/>
      <c r="CD306" s="9"/>
      <c r="CE306" s="9"/>
      <c r="CF306" s="9"/>
      <c r="CG306" s="10"/>
      <c r="CH306" s="10"/>
      <c r="CI306" s="9"/>
      <c r="CJ306" s="9"/>
      <c r="CK306" s="1086"/>
      <c r="CL306" s="670">
        <v>1</v>
      </c>
      <c r="CM306" s="669">
        <v>0</v>
      </c>
      <c r="CN306" s="670">
        <v>1013.25</v>
      </c>
      <c r="CO306" s="135">
        <f>'2011'!CA80</f>
        <v>3.9679999999999995</v>
      </c>
      <c r="CP306" s="664">
        <v>7.1680000000000037</v>
      </c>
      <c r="CQ306" s="664">
        <v>12.561538461538468</v>
      </c>
      <c r="CR306" s="664">
        <f t="shared" si="36"/>
        <v>9.8647692307692356</v>
      </c>
      <c r="CS306" s="512">
        <f t="shared" si="37"/>
        <v>5.3935384615384647</v>
      </c>
      <c r="CT306" s="669">
        <f>$CT$276+('2011'!$BX$80/Daily!$E$307*Daily!E306)</f>
        <v>569.77419354838707</v>
      </c>
      <c r="CU306" s="669">
        <f>$CU$276+('2011'!$CF$80/Daily!$E$307*Daily!E306)</f>
        <v>1351.5806451612902</v>
      </c>
      <c r="CV306" s="135">
        <f>'2011'!BT80</f>
        <v>8.8000000000000007</v>
      </c>
      <c r="CW306" s="135">
        <f>'2011'!BU80</f>
        <v>14.6</v>
      </c>
      <c r="CX306" s="25"/>
      <c r="CY306" s="536"/>
      <c r="CZ306" s="536"/>
      <c r="DA306" s="536"/>
      <c r="DB306" s="536"/>
      <c r="DC306" s="536"/>
      <c r="DD306" s="536"/>
    </row>
    <row r="307" spans="4:108" ht="12.75" customHeight="1" thickBot="1" x14ac:dyDescent="0.25">
      <c r="D307" s="1896"/>
      <c r="E307" s="1006">
        <v>31</v>
      </c>
      <c r="F307" s="145">
        <v>13.2</v>
      </c>
      <c r="G307" s="140">
        <v>16.3</v>
      </c>
      <c r="H307" s="140">
        <v>14.9</v>
      </c>
      <c r="I307" s="140">
        <v>3.1</v>
      </c>
      <c r="J307" s="1410"/>
      <c r="K307" s="144">
        <v>71</v>
      </c>
      <c r="L307" s="144">
        <v>92</v>
      </c>
      <c r="M307" s="144">
        <v>84</v>
      </c>
      <c r="N307" s="144">
        <v>21</v>
      </c>
      <c r="O307" s="499"/>
      <c r="P307" s="144">
        <v>1008</v>
      </c>
      <c r="Q307" s="144">
        <v>1018</v>
      </c>
      <c r="R307" s="144">
        <v>1013</v>
      </c>
      <c r="S307" s="144">
        <v>10</v>
      </c>
      <c r="T307" s="499"/>
      <c r="U307" s="663">
        <v>5.7</v>
      </c>
      <c r="V307" s="663">
        <v>13.2</v>
      </c>
      <c r="W307" s="137">
        <v>18.7</v>
      </c>
      <c r="X307" s="520" t="s">
        <v>179</v>
      </c>
      <c r="Y307" s="579"/>
      <c r="Z307" s="51">
        <v>0</v>
      </c>
      <c r="AA307" s="1460" t="s">
        <v>459</v>
      </c>
      <c r="AB307" s="602" t="s">
        <v>459</v>
      </c>
      <c r="AC307" s="1462" t="s">
        <v>459</v>
      </c>
      <c r="AD307" s="51" t="s">
        <v>459</v>
      </c>
      <c r="AE307" s="1460" t="s">
        <v>459</v>
      </c>
      <c r="AF307" s="1468"/>
      <c r="AG307" s="51">
        <v>10.199999999999999</v>
      </c>
      <c r="AH307" s="51">
        <v>14.1</v>
      </c>
      <c r="AI307" s="51">
        <v>12.2</v>
      </c>
      <c r="AJ307" s="51">
        <v>3.9000000000000004</v>
      </c>
      <c r="AK307" s="579"/>
      <c r="AL307" s="187" t="s">
        <v>464</v>
      </c>
      <c r="AM307" s="1114"/>
      <c r="AN307" s="1114"/>
      <c r="AO307" s="1422"/>
      <c r="AP307" s="1311">
        <v>0.2</v>
      </c>
      <c r="AQ307" s="598">
        <v>0</v>
      </c>
      <c r="AR307" s="577"/>
      <c r="AS307" s="137">
        <f t="shared" si="38"/>
        <v>4.3999999999999986</v>
      </c>
      <c r="AT307" s="137">
        <f t="shared" si="39"/>
        <v>1.7000000000000011</v>
      </c>
      <c r="AU307" s="137">
        <f t="shared" si="40"/>
        <v>3.05</v>
      </c>
      <c r="AV307" s="485">
        <f t="shared" si="41"/>
        <v>-2.6999999999999975</v>
      </c>
      <c r="AW307" s="137">
        <f>IF(F307="","",F307-Daily!CP307)</f>
        <v>6.1679999999999957</v>
      </c>
      <c r="AX307" s="137">
        <f>IF(G307="","",G307-Daily!CQ307)</f>
        <v>3.9000000000000004</v>
      </c>
      <c r="AY307" s="137">
        <f>IF(H307="","",H307-Daily!CR307)</f>
        <v>5.1839999999999993</v>
      </c>
      <c r="AZ307" s="485">
        <f>IF(I307="","",I307-Daily!CS307)</f>
        <v>-2.2679999999999967</v>
      </c>
      <c r="BA307" s="1244">
        <v>46.892335434691034</v>
      </c>
      <c r="BB307" s="150">
        <v>7.6800389984638073</v>
      </c>
      <c r="BC307" s="150">
        <v>25.025657718746434</v>
      </c>
      <c r="BD307" s="160">
        <v>4.8802387493939552</v>
      </c>
      <c r="BE307" s="587"/>
      <c r="BF307" s="641">
        <v>0</v>
      </c>
      <c r="BG307" s="129">
        <v>425.10000000000048</v>
      </c>
      <c r="BH307" s="531">
        <v>0.74318181818181905</v>
      </c>
      <c r="BI307" s="138">
        <v>1428.5099999999995</v>
      </c>
      <c r="BJ307" s="617">
        <v>1.0542509225092247</v>
      </c>
      <c r="BK307" s="1792">
        <f t="shared" si="42"/>
        <v>0</v>
      </c>
      <c r="BL307" s="1711">
        <v>0.25</v>
      </c>
      <c r="BM307" s="1711">
        <v>0.51180555555555551</v>
      </c>
      <c r="BN307" s="1711">
        <v>0.63749999999999996</v>
      </c>
      <c r="BO307" s="1711">
        <v>0.16666666666666666</v>
      </c>
      <c r="BP307" s="1712">
        <v>0.50902777777777775</v>
      </c>
      <c r="BQ307" s="1795"/>
      <c r="BR307" s="531"/>
      <c r="BS307" s="531"/>
      <c r="BT307" s="531"/>
      <c r="BU307" s="531"/>
      <c r="BV307" s="531"/>
      <c r="BW307" s="531"/>
      <c r="BX307" s="518"/>
      <c r="BY307" s="518"/>
      <c r="BZ307" s="518"/>
      <c r="CA307" s="518"/>
      <c r="CB307" s="518"/>
      <c r="CC307" s="518"/>
      <c r="CD307" s="518"/>
      <c r="CE307" s="518"/>
      <c r="CF307" s="518"/>
      <c r="CG307" s="518"/>
      <c r="CH307" s="518"/>
      <c r="CI307" s="518"/>
      <c r="CJ307" s="518"/>
      <c r="CK307" s="559"/>
      <c r="CL307" s="1268">
        <v>1</v>
      </c>
      <c r="CM307" s="562">
        <v>0</v>
      </c>
      <c r="CN307" s="1269">
        <v>1013.25</v>
      </c>
      <c r="CO307" s="663">
        <f>'2011'!CA80</f>
        <v>3.9679999999999995</v>
      </c>
      <c r="CP307" s="522">
        <v>7.0320000000000036</v>
      </c>
      <c r="CQ307" s="522">
        <v>12.4</v>
      </c>
      <c r="CR307" s="522">
        <f t="shared" si="36"/>
        <v>9.7160000000000011</v>
      </c>
      <c r="CS307" s="522">
        <f t="shared" si="37"/>
        <v>5.3679999999999968</v>
      </c>
      <c r="CT307" s="562">
        <f>CT276+'2011'!BX80</f>
        <v>572</v>
      </c>
      <c r="CU307" s="562">
        <f>CU276+'2011'!CF80</f>
        <v>1355</v>
      </c>
      <c r="CV307" s="663">
        <f>'2011'!BT80</f>
        <v>8.8000000000000007</v>
      </c>
      <c r="CW307" s="663">
        <f>'2011'!BU80</f>
        <v>14.6</v>
      </c>
      <c r="CX307" s="25"/>
      <c r="CY307" s="536"/>
      <c r="CZ307" s="536"/>
      <c r="DA307" s="536"/>
      <c r="DB307" s="536"/>
      <c r="DC307" s="536"/>
      <c r="DD307" s="536"/>
    </row>
    <row r="308" spans="4:108" ht="12.75" customHeight="1" x14ac:dyDescent="0.2">
      <c r="D308" s="1888" t="s">
        <v>10</v>
      </c>
      <c r="E308" s="1843">
        <v>1</v>
      </c>
      <c r="F308" s="1428">
        <v>9.5</v>
      </c>
      <c r="G308" s="1429">
        <v>14.6</v>
      </c>
      <c r="H308" s="1429">
        <v>12.9</v>
      </c>
      <c r="I308" s="1429">
        <v>5.0999999999999996</v>
      </c>
      <c r="J308" s="1430"/>
      <c r="K308" s="1431">
        <v>68</v>
      </c>
      <c r="L308" s="1431">
        <v>91</v>
      </c>
      <c r="M308" s="1431">
        <v>82</v>
      </c>
      <c r="N308" s="1431">
        <v>23</v>
      </c>
      <c r="O308" s="1432"/>
      <c r="P308" s="1431">
        <v>1006</v>
      </c>
      <c r="Q308" s="1431">
        <v>1013</v>
      </c>
      <c r="R308" s="1431">
        <v>1009.5</v>
      </c>
      <c r="S308" s="1431">
        <v>7</v>
      </c>
      <c r="T308" s="1432"/>
      <c r="U308" s="1429">
        <v>4</v>
      </c>
      <c r="V308" s="1429">
        <v>10.199999999999999</v>
      </c>
      <c r="W308" s="1429">
        <v>13.2</v>
      </c>
      <c r="X308" s="1433" t="s">
        <v>154</v>
      </c>
      <c r="Y308" s="1434"/>
      <c r="Z308" s="1463">
        <v>1.1000000000000001</v>
      </c>
      <c r="AA308" s="1464">
        <v>1.1000000000000001</v>
      </c>
      <c r="AB308" s="1465">
        <v>0.8</v>
      </c>
      <c r="AC308" s="1466">
        <v>4.3650793650793648E-2</v>
      </c>
      <c r="AD308" s="1463">
        <v>2.2000000000000002</v>
      </c>
      <c r="AE308" s="1464">
        <v>5</v>
      </c>
      <c r="AF308" s="1469"/>
      <c r="AG308" s="1463">
        <v>7.3</v>
      </c>
      <c r="AH308" s="1463">
        <v>12.7</v>
      </c>
      <c r="AI308" s="1463">
        <v>9.8000000000000007</v>
      </c>
      <c r="AJ308" s="1463">
        <v>5.3999999999999995</v>
      </c>
      <c r="AK308" s="1440"/>
      <c r="AL308" s="1433" t="s">
        <v>755</v>
      </c>
      <c r="AM308" s="1441"/>
      <c r="AN308" s="1441"/>
      <c r="AO308" s="1442"/>
      <c r="AP308" s="1443">
        <v>3.5</v>
      </c>
      <c r="AQ308" s="1444">
        <v>0.5</v>
      </c>
      <c r="AR308" s="1445"/>
      <c r="AS308" s="1429">
        <f t="shared" si="38"/>
        <v>4.5</v>
      </c>
      <c r="AT308" s="1429">
        <f t="shared" si="39"/>
        <v>4.4000000000000004</v>
      </c>
      <c r="AU308" s="1429">
        <f t="shared" si="40"/>
        <v>4.45</v>
      </c>
      <c r="AV308" s="1358">
        <f t="shared" si="41"/>
        <v>-9.9999999999999645E-2</v>
      </c>
      <c r="AW308" s="1429">
        <f>IF(F308="","",F308-Daily!CP308)</f>
        <v>2.6039999999999965</v>
      </c>
      <c r="AX308" s="1429">
        <f>IF(G308="","",G308-Daily!CQ308)</f>
        <v>2.4000000000000004</v>
      </c>
      <c r="AY308" s="1429">
        <f>IF(H308="","",H308-Daily!CR308)</f>
        <v>3.3519999999999985</v>
      </c>
      <c r="AZ308" s="1358">
        <f>IF(I308="","",I308-Daily!CS308)</f>
        <v>-0.20399999999999618</v>
      </c>
      <c r="BA308" s="85">
        <v>5.1006615727342872</v>
      </c>
      <c r="BB308" s="85">
        <v>4.0934474445242595</v>
      </c>
      <c r="BC308" s="85">
        <v>7.7668671654334034</v>
      </c>
      <c r="BD308" s="108">
        <v>2.1256194288824299</v>
      </c>
      <c r="BE308" s="351"/>
      <c r="BF308" s="640">
        <v>0.515625</v>
      </c>
      <c r="BG308" s="26">
        <v>426.2000000000005</v>
      </c>
      <c r="BH308" s="132">
        <v>0.74233627496516574</v>
      </c>
      <c r="BI308" s="30">
        <v>1432.0099999999995</v>
      </c>
      <c r="BJ308" s="616">
        <v>1.0550690112480963</v>
      </c>
      <c r="BK308" s="1792">
        <f t="shared" si="42"/>
        <v>2</v>
      </c>
      <c r="BL308" s="1709">
        <v>0.36458333333333331</v>
      </c>
      <c r="BM308" s="1709">
        <v>0.59861111111111109</v>
      </c>
      <c r="BN308" s="1709">
        <v>0.6777777777777777</v>
      </c>
      <c r="BO308" s="1709">
        <v>0.26527777777777778</v>
      </c>
      <c r="BP308" s="1709">
        <v>0.17083333333333331</v>
      </c>
      <c r="BS308" s="2164" t="s">
        <v>188</v>
      </c>
      <c r="BT308" s="2165"/>
      <c r="BU308" s="2112" t="s">
        <v>189</v>
      </c>
      <c r="BV308" s="2113"/>
      <c r="BW308" s="2113"/>
      <c r="BX308" s="2113"/>
      <c r="BY308" s="1359"/>
      <c r="BZ308" s="2122" t="s">
        <v>223</v>
      </c>
      <c r="CA308" s="2114" t="s">
        <v>222</v>
      </c>
      <c r="CB308" s="2189" t="s">
        <v>224</v>
      </c>
      <c r="CC308" s="2168" t="s">
        <v>322</v>
      </c>
      <c r="CD308" s="1360"/>
      <c r="CE308" s="2170" t="s">
        <v>134</v>
      </c>
      <c r="CF308" s="2170"/>
      <c r="CG308" s="2171"/>
      <c r="CH308" s="2162" t="s">
        <v>119</v>
      </c>
      <c r="CI308" s="2162"/>
      <c r="CJ308" s="2163"/>
      <c r="CK308" s="1086"/>
      <c r="CL308" s="670">
        <v>1</v>
      </c>
      <c r="CM308" s="561">
        <v>0</v>
      </c>
      <c r="CN308" s="1266">
        <v>1013.25</v>
      </c>
      <c r="CO308" s="135">
        <f>'2011'!CA81</f>
        <v>4.4159999999999995</v>
      </c>
      <c r="CP308" s="664">
        <v>6.8960000000000035</v>
      </c>
      <c r="CQ308" s="664">
        <v>12.2</v>
      </c>
      <c r="CR308" s="664">
        <f t="shared" si="36"/>
        <v>9.5480000000000018</v>
      </c>
      <c r="CS308" s="512">
        <f t="shared" si="37"/>
        <v>5.3039999999999958</v>
      </c>
      <c r="CT308" s="669">
        <f>$CT$307+('2011'!$BX$81/Daily!$E$337*Daily!E308)</f>
        <v>574.13333333333333</v>
      </c>
      <c r="CU308" s="669">
        <f>$CU$307+('2011'!$CF$81/Daily!$E$337*Daily!E308)</f>
        <v>1357.2666666666667</v>
      </c>
      <c r="CV308" s="135">
        <f>'2011'!BT81</f>
        <v>5</v>
      </c>
      <c r="CW308" s="135">
        <f>'2011'!BU81</f>
        <v>10.199999999999999</v>
      </c>
      <c r="CX308" s="25"/>
      <c r="CY308" s="536"/>
      <c r="CZ308" s="536"/>
      <c r="DA308" s="536"/>
      <c r="DB308" s="536"/>
      <c r="DC308" s="536"/>
      <c r="DD308" s="536"/>
    </row>
    <row r="309" spans="4:108" ht="12.75" customHeight="1" x14ac:dyDescent="0.2">
      <c r="D309" s="1889"/>
      <c r="E309" s="1843">
        <f t="shared" ref="E309:E337" si="44">SUM(E308+1)</f>
        <v>2</v>
      </c>
      <c r="F309" s="173">
        <v>8.6999999999999993</v>
      </c>
      <c r="G309" s="44">
        <v>15.2</v>
      </c>
      <c r="H309" s="44">
        <v>12.6</v>
      </c>
      <c r="I309" s="44">
        <v>6.5</v>
      </c>
      <c r="J309" s="480"/>
      <c r="K309" s="85">
        <v>69</v>
      </c>
      <c r="L309" s="85">
        <v>93</v>
      </c>
      <c r="M309" s="85">
        <v>85</v>
      </c>
      <c r="N309" s="85">
        <v>24</v>
      </c>
      <c r="O309" s="112"/>
      <c r="P309" s="85">
        <v>996</v>
      </c>
      <c r="Q309" s="85">
        <v>1012</v>
      </c>
      <c r="R309" s="85">
        <v>1004</v>
      </c>
      <c r="S309" s="85">
        <v>16</v>
      </c>
      <c r="T309" s="112"/>
      <c r="U309" s="44">
        <v>5.0999999999999996</v>
      </c>
      <c r="V309" s="44">
        <v>12.8</v>
      </c>
      <c r="W309" s="44">
        <v>19.399999999999999</v>
      </c>
      <c r="X309" s="103" t="s">
        <v>185</v>
      </c>
      <c r="Y309" s="401"/>
      <c r="Z309" s="88">
        <v>0.3</v>
      </c>
      <c r="AA309" s="1459" t="s">
        <v>112</v>
      </c>
      <c r="AB309" s="156" t="s">
        <v>112</v>
      </c>
      <c r="AC309" s="1461">
        <v>1.1904761904761902E-2</v>
      </c>
      <c r="AD309" s="88">
        <v>0.6</v>
      </c>
      <c r="AE309" s="1459" t="s">
        <v>112</v>
      </c>
      <c r="AF309" s="1467"/>
      <c r="AG309" s="88">
        <v>7.2</v>
      </c>
      <c r="AH309" s="88">
        <v>13</v>
      </c>
      <c r="AI309" s="88">
        <v>10.1</v>
      </c>
      <c r="AJ309" s="88">
        <v>5.8</v>
      </c>
      <c r="AL309" s="103" t="s">
        <v>756</v>
      </c>
      <c r="AM309" s="106"/>
      <c r="AN309" s="106"/>
      <c r="AO309" s="396"/>
      <c r="AP309" s="593">
        <v>4</v>
      </c>
      <c r="AQ309" s="596">
        <v>0.5</v>
      </c>
      <c r="AR309" s="576"/>
      <c r="AS309" s="88">
        <f t="shared" si="38"/>
        <v>3.6999999999999993</v>
      </c>
      <c r="AT309" s="44">
        <f t="shared" si="39"/>
        <v>5</v>
      </c>
      <c r="AU309" s="44">
        <f t="shared" si="40"/>
        <v>4.3499999999999996</v>
      </c>
      <c r="AV309" s="487">
        <f t="shared" si="41"/>
        <v>1.3000000000000007</v>
      </c>
      <c r="AW309" s="88">
        <f>IF(F309="","",F309-Daily!CP309)</f>
        <v>1.9399999999999995</v>
      </c>
      <c r="AX309" s="88">
        <f>IF(G309="","",G309-Daily!CQ309)</f>
        <v>3.1999999999999993</v>
      </c>
      <c r="AY309" s="88">
        <f>IF(H309="","",H309-Daily!CR309)</f>
        <v>3.2200000000000006</v>
      </c>
      <c r="AZ309" s="355">
        <f>IF(I309="","",I309-Daily!CS309)</f>
        <v>1.2599999999999998</v>
      </c>
      <c r="BA309" s="85">
        <v>3.8186406899943517</v>
      </c>
      <c r="BB309" s="85">
        <v>5.6212641544851953</v>
      </c>
      <c r="BC309" s="85">
        <v>7.2275592362364591</v>
      </c>
      <c r="BD309" s="108">
        <v>3.091069206833319</v>
      </c>
      <c r="BE309" s="351"/>
      <c r="BF309" s="640">
        <v>0.140625</v>
      </c>
      <c r="BG309" s="26">
        <v>426.50000000000051</v>
      </c>
      <c r="BH309" s="132">
        <v>0.74010874595094955</v>
      </c>
      <c r="BI309" s="30">
        <v>1436.0099999999995</v>
      </c>
      <c r="BJ309" s="616">
        <v>1.0562521453439904</v>
      </c>
      <c r="BK309" s="1792">
        <f t="shared" si="42"/>
        <v>1</v>
      </c>
      <c r="BL309" s="1709">
        <v>0.1423611111111111</v>
      </c>
      <c r="BM309" s="1709">
        <v>0.58333333333333337</v>
      </c>
      <c r="BN309" s="1709">
        <v>0.56874999999999998</v>
      </c>
      <c r="BO309" s="1709">
        <v>0.29166666666666669</v>
      </c>
      <c r="BP309" s="1708">
        <v>0.4680555555555555</v>
      </c>
      <c r="BR309" s="1395"/>
      <c r="BS309" s="2166"/>
      <c r="BT309" s="2167"/>
      <c r="BU309" s="353" t="s">
        <v>1</v>
      </c>
      <c r="BV309" s="339" t="s">
        <v>0</v>
      </c>
      <c r="BW309" s="354" t="s">
        <v>12</v>
      </c>
      <c r="BX309" s="1361" t="s">
        <v>13</v>
      </c>
      <c r="BY309" s="586"/>
      <c r="BZ309" s="2123"/>
      <c r="CA309" s="2115"/>
      <c r="CB309" s="2190"/>
      <c r="CC309" s="2169"/>
      <c r="CD309" s="1362"/>
      <c r="CE309" s="502" t="s">
        <v>15</v>
      </c>
      <c r="CF309" s="502" t="s">
        <v>135</v>
      </c>
      <c r="CG309" s="1363" t="s">
        <v>190</v>
      </c>
      <c r="CH309" s="1364" t="s">
        <v>65</v>
      </c>
      <c r="CI309" s="1364" t="s">
        <v>135</v>
      </c>
      <c r="CJ309" s="846" t="s">
        <v>191</v>
      </c>
      <c r="CK309" s="1086"/>
      <c r="CL309" s="670">
        <v>1</v>
      </c>
      <c r="CM309" s="561">
        <v>0</v>
      </c>
      <c r="CN309" s="1266">
        <v>1013.25</v>
      </c>
      <c r="CO309" s="135">
        <f>'2011'!CA81</f>
        <v>4.4159999999999995</v>
      </c>
      <c r="CP309" s="664">
        <v>6.76</v>
      </c>
      <c r="CQ309" s="664">
        <v>12</v>
      </c>
      <c r="CR309" s="664">
        <f t="shared" si="36"/>
        <v>9.379999999999999</v>
      </c>
      <c r="CS309" s="664">
        <f t="shared" si="37"/>
        <v>5.24</v>
      </c>
      <c r="CT309" s="669">
        <f>$CT$307+('2011'!$BX$81/Daily!$E$337*Daily!E309)</f>
        <v>576.26666666666665</v>
      </c>
      <c r="CU309" s="669">
        <f>$CU$307+('2011'!$CF$81/Daily!$E$337*Daily!E309)</f>
        <v>1359.5333333333333</v>
      </c>
      <c r="CV309" s="135">
        <f>'2011'!BT81</f>
        <v>5</v>
      </c>
      <c r="CW309" s="135">
        <f>'2011'!BU81</f>
        <v>10.199999999999999</v>
      </c>
      <c r="CX309" s="25"/>
      <c r="CY309" s="536"/>
      <c r="CZ309" s="536"/>
      <c r="DA309" s="536"/>
      <c r="DB309" s="536"/>
      <c r="DC309" s="536"/>
      <c r="DD309" s="536"/>
    </row>
    <row r="310" spans="4:108" ht="12.75" customHeight="1" x14ac:dyDescent="0.2">
      <c r="D310" s="1889"/>
      <c r="E310" s="1843">
        <f t="shared" si="44"/>
        <v>3</v>
      </c>
      <c r="F310" s="189">
        <v>12.8</v>
      </c>
      <c r="G310" s="44">
        <v>17.399999999999999</v>
      </c>
      <c r="H310" s="44">
        <v>15.3</v>
      </c>
      <c r="I310" s="44">
        <v>4.5999999999999996</v>
      </c>
      <c r="J310" s="480"/>
      <c r="K310" s="85">
        <v>78</v>
      </c>
      <c r="L310" s="85">
        <v>95</v>
      </c>
      <c r="M310" s="85">
        <v>87</v>
      </c>
      <c r="N310" s="85">
        <v>17</v>
      </c>
      <c r="O310" s="112"/>
      <c r="P310" s="85">
        <v>991</v>
      </c>
      <c r="Q310" s="85">
        <v>996</v>
      </c>
      <c r="R310" s="85">
        <v>993.5</v>
      </c>
      <c r="S310" s="85">
        <v>5</v>
      </c>
      <c r="T310" s="112"/>
      <c r="U310" s="44">
        <v>4.9000000000000004</v>
      </c>
      <c r="V310" s="44">
        <v>13.8</v>
      </c>
      <c r="W310" s="44">
        <v>20.100000000000001</v>
      </c>
      <c r="X310" s="103" t="s">
        <v>179</v>
      </c>
      <c r="Y310" s="401"/>
      <c r="Z310" s="88">
        <v>6.6</v>
      </c>
      <c r="AA310" s="1459">
        <v>5</v>
      </c>
      <c r="AB310" s="156">
        <v>1.6</v>
      </c>
      <c r="AC310" s="1461">
        <v>0.26190476190476186</v>
      </c>
      <c r="AD310" s="88">
        <v>2.1999999999999997</v>
      </c>
      <c r="AE310" s="1459">
        <v>15</v>
      </c>
      <c r="AF310" s="1467"/>
      <c r="AG310" s="88">
        <v>11.5</v>
      </c>
      <c r="AH310" s="88">
        <v>14.3</v>
      </c>
      <c r="AI310" s="88">
        <v>13.1</v>
      </c>
      <c r="AJ310" s="88">
        <v>2.8000000000000007</v>
      </c>
      <c r="AL310" s="103" t="s">
        <v>464</v>
      </c>
      <c r="AM310" s="106"/>
      <c r="AN310" s="106"/>
      <c r="AO310" s="396"/>
      <c r="AP310" s="593">
        <v>0.1</v>
      </c>
      <c r="AQ310" s="596">
        <v>3</v>
      </c>
      <c r="AR310" s="576"/>
      <c r="AS310" s="44">
        <f t="shared" si="38"/>
        <v>7.8000000000000007</v>
      </c>
      <c r="AT310" s="44">
        <f t="shared" si="39"/>
        <v>7.1999999999999993</v>
      </c>
      <c r="AU310" s="44">
        <f t="shared" si="40"/>
        <v>7.5</v>
      </c>
      <c r="AV310" s="487">
        <f t="shared" si="41"/>
        <v>-0.60000000000000142</v>
      </c>
      <c r="AW310" s="44">
        <f>IF(F310="","",F310-Daily!CP310)</f>
        <v>6.1759999999999975</v>
      </c>
      <c r="AX310" s="44">
        <f>IF(G310="","",G310-Daily!CQ310)</f>
        <v>5.5999999999999979</v>
      </c>
      <c r="AY310" s="44">
        <f>IF(H310="","",H310-Daily!CR310)</f>
        <v>6.0879999999999992</v>
      </c>
      <c r="AZ310" s="487">
        <f>IF(I310="","",I310-Daily!CS310)</f>
        <v>-0.57599999999999785</v>
      </c>
      <c r="BA310" s="85">
        <v>47.188968988458257</v>
      </c>
      <c r="BB310" s="85">
        <v>18.850126222717883</v>
      </c>
      <c r="BC310" s="85">
        <v>50.338506336432815</v>
      </c>
      <c r="BD310" s="108">
        <v>2.3975224418676864</v>
      </c>
      <c r="BE310" s="351"/>
      <c r="BF310" s="640">
        <v>3.09375</v>
      </c>
      <c r="BG310" s="26">
        <v>433.10000000000053</v>
      </c>
      <c r="BH310" s="132">
        <v>0.74878976486860405</v>
      </c>
      <c r="BI310" s="30">
        <v>1436.1099999999994</v>
      </c>
      <c r="BJ310" s="616">
        <v>1.0545674842120718</v>
      </c>
      <c r="BK310" s="1792">
        <f t="shared" si="42"/>
        <v>2</v>
      </c>
      <c r="BL310" s="1709" t="s">
        <v>527</v>
      </c>
      <c r="BM310" s="1709">
        <v>0.61597222222222225</v>
      </c>
      <c r="BN310" s="1709">
        <v>0.62708333333333333</v>
      </c>
      <c r="BO310" s="1709" t="s">
        <v>490</v>
      </c>
      <c r="BP310" s="1708">
        <v>0.46736111111111112</v>
      </c>
      <c r="BR310" s="1395"/>
      <c r="BS310" s="2178" t="s">
        <v>192</v>
      </c>
      <c r="BT310" s="2179"/>
      <c r="BU310" s="88">
        <v>3.5315999999999974</v>
      </c>
      <c r="BV310" s="88">
        <v>2.6299999999999972</v>
      </c>
      <c r="BW310" s="88">
        <v>3.1341333333333328</v>
      </c>
      <c r="BX310" s="88">
        <v>-0.90159999999999929</v>
      </c>
      <c r="BY310" s="127"/>
      <c r="BZ310" s="607">
        <v>90.333333333333329</v>
      </c>
      <c r="CA310" s="607">
        <v>1014.3000333333333</v>
      </c>
      <c r="CB310" s="1365">
        <v>4.4400000000000004</v>
      </c>
      <c r="CC310" s="88">
        <v>9.9400000000000013</v>
      </c>
      <c r="CD310" s="1366"/>
      <c r="CE310" s="44">
        <v>23.6</v>
      </c>
      <c r="CF310" s="1367">
        <v>0.73750000000000004</v>
      </c>
      <c r="CG310" s="1368">
        <v>0.93650793650793651</v>
      </c>
      <c r="CH310" s="1369">
        <v>27.9</v>
      </c>
      <c r="CI310" s="1367">
        <v>0.78735678140905907</v>
      </c>
      <c r="CJ310" s="503">
        <v>0.42725880551301681</v>
      </c>
      <c r="CK310" s="1086"/>
      <c r="CL310" s="670">
        <v>1</v>
      </c>
      <c r="CM310" s="669">
        <v>0</v>
      </c>
      <c r="CN310" s="670">
        <v>1013.25</v>
      </c>
      <c r="CO310" s="135">
        <f>'2011'!CA81</f>
        <v>4.4159999999999995</v>
      </c>
      <c r="CP310" s="664">
        <v>6.6240000000000032</v>
      </c>
      <c r="CQ310" s="664">
        <v>11.8</v>
      </c>
      <c r="CR310" s="664">
        <f t="shared" si="36"/>
        <v>9.2120000000000015</v>
      </c>
      <c r="CS310" s="664">
        <f t="shared" si="37"/>
        <v>5.1759999999999975</v>
      </c>
      <c r="CT310" s="669">
        <f>$CT$307+('2011'!$BX$81/Daily!$E$337*Daily!E310)</f>
        <v>578.4</v>
      </c>
      <c r="CU310" s="669">
        <f>$CU$307+('2011'!$CF$81/Daily!$E$337*Daily!E310)</f>
        <v>1361.8</v>
      </c>
      <c r="CV310" s="135">
        <f>'2011'!BT81</f>
        <v>5</v>
      </c>
      <c r="CW310" s="135">
        <f>'2011'!BU81</f>
        <v>10.199999999999999</v>
      </c>
      <c r="CX310" s="25"/>
      <c r="CY310" s="536"/>
      <c r="CZ310" s="536"/>
      <c r="DA310" s="536"/>
      <c r="DB310" s="536"/>
      <c r="DC310" s="536"/>
      <c r="DD310" s="536"/>
    </row>
    <row r="311" spans="4:108" ht="12.75" customHeight="1" x14ac:dyDescent="0.2">
      <c r="D311" s="1889"/>
      <c r="E311" s="1843">
        <f t="shared" si="44"/>
        <v>4</v>
      </c>
      <c r="F311" s="189">
        <v>11.4</v>
      </c>
      <c r="G311" s="44">
        <v>15.5</v>
      </c>
      <c r="H311" s="44">
        <v>13.6</v>
      </c>
      <c r="I311" s="44">
        <v>4.0999999999999996</v>
      </c>
      <c r="J311" s="1408"/>
      <c r="K311" s="85">
        <v>80</v>
      </c>
      <c r="L311" s="85">
        <v>96</v>
      </c>
      <c r="M311" s="85">
        <v>90</v>
      </c>
      <c r="N311" s="85">
        <v>16</v>
      </c>
      <c r="O311" s="112"/>
      <c r="P311" s="85">
        <v>990</v>
      </c>
      <c r="Q311" s="85">
        <v>1002</v>
      </c>
      <c r="R311" s="85">
        <v>996</v>
      </c>
      <c r="S311" s="85">
        <v>12</v>
      </c>
      <c r="T311" s="112"/>
      <c r="U311" s="44">
        <v>3.9</v>
      </c>
      <c r="V311" s="44">
        <v>12.8</v>
      </c>
      <c r="W311" s="44">
        <v>16.3</v>
      </c>
      <c r="X311" s="103" t="s">
        <v>179</v>
      </c>
      <c r="Y311" s="401"/>
      <c r="Z311" s="88">
        <v>13.4</v>
      </c>
      <c r="AA311" s="1459">
        <v>4.0999999999999996</v>
      </c>
      <c r="AB311" s="156">
        <v>1.4</v>
      </c>
      <c r="AC311" s="1461">
        <v>0.53174603174603174</v>
      </c>
      <c r="AD311" s="88">
        <v>1.675</v>
      </c>
      <c r="AE311" s="1459">
        <v>10</v>
      </c>
      <c r="AF311" s="1467"/>
      <c r="AG311" s="88">
        <v>9.8000000000000007</v>
      </c>
      <c r="AH311" s="88">
        <v>13.3</v>
      </c>
      <c r="AI311" s="88">
        <v>11.9</v>
      </c>
      <c r="AJ311" s="88">
        <v>3.5</v>
      </c>
      <c r="AL311" s="103" t="s">
        <v>757</v>
      </c>
      <c r="AM311" s="106"/>
      <c r="AN311" s="106"/>
      <c r="AO311" s="396"/>
      <c r="AP311" s="593">
        <v>1.5</v>
      </c>
      <c r="AQ311" s="596">
        <v>8</v>
      </c>
      <c r="AR311" s="576"/>
      <c r="AS311" s="44">
        <f t="shared" si="38"/>
        <v>6.4</v>
      </c>
      <c r="AT311" s="44">
        <f t="shared" si="39"/>
        <v>5.3000000000000007</v>
      </c>
      <c r="AU311" s="44">
        <f t="shared" si="40"/>
        <v>5.8500000000000005</v>
      </c>
      <c r="AV311" s="487">
        <f t="shared" si="41"/>
        <v>-1.0999999999999996</v>
      </c>
      <c r="AW311" s="44">
        <f>IF(F311="","",F311-Daily!CP311)</f>
        <v>4.9119999999999973</v>
      </c>
      <c r="AX311" s="44">
        <f>IF(G311="","",G311-Daily!CQ311)</f>
        <v>3.9000000000000004</v>
      </c>
      <c r="AY311" s="44">
        <f>IF(H311="","",H311-Daily!CR311)</f>
        <v>4.5559999999999992</v>
      </c>
      <c r="AZ311" s="487">
        <f>IF(I311="","",I311-Daily!CS311)</f>
        <v>-1.0119999999999969</v>
      </c>
      <c r="BA311" s="85">
        <v>18.787065490401556</v>
      </c>
      <c r="BB311" s="85">
        <v>7.6800389984638073</v>
      </c>
      <c r="BC311" s="85">
        <v>16.155258604661583</v>
      </c>
      <c r="BD311" s="108">
        <v>2.8048804514420369</v>
      </c>
      <c r="BE311" s="351"/>
      <c r="BF311" s="640">
        <v>6.28125</v>
      </c>
      <c r="BG311" s="26">
        <v>446.50000000000051</v>
      </c>
      <c r="BH311" s="132">
        <v>0.76912034910427285</v>
      </c>
      <c r="BI311" s="30">
        <v>1437.6099999999994</v>
      </c>
      <c r="BJ311" s="616">
        <v>1.0539147646742579</v>
      </c>
      <c r="BK311" s="1792">
        <f t="shared" si="42"/>
        <v>2</v>
      </c>
      <c r="BL311" s="1709">
        <v>0.31944444444444448</v>
      </c>
      <c r="BM311" s="1709">
        <v>0.53888888888888886</v>
      </c>
      <c r="BN311" s="1709">
        <v>0.55833333333333335</v>
      </c>
      <c r="BO311" s="1709">
        <v>0.35416666666666669</v>
      </c>
      <c r="BP311" s="1708">
        <v>0.59097222222222223</v>
      </c>
      <c r="BR311" s="1395"/>
      <c r="BS311" s="2159" t="s">
        <v>238</v>
      </c>
      <c r="BT311" s="2160"/>
      <c r="BU311" s="88">
        <v>1.6350833333333332</v>
      </c>
      <c r="BV311" s="88">
        <v>2.5470833333333314</v>
      </c>
      <c r="BW311" s="88">
        <v>2.4210833333333337</v>
      </c>
      <c r="BX311" s="88">
        <v>0.91199999999999815</v>
      </c>
      <c r="BY311" s="127"/>
      <c r="BZ311" s="607">
        <v>86.733333333333334</v>
      </c>
      <c r="CA311" s="607">
        <v>1019.5</v>
      </c>
      <c r="CB311" s="1365">
        <v>4.6333333333333337</v>
      </c>
      <c r="CC311" s="88">
        <v>7.0266666666666673</v>
      </c>
      <c r="CD311" s="1366"/>
      <c r="CE311" s="44">
        <v>1.6</v>
      </c>
      <c r="CF311" s="1367">
        <v>0.05</v>
      </c>
      <c r="CG311" s="1368">
        <v>6.3492063492063489E-2</v>
      </c>
      <c r="CH311" s="85">
        <v>37.4</v>
      </c>
      <c r="CI311" s="1367">
        <v>1.1484728438886722</v>
      </c>
      <c r="CJ311" s="503">
        <v>0.57274119448698313</v>
      </c>
      <c r="CK311" s="1086"/>
      <c r="CL311" s="670">
        <v>1</v>
      </c>
      <c r="CM311" s="669">
        <v>0</v>
      </c>
      <c r="CN311" s="670">
        <v>1013.25</v>
      </c>
      <c r="CO311" s="135">
        <f>'2011'!CA81</f>
        <v>4.4159999999999995</v>
      </c>
      <c r="CP311" s="664">
        <v>6.4880000000000031</v>
      </c>
      <c r="CQ311" s="664">
        <v>11.6</v>
      </c>
      <c r="CR311" s="664">
        <f t="shared" si="36"/>
        <v>9.0440000000000005</v>
      </c>
      <c r="CS311" s="664">
        <f t="shared" si="37"/>
        <v>5.1119999999999965</v>
      </c>
      <c r="CT311" s="669">
        <f>$CT$307+('2011'!$BX$81/Daily!$E$337*Daily!E311)</f>
        <v>580.5333333333333</v>
      </c>
      <c r="CU311" s="669">
        <f>$CU$307+('2011'!$CF$81/Daily!$E$337*Daily!E311)</f>
        <v>1364.0666666666666</v>
      </c>
      <c r="CV311" s="135">
        <f>'2011'!BT81</f>
        <v>5</v>
      </c>
      <c r="CW311" s="135">
        <f>'2011'!BU81</f>
        <v>10.199999999999999</v>
      </c>
      <c r="CX311" s="25"/>
      <c r="CY311" s="536"/>
      <c r="CZ311" s="536"/>
      <c r="DA311" s="536"/>
      <c r="DB311" s="536"/>
      <c r="DC311" s="536"/>
      <c r="DD311" s="536"/>
    </row>
    <row r="312" spans="4:108" ht="12.75" customHeight="1" x14ac:dyDescent="0.2">
      <c r="D312" s="1889"/>
      <c r="E312" s="1843">
        <f t="shared" si="44"/>
        <v>5</v>
      </c>
      <c r="F312" s="189">
        <v>9.9</v>
      </c>
      <c r="G312" s="44">
        <v>13.4</v>
      </c>
      <c r="H312" s="44">
        <v>11.7</v>
      </c>
      <c r="I312" s="44">
        <v>3.5</v>
      </c>
      <c r="J312" s="1408"/>
      <c r="K312" s="85">
        <v>90</v>
      </c>
      <c r="L312" s="85">
        <v>98</v>
      </c>
      <c r="M312" s="85">
        <v>94</v>
      </c>
      <c r="N312" s="85">
        <v>8</v>
      </c>
      <c r="O312" s="112"/>
      <c r="P312" s="85">
        <v>1002</v>
      </c>
      <c r="Q312" s="85">
        <v>1018</v>
      </c>
      <c r="R312" s="85">
        <v>1010</v>
      </c>
      <c r="S312" s="85">
        <v>16</v>
      </c>
      <c r="T312" s="112"/>
      <c r="U312" s="44">
        <v>3.1</v>
      </c>
      <c r="V312" s="44">
        <v>10.5</v>
      </c>
      <c r="W312" s="44">
        <v>14.5</v>
      </c>
      <c r="X312" s="103" t="s">
        <v>178</v>
      </c>
      <c r="Y312" s="401"/>
      <c r="Z312" s="88">
        <v>0</v>
      </c>
      <c r="AA312" s="1459" t="s">
        <v>459</v>
      </c>
      <c r="AB312" s="156" t="s">
        <v>459</v>
      </c>
      <c r="AC312" s="1461" t="s">
        <v>459</v>
      </c>
      <c r="AD312" s="88" t="s">
        <v>459</v>
      </c>
      <c r="AE312" s="1459" t="s">
        <v>459</v>
      </c>
      <c r="AF312" s="1467"/>
      <c r="AG312" s="88">
        <v>8.9</v>
      </c>
      <c r="AH312" s="88">
        <v>12.6</v>
      </c>
      <c r="AI312" s="88">
        <v>10.8</v>
      </c>
      <c r="AJ312" s="88">
        <v>3.6999999999999993</v>
      </c>
      <c r="AL312" s="103" t="s">
        <v>758</v>
      </c>
      <c r="AM312" s="106"/>
      <c r="AN312" s="106"/>
      <c r="AO312" s="396"/>
      <c r="AP312" s="593">
        <v>0.5</v>
      </c>
      <c r="AQ312" s="596">
        <v>0.2</v>
      </c>
      <c r="AR312" s="576"/>
      <c r="AS312" s="44">
        <f t="shared" si="38"/>
        <v>4.9000000000000004</v>
      </c>
      <c r="AT312" s="44">
        <f t="shared" si="39"/>
        <v>3.2000000000000011</v>
      </c>
      <c r="AU312" s="44">
        <f t="shared" si="40"/>
        <v>4.0500000000000007</v>
      </c>
      <c r="AV312" s="487">
        <f t="shared" si="41"/>
        <v>-1.6999999999999993</v>
      </c>
      <c r="AW312" s="44">
        <f>IF(F312="","",F312-Daily!CP312)</f>
        <v>3.5479999999999974</v>
      </c>
      <c r="AX312" s="44">
        <f>IF(G312="","",G312-Daily!CQ312)</f>
        <v>2</v>
      </c>
      <c r="AY312" s="44">
        <f>IF(H312="","",H312-Daily!CR312)</f>
        <v>2.8239999999999981</v>
      </c>
      <c r="AZ312" s="487">
        <f>IF(I312="","",I312-Daily!CS312)</f>
        <v>-1.5479999999999974</v>
      </c>
      <c r="BA312" s="85">
        <v>8.2103735010614187</v>
      </c>
      <c r="BB312" s="85">
        <v>3.547046456868614</v>
      </c>
      <c r="BC312" s="85">
        <v>5.8804772893316493</v>
      </c>
      <c r="BD312" s="108">
        <v>3.4859373441353121</v>
      </c>
      <c r="BE312" s="351"/>
      <c r="BF312" s="640">
        <v>0</v>
      </c>
      <c r="BG312" s="26">
        <v>446.50000000000051</v>
      </c>
      <c r="BH312" s="132">
        <v>0.76630434782608792</v>
      </c>
      <c r="BI312" s="30">
        <v>1438.1099999999994</v>
      </c>
      <c r="BJ312" s="616">
        <v>1.0525323249573064</v>
      </c>
      <c r="BK312" s="1792">
        <f t="shared" si="42"/>
        <v>0</v>
      </c>
      <c r="BL312" s="1709">
        <v>0.1125</v>
      </c>
      <c r="BM312" s="1709">
        <v>0.60416666666666663</v>
      </c>
      <c r="BN312" s="1709">
        <v>0.73888888888888893</v>
      </c>
      <c r="BO312" s="1709">
        <v>0.33888888888888885</v>
      </c>
      <c r="BP312" s="1708">
        <v>0.92500000000000004</v>
      </c>
      <c r="BR312" s="1395"/>
      <c r="BS312" s="291"/>
      <c r="BT312" s="184"/>
      <c r="BU312" s="352"/>
      <c r="BV312" s="352"/>
      <c r="BW312" s="352"/>
      <c r="BX312" s="352"/>
      <c r="BY312" s="127"/>
      <c r="BZ312" s="608"/>
      <c r="CA312" s="608"/>
      <c r="CB312" s="1370"/>
      <c r="CC312" s="352"/>
      <c r="CD312" s="1366"/>
      <c r="CE312" s="480"/>
      <c r="CF312" s="1371"/>
      <c r="CG312" s="1372"/>
      <c r="CH312" s="112"/>
      <c r="CI312" s="1371"/>
      <c r="CJ312" s="504"/>
      <c r="CK312" s="1086"/>
      <c r="CL312" s="670">
        <v>1</v>
      </c>
      <c r="CM312" s="669">
        <v>0</v>
      </c>
      <c r="CN312" s="670">
        <v>1013.25</v>
      </c>
      <c r="CO312" s="135">
        <f>'2011'!CA81</f>
        <v>4.4159999999999995</v>
      </c>
      <c r="CP312" s="664">
        <v>6.352000000000003</v>
      </c>
      <c r="CQ312" s="664">
        <v>11.4</v>
      </c>
      <c r="CR312" s="664">
        <f t="shared" si="36"/>
        <v>8.8760000000000012</v>
      </c>
      <c r="CS312" s="664">
        <f t="shared" si="37"/>
        <v>5.0479999999999974</v>
      </c>
      <c r="CT312" s="669">
        <f>$CT$307+('2011'!$BX$81/Daily!$E$337*Daily!E312)</f>
        <v>582.66666666666663</v>
      </c>
      <c r="CU312" s="669">
        <f>$CU$307+('2011'!$CF$81/Daily!$E$337*Daily!E312)</f>
        <v>1366.3333333333333</v>
      </c>
      <c r="CV312" s="135">
        <f>'2011'!BT81</f>
        <v>5</v>
      </c>
      <c r="CW312" s="135">
        <f>'2011'!BU81</f>
        <v>10.199999999999999</v>
      </c>
      <c r="CX312" s="25"/>
      <c r="CY312" s="536"/>
      <c r="CZ312" s="536"/>
      <c r="DA312" s="536"/>
      <c r="DB312" s="536"/>
      <c r="DC312" s="536"/>
      <c r="DD312" s="536"/>
    </row>
    <row r="313" spans="4:108" ht="12.75" customHeight="1" x14ac:dyDescent="0.2">
      <c r="D313" s="1889"/>
      <c r="E313" s="1843">
        <f t="shared" si="44"/>
        <v>6</v>
      </c>
      <c r="F313" s="189">
        <v>8.5</v>
      </c>
      <c r="G313" s="44">
        <v>11.5</v>
      </c>
      <c r="H313" s="44">
        <v>10.1</v>
      </c>
      <c r="I313" s="44">
        <v>3</v>
      </c>
      <c r="J313" s="1408"/>
      <c r="K313" s="98">
        <v>74</v>
      </c>
      <c r="L313" s="98">
        <v>96</v>
      </c>
      <c r="M313" s="98">
        <v>82</v>
      </c>
      <c r="N313" s="98">
        <v>22</v>
      </c>
      <c r="O313" s="111"/>
      <c r="P313" s="98">
        <v>1017</v>
      </c>
      <c r="Q313" s="98">
        <v>1026</v>
      </c>
      <c r="R313" s="98">
        <v>1021.5</v>
      </c>
      <c r="S313" s="98">
        <v>9</v>
      </c>
      <c r="T313" s="111"/>
      <c r="U313" s="88">
        <v>6.6</v>
      </c>
      <c r="V313" s="88">
        <v>12.5</v>
      </c>
      <c r="W313" s="88">
        <v>20.399999999999999</v>
      </c>
      <c r="X313" s="103" t="s">
        <v>178</v>
      </c>
      <c r="Y313" s="401"/>
      <c r="Z313" s="88">
        <v>0</v>
      </c>
      <c r="AA313" s="1459" t="s">
        <v>459</v>
      </c>
      <c r="AB313" s="156" t="s">
        <v>459</v>
      </c>
      <c r="AC313" s="1461" t="s">
        <v>459</v>
      </c>
      <c r="AD313" s="88" t="s">
        <v>459</v>
      </c>
      <c r="AE313" s="1459" t="s">
        <v>459</v>
      </c>
      <c r="AF313" s="1467"/>
      <c r="AG313" s="88">
        <v>6.5</v>
      </c>
      <c r="AH313" s="88">
        <v>9.9</v>
      </c>
      <c r="AI313" s="88">
        <v>7.1</v>
      </c>
      <c r="AJ313" s="88">
        <v>3.4000000000000004</v>
      </c>
      <c r="AL313" s="103" t="s">
        <v>759</v>
      </c>
      <c r="AM313" s="106"/>
      <c r="AN313" s="106"/>
      <c r="AO313" s="396"/>
      <c r="AP313" s="593">
        <v>0.3</v>
      </c>
      <c r="AQ313" s="596">
        <v>0</v>
      </c>
      <c r="AR313" s="576"/>
      <c r="AS313" s="44">
        <f t="shared" si="38"/>
        <v>3.5</v>
      </c>
      <c r="AT313" s="44">
        <f t="shared" si="39"/>
        <v>1.3000000000000007</v>
      </c>
      <c r="AU313" s="44">
        <f t="shared" si="40"/>
        <v>2.4000000000000004</v>
      </c>
      <c r="AV313" s="487">
        <f t="shared" si="41"/>
        <v>-2.1999999999999993</v>
      </c>
      <c r="AW313" s="44">
        <f>IF(F313="","",F313-Daily!CP313)</f>
        <v>2.2839999999999971</v>
      </c>
      <c r="AX313" s="44">
        <f>IF(G313="","",G313-Daily!CQ313)</f>
        <v>0.30000000000000071</v>
      </c>
      <c r="AY313" s="44">
        <f>IF(H313="","",H313-Daily!CR313)</f>
        <v>1.3919999999999977</v>
      </c>
      <c r="AZ313" s="487">
        <f>IF(I313="","",I313-Daily!CS313)</f>
        <v>-1.9839999999999964</v>
      </c>
      <c r="BA313" s="85">
        <v>4.4162636715270951</v>
      </c>
      <c r="BB313" s="85">
        <v>2.1481969909542946</v>
      </c>
      <c r="BC313" s="85">
        <v>3.1338225735440313</v>
      </c>
      <c r="BD313" s="108">
        <v>4.2471479229591669</v>
      </c>
      <c r="BE313" s="351"/>
      <c r="BF313" s="640">
        <v>0</v>
      </c>
      <c r="BG313" s="26">
        <v>446.50000000000051</v>
      </c>
      <c r="BH313" s="132">
        <v>0.76350889192886551</v>
      </c>
      <c r="BI313" s="30">
        <v>1438.4099999999994</v>
      </c>
      <c r="BJ313" s="616">
        <v>1.0510083296799646</v>
      </c>
      <c r="BK313" s="1792">
        <f t="shared" si="42"/>
        <v>0</v>
      </c>
      <c r="BL313" s="1709">
        <v>0.28819444444444448</v>
      </c>
      <c r="BM313" s="1709">
        <v>0.5805555555555556</v>
      </c>
      <c r="BN313" s="1709">
        <v>0.66736111111111107</v>
      </c>
      <c r="BO313" s="1709">
        <v>2.2916666666666669E-2</v>
      </c>
      <c r="BP313" s="1708">
        <v>0.67083333333333339</v>
      </c>
      <c r="BR313" s="1395"/>
      <c r="BS313" s="2159" t="s">
        <v>194</v>
      </c>
      <c r="BT313" s="2160"/>
      <c r="BU313" s="88">
        <v>3.5559999999999983</v>
      </c>
      <c r="BV313" s="88">
        <v>2.5899999999999963</v>
      </c>
      <c r="BW313" s="88">
        <v>3.2379999999999978</v>
      </c>
      <c r="BX313" s="88">
        <v>-0.9659999999999993</v>
      </c>
      <c r="BY313" s="127"/>
      <c r="BZ313" s="607">
        <v>88.9</v>
      </c>
      <c r="CA313" s="607">
        <v>1010.35</v>
      </c>
      <c r="CB313" s="1365">
        <v>4.2200000000000006</v>
      </c>
      <c r="CC313" s="88">
        <v>10.180000000000001</v>
      </c>
      <c r="CD313" s="1366"/>
      <c r="CE313" s="44">
        <v>23.6</v>
      </c>
      <c r="CF313" s="1367">
        <v>1.1062500000000002</v>
      </c>
      <c r="CG313" s="1368">
        <v>0.93650793650793651</v>
      </c>
      <c r="CH313" s="85">
        <v>13.4</v>
      </c>
      <c r="CI313" s="1367">
        <v>0.5587890250618549</v>
      </c>
      <c r="CJ313" s="503">
        <v>0.20520673813169987</v>
      </c>
      <c r="CK313" s="1086"/>
      <c r="CL313" s="670">
        <v>1</v>
      </c>
      <c r="CM313" s="669">
        <v>0</v>
      </c>
      <c r="CN313" s="670">
        <v>1013.25</v>
      </c>
      <c r="CO313" s="135">
        <f>'2011'!CA81</f>
        <v>4.4159999999999995</v>
      </c>
      <c r="CP313" s="664">
        <v>6.2160000000000029</v>
      </c>
      <c r="CQ313" s="664">
        <v>11.2</v>
      </c>
      <c r="CR313" s="664">
        <f t="shared" si="36"/>
        <v>8.708000000000002</v>
      </c>
      <c r="CS313" s="664">
        <f t="shared" si="37"/>
        <v>4.9839999999999964</v>
      </c>
      <c r="CT313" s="669">
        <f>$CT$307+('2011'!$BX$81/Daily!$E$337*Daily!E313)</f>
        <v>584.79999999999995</v>
      </c>
      <c r="CU313" s="669">
        <f>$CU$307+('2011'!$CF$81/Daily!$E$337*Daily!E313)</f>
        <v>1368.6</v>
      </c>
      <c r="CV313" s="135">
        <f>'2011'!BT81</f>
        <v>5</v>
      </c>
      <c r="CW313" s="135">
        <f>'2011'!BU81</f>
        <v>10.199999999999999</v>
      </c>
      <c r="CX313" s="25"/>
      <c r="CY313" s="536"/>
      <c r="CZ313" s="536"/>
      <c r="DA313" s="536"/>
      <c r="DB313" s="536"/>
      <c r="DC313" s="536"/>
      <c r="DD313" s="536"/>
    </row>
    <row r="314" spans="4:108" ht="12.75" customHeight="1" x14ac:dyDescent="0.2">
      <c r="D314" s="1889"/>
      <c r="E314" s="1843">
        <f t="shared" si="44"/>
        <v>7</v>
      </c>
      <c r="F314" s="173">
        <v>9.6</v>
      </c>
      <c r="G314" s="88">
        <v>12.5</v>
      </c>
      <c r="H314" s="88">
        <v>10.9</v>
      </c>
      <c r="I314" s="88">
        <v>2.9</v>
      </c>
      <c r="J314" s="1408"/>
      <c r="K314" s="98">
        <v>83</v>
      </c>
      <c r="L314" s="98">
        <v>96</v>
      </c>
      <c r="M314" s="98">
        <v>91</v>
      </c>
      <c r="N314" s="98">
        <v>13</v>
      </c>
      <c r="O314" s="111"/>
      <c r="P314" s="98">
        <v>1016</v>
      </c>
      <c r="Q314" s="98">
        <v>1025</v>
      </c>
      <c r="R314" s="98">
        <v>1020.5</v>
      </c>
      <c r="S314" s="98">
        <v>9</v>
      </c>
      <c r="T314" s="111"/>
      <c r="U314" s="88">
        <v>5.5</v>
      </c>
      <c r="V314" s="88">
        <v>13.7</v>
      </c>
      <c r="W314" s="88">
        <v>17.600000000000001</v>
      </c>
      <c r="X314" s="103" t="s">
        <v>180</v>
      </c>
      <c r="Y314" s="401"/>
      <c r="Z314" s="88">
        <v>0</v>
      </c>
      <c r="AA314" s="1459" t="s">
        <v>459</v>
      </c>
      <c r="AB314" s="156" t="s">
        <v>459</v>
      </c>
      <c r="AC314" s="1461" t="s">
        <v>459</v>
      </c>
      <c r="AD314" s="88" t="s">
        <v>459</v>
      </c>
      <c r="AE314" s="1459" t="s">
        <v>459</v>
      </c>
      <c r="AF314" s="1467"/>
      <c r="AG314" s="88">
        <v>7.1</v>
      </c>
      <c r="AH314" s="88">
        <v>10.9</v>
      </c>
      <c r="AI314" s="88">
        <v>9.5</v>
      </c>
      <c r="AJ314" s="88">
        <v>3.8000000000000007</v>
      </c>
      <c r="AL314" s="103" t="s">
        <v>464</v>
      </c>
      <c r="AM314" s="106"/>
      <c r="AN314" s="106"/>
      <c r="AO314" s="396"/>
      <c r="AP314" s="593">
        <v>0</v>
      </c>
      <c r="AQ314" s="596">
        <v>0.3</v>
      </c>
      <c r="AR314" s="576"/>
      <c r="AS314" s="88">
        <f t="shared" si="38"/>
        <v>4.5999999999999996</v>
      </c>
      <c r="AT314" s="88">
        <f t="shared" si="39"/>
        <v>2.3000000000000007</v>
      </c>
      <c r="AU314" s="88">
        <f t="shared" si="40"/>
        <v>3.45</v>
      </c>
      <c r="AV314" s="355">
        <f t="shared" si="41"/>
        <v>-2.2999999999999989</v>
      </c>
      <c r="AW314" s="88">
        <f>IF(F314="","",F314-Daily!CP314)</f>
        <v>3.5199999999999996</v>
      </c>
      <c r="AX314" s="88">
        <f>IF(G314="","",G314-Daily!CQ314)</f>
        <v>1.5</v>
      </c>
      <c r="AY314" s="88">
        <f>IF(H314="","",H314-Daily!CR314)</f>
        <v>2.3600000000000012</v>
      </c>
      <c r="AZ314" s="355">
        <f>IF(I314="","",I314-Daily!CS314)</f>
        <v>-2.02</v>
      </c>
      <c r="BA314" s="85">
        <v>8.0862121184484348</v>
      </c>
      <c r="BB314" s="85">
        <v>3.0069592217911789</v>
      </c>
      <c r="BC314" s="85">
        <v>4.7022489230717914</v>
      </c>
      <c r="BD314" s="108">
        <v>4.3206524796823045</v>
      </c>
      <c r="BE314" s="351"/>
      <c r="BF314" s="640">
        <v>0</v>
      </c>
      <c r="BG314" s="26">
        <v>446.50000000000051</v>
      </c>
      <c r="BH314" s="132">
        <v>0.76073375738300864</v>
      </c>
      <c r="BI314" s="30">
        <v>1438.4099999999994</v>
      </c>
      <c r="BJ314" s="616">
        <v>1.0492705344550888</v>
      </c>
      <c r="BK314" s="1792">
        <f t="shared" si="42"/>
        <v>0</v>
      </c>
      <c r="BL314" s="1709">
        <v>8.4027777777777771E-2</v>
      </c>
      <c r="BM314" s="1709">
        <v>0.57777777777777783</v>
      </c>
      <c r="BN314" s="1709" t="s">
        <v>489</v>
      </c>
      <c r="BO314" s="1709" t="s">
        <v>490</v>
      </c>
      <c r="BP314" s="1708">
        <v>0.50972222222222219</v>
      </c>
      <c r="BR314" s="1395"/>
      <c r="BS314" s="2159" t="s">
        <v>195</v>
      </c>
      <c r="BT314" s="2160"/>
      <c r="BU314" s="88">
        <v>2.7064000000000004</v>
      </c>
      <c r="BV314" s="88">
        <v>2.3399999999999963</v>
      </c>
      <c r="BW314" s="88">
        <v>2.3531999999999975</v>
      </c>
      <c r="BX314" s="88">
        <v>-0.36640000000000228</v>
      </c>
      <c r="BY314" s="127"/>
      <c r="BZ314" s="607">
        <v>92.1</v>
      </c>
      <c r="CA314" s="607">
        <v>1019.95005</v>
      </c>
      <c r="CB314" s="1365">
        <v>3.8899999999999992</v>
      </c>
      <c r="CC314" s="88">
        <v>8.49</v>
      </c>
      <c r="CD314" s="1366"/>
      <c r="CE314" s="44">
        <v>0</v>
      </c>
      <c r="CF314" s="1367">
        <v>0</v>
      </c>
      <c r="CG314" s="1368">
        <v>0</v>
      </c>
      <c r="CH314" s="85">
        <v>30.5</v>
      </c>
      <c r="CI314" s="1367">
        <v>1.3503247871770121</v>
      </c>
      <c r="CJ314" s="503">
        <v>0.46707503828483921</v>
      </c>
      <c r="CK314" s="1086"/>
      <c r="CL314" s="670">
        <v>1</v>
      </c>
      <c r="CM314" s="669">
        <v>0</v>
      </c>
      <c r="CN314" s="670">
        <v>1013.25</v>
      </c>
      <c r="CO314" s="135">
        <f>'2011'!CA81</f>
        <v>4.4159999999999995</v>
      </c>
      <c r="CP314" s="664">
        <v>6.08</v>
      </c>
      <c r="CQ314" s="664">
        <v>11</v>
      </c>
      <c r="CR314" s="664">
        <f t="shared" si="36"/>
        <v>8.5399999999999991</v>
      </c>
      <c r="CS314" s="664">
        <f t="shared" si="37"/>
        <v>4.92</v>
      </c>
      <c r="CT314" s="669">
        <f>$CT$307+('2011'!$BX$81/Daily!$E$337*Daily!E314)</f>
        <v>586.93333333333328</v>
      </c>
      <c r="CU314" s="669">
        <f>$CU$307+('2011'!$CF$81/Daily!$E$337*Daily!E314)</f>
        <v>1370.8666666666666</v>
      </c>
      <c r="CV314" s="135">
        <f>'2011'!BT81</f>
        <v>5</v>
      </c>
      <c r="CW314" s="135">
        <f>'2011'!BU81</f>
        <v>10.199999999999999</v>
      </c>
      <c r="CX314" s="25"/>
      <c r="CY314" s="536"/>
      <c r="CZ314" s="536"/>
      <c r="DA314" s="536"/>
      <c r="DB314" s="536"/>
      <c r="DC314" s="536"/>
      <c r="DD314" s="536"/>
    </row>
    <row r="315" spans="4:108" ht="12.75" customHeight="1" x14ac:dyDescent="0.2">
      <c r="D315" s="1889"/>
      <c r="E315" s="1843">
        <f t="shared" si="44"/>
        <v>8</v>
      </c>
      <c r="F315" s="189">
        <v>9.1</v>
      </c>
      <c r="G315" s="88">
        <v>10.8</v>
      </c>
      <c r="H315" s="88">
        <v>10.1</v>
      </c>
      <c r="I315" s="88">
        <v>1.7</v>
      </c>
      <c r="J315" s="1408"/>
      <c r="K315" s="98">
        <v>91</v>
      </c>
      <c r="L315" s="98">
        <v>97</v>
      </c>
      <c r="M315" s="98">
        <v>95</v>
      </c>
      <c r="N315" s="98">
        <v>6</v>
      </c>
      <c r="O315" s="111"/>
      <c r="P315" s="98">
        <v>1013</v>
      </c>
      <c r="Q315" s="98">
        <v>1016</v>
      </c>
      <c r="R315" s="98">
        <v>1014.5</v>
      </c>
      <c r="S315" s="98">
        <v>3</v>
      </c>
      <c r="T315" s="111"/>
      <c r="U315" s="88">
        <v>2.9</v>
      </c>
      <c r="V315" s="88">
        <v>12.5</v>
      </c>
      <c r="W315" s="88">
        <v>21.3</v>
      </c>
      <c r="X315" s="103" t="s">
        <v>183</v>
      </c>
      <c r="Y315" s="401"/>
      <c r="Z315" s="88">
        <v>1.1000000000000001</v>
      </c>
      <c r="AA315" s="1459">
        <v>0.5</v>
      </c>
      <c r="AB315" s="156">
        <v>0.3</v>
      </c>
      <c r="AC315" s="1461">
        <v>4.3650793650793648E-2</v>
      </c>
      <c r="AD315" s="88">
        <v>0.3666666666666667</v>
      </c>
      <c r="AE315" s="1459">
        <v>0.7</v>
      </c>
      <c r="AF315" s="1467"/>
      <c r="AG315" s="88">
        <v>8.4</v>
      </c>
      <c r="AH315" s="88">
        <v>10.199999999999999</v>
      </c>
      <c r="AI315" s="88">
        <v>9.1999999999999993</v>
      </c>
      <c r="AJ315" s="88">
        <v>1.7999999999999989</v>
      </c>
      <c r="AL315" s="103" t="s">
        <v>464</v>
      </c>
      <c r="AM315" s="106"/>
      <c r="AN315" s="106"/>
      <c r="AO315" s="396"/>
      <c r="AP315" s="593">
        <v>0</v>
      </c>
      <c r="AQ315" s="596">
        <v>3</v>
      </c>
      <c r="AR315" s="576"/>
      <c r="AS315" s="44">
        <f t="shared" si="38"/>
        <v>4.0999999999999996</v>
      </c>
      <c r="AT315" s="88">
        <f t="shared" si="39"/>
        <v>0.60000000000000142</v>
      </c>
      <c r="AU315" s="88">
        <f t="shared" si="40"/>
        <v>2.3500000000000005</v>
      </c>
      <c r="AV315" s="355">
        <f t="shared" si="41"/>
        <v>-3.4999999999999982</v>
      </c>
      <c r="AW315" s="44">
        <f>IF(F315="","",F315-Daily!CP315)</f>
        <v>3.155999999999997</v>
      </c>
      <c r="AX315" s="44">
        <f>IF(G315="","",G315-Daily!CQ315)</f>
        <v>0</v>
      </c>
      <c r="AY315" s="44">
        <f>IF(H315="","",H315-Daily!CR315)</f>
        <v>1.727999999999998</v>
      </c>
      <c r="AZ315" s="487">
        <f>IF(I315="","",I315-Daily!CS315)</f>
        <v>-3.1559999999999979</v>
      </c>
      <c r="BA315" s="85">
        <v>6.6748155091606431</v>
      </c>
      <c r="BB315" s="85">
        <v>2</v>
      </c>
      <c r="BC315" s="85">
        <v>3.5752066578235748</v>
      </c>
      <c r="BD315" s="108">
        <v>7.9550753157073109</v>
      </c>
      <c r="BE315" s="351"/>
      <c r="BF315" s="640">
        <v>0.515625</v>
      </c>
      <c r="BG315" s="26">
        <v>447.60000000000053</v>
      </c>
      <c r="BH315" s="132">
        <v>0.75984608420099675</v>
      </c>
      <c r="BI315" s="30">
        <v>1438.4099999999994</v>
      </c>
      <c r="BJ315" s="616">
        <v>1.0475384764771563</v>
      </c>
      <c r="BK315" s="1792">
        <f t="shared" si="42"/>
        <v>2</v>
      </c>
      <c r="BL315" s="1709">
        <v>0.35555555555555557</v>
      </c>
      <c r="BM315" s="1709">
        <v>0.57291666666666663</v>
      </c>
      <c r="BN315" s="1709">
        <v>0.61111111111111105</v>
      </c>
      <c r="BO315" s="1709">
        <v>0.2722222222222222</v>
      </c>
      <c r="BP315" s="1708">
        <v>0.31944444444444448</v>
      </c>
      <c r="BR315" s="1395"/>
      <c r="BS315" s="2159" t="s">
        <v>214</v>
      </c>
      <c r="BT315" s="2160"/>
      <c r="BU315" s="88">
        <v>1.4876249999999991</v>
      </c>
      <c r="BV315" s="88">
        <v>2.8356249999999985</v>
      </c>
      <c r="BW315" s="88">
        <v>2.7416249999999991</v>
      </c>
      <c r="BX315" s="88">
        <v>1.3479999999999972</v>
      </c>
      <c r="BY315" s="127"/>
      <c r="BZ315" s="607">
        <v>84.6</v>
      </c>
      <c r="CA315" s="607">
        <v>1020.4</v>
      </c>
      <c r="CB315" s="1365">
        <v>5.4999999999999991</v>
      </c>
      <c r="CC315" s="88">
        <v>6.7799999999999994</v>
      </c>
      <c r="CD315" s="1366"/>
      <c r="CE315" s="44">
        <v>1.6</v>
      </c>
      <c r="CF315" s="1367">
        <v>7.5000000000000011E-2</v>
      </c>
      <c r="CG315" s="1368">
        <v>6.3492063492063489E-2</v>
      </c>
      <c r="CH315" s="85">
        <v>21.400000000000002</v>
      </c>
      <c r="CI315" s="1367">
        <v>0.99848764279603419</v>
      </c>
      <c r="CJ315" s="503">
        <v>0.32771822358346098</v>
      </c>
      <c r="CK315" s="1086"/>
      <c r="CL315" s="670">
        <v>1</v>
      </c>
      <c r="CM315" s="669">
        <v>0</v>
      </c>
      <c r="CN315" s="670">
        <v>1013.25</v>
      </c>
      <c r="CO315" s="135">
        <f>'2011'!CA81</f>
        <v>4.4159999999999995</v>
      </c>
      <c r="CP315" s="664">
        <v>5.9440000000000026</v>
      </c>
      <c r="CQ315" s="664">
        <v>10.8</v>
      </c>
      <c r="CR315" s="664">
        <f t="shared" si="36"/>
        <v>8.3720000000000017</v>
      </c>
      <c r="CS315" s="664">
        <f t="shared" si="37"/>
        <v>4.8559999999999981</v>
      </c>
      <c r="CT315" s="669">
        <f>$CT$307+('2011'!$BX$81/Daily!$E$337*Daily!E315)</f>
        <v>589.06666666666672</v>
      </c>
      <c r="CU315" s="669">
        <f>$CU$307+('2011'!$CF$81/Daily!$E$337*Daily!E315)</f>
        <v>1373.1333333333334</v>
      </c>
      <c r="CV315" s="135">
        <f>'2011'!BT81</f>
        <v>5</v>
      </c>
      <c r="CW315" s="135">
        <f>'2011'!BU81</f>
        <v>10.199999999999999</v>
      </c>
      <c r="CX315" s="25"/>
      <c r="CY315" s="536"/>
      <c r="CZ315" s="536"/>
      <c r="DA315" s="536"/>
      <c r="DB315" s="536"/>
      <c r="DC315" s="536"/>
      <c r="DD315" s="536"/>
    </row>
    <row r="316" spans="4:108" ht="12.75" customHeight="1" x14ac:dyDescent="0.2">
      <c r="D316" s="1889"/>
      <c r="E316" s="1843">
        <f t="shared" si="44"/>
        <v>9</v>
      </c>
      <c r="F316" s="189">
        <v>9.9</v>
      </c>
      <c r="G316" s="88">
        <v>14.6</v>
      </c>
      <c r="H316" s="88">
        <v>11.9</v>
      </c>
      <c r="I316" s="88">
        <v>4.7</v>
      </c>
      <c r="J316" s="1408"/>
      <c r="K316" s="98">
        <v>74</v>
      </c>
      <c r="L316" s="98">
        <v>97</v>
      </c>
      <c r="M316" s="98">
        <v>89</v>
      </c>
      <c r="N316" s="98">
        <v>23</v>
      </c>
      <c r="O316" s="111"/>
      <c r="P316" s="98">
        <v>1014</v>
      </c>
      <c r="Q316" s="98">
        <v>1018</v>
      </c>
      <c r="R316" s="98">
        <v>1016</v>
      </c>
      <c r="S316" s="98">
        <v>4</v>
      </c>
      <c r="T316" s="111"/>
      <c r="U316" s="88">
        <v>3</v>
      </c>
      <c r="V316" s="88">
        <v>10.9</v>
      </c>
      <c r="W316" s="88">
        <v>15.9</v>
      </c>
      <c r="X316" s="103" t="s">
        <v>185</v>
      </c>
      <c r="Y316" s="401"/>
      <c r="Z316" s="88">
        <v>1.1000000000000001</v>
      </c>
      <c r="AA316" s="1459">
        <v>0.8</v>
      </c>
      <c r="AB316" s="156">
        <v>0.3</v>
      </c>
      <c r="AC316" s="1461">
        <v>4.3650793650793648E-2</v>
      </c>
      <c r="AD316" s="88">
        <v>0.55000000000000004</v>
      </c>
      <c r="AE316" s="1459">
        <v>1.5</v>
      </c>
      <c r="AF316" s="1467"/>
      <c r="AG316" s="88">
        <v>8.9</v>
      </c>
      <c r="AH316" s="88">
        <v>12.6</v>
      </c>
      <c r="AI316" s="88">
        <v>10.1</v>
      </c>
      <c r="AJ316" s="88">
        <v>3.6999999999999993</v>
      </c>
      <c r="AL316" s="103" t="s">
        <v>760</v>
      </c>
      <c r="AM316" s="106"/>
      <c r="AN316" s="106"/>
      <c r="AO316" s="396"/>
      <c r="AP316" s="593">
        <v>1.5</v>
      </c>
      <c r="AQ316" s="596">
        <v>2</v>
      </c>
      <c r="AR316" s="576"/>
      <c r="AS316" s="44">
        <f t="shared" si="38"/>
        <v>4.9000000000000004</v>
      </c>
      <c r="AT316" s="88">
        <f t="shared" si="39"/>
        <v>4.4000000000000004</v>
      </c>
      <c r="AU316" s="88">
        <f t="shared" si="40"/>
        <v>4.6500000000000004</v>
      </c>
      <c r="AV316" s="355">
        <f t="shared" si="41"/>
        <v>-0.5</v>
      </c>
      <c r="AW316" s="44">
        <f>IF(F316="","",F316-Daily!CP316)</f>
        <v>4.0919999999999979</v>
      </c>
      <c r="AX316" s="44">
        <f>IF(G316="","",G316-Daily!CQ316)</f>
        <v>4</v>
      </c>
      <c r="AY316" s="44">
        <f>IF(H316="","",H316-Daily!CR316)</f>
        <v>3.6959999999999997</v>
      </c>
      <c r="AZ316" s="487">
        <f>IF(I316="","",I316-Daily!CS316)</f>
        <v>-9.1999999999996973E-2</v>
      </c>
      <c r="BA316" s="85">
        <v>11.193295765562752</v>
      </c>
      <c r="BB316" s="85">
        <v>8.0518258425716382</v>
      </c>
      <c r="BC316" s="85">
        <v>9.4409553087784932</v>
      </c>
      <c r="BD316" s="108">
        <v>2.0548045032703985</v>
      </c>
      <c r="BE316" s="351"/>
      <c r="BF316" s="640">
        <v>0.515625</v>
      </c>
      <c r="BG316" s="26">
        <v>448.70000000000056</v>
      </c>
      <c r="BH316" s="132">
        <v>0.75896481732070453</v>
      </c>
      <c r="BI316" s="30">
        <v>1439.9099999999994</v>
      </c>
      <c r="BJ316" s="616">
        <v>1.0469027192089568</v>
      </c>
      <c r="BK316" s="1792">
        <f t="shared" si="42"/>
        <v>2</v>
      </c>
      <c r="BL316" s="1709">
        <v>3.125E-2</v>
      </c>
      <c r="BM316" s="1709">
        <v>0.55763888888888891</v>
      </c>
      <c r="BN316" s="1709">
        <v>0.65069444444444446</v>
      </c>
      <c r="BO316" s="1709">
        <v>0.3298611111111111</v>
      </c>
      <c r="BP316" s="1708">
        <v>0.53333333333333333</v>
      </c>
      <c r="BR316" s="1395"/>
      <c r="BS316" s="291"/>
      <c r="BT316" s="184"/>
      <c r="BU316" s="352"/>
      <c r="BV316" s="352"/>
      <c r="BW316" s="352"/>
      <c r="BX316" s="352"/>
      <c r="BY316" s="127"/>
      <c r="BZ316" s="608"/>
      <c r="CA316" s="608"/>
      <c r="CB316" s="1370"/>
      <c r="CC316" s="352"/>
      <c r="CD316" s="1366"/>
      <c r="CE316" s="480"/>
      <c r="CF316" s="1371"/>
      <c r="CG316" s="1372"/>
      <c r="CH316" s="112"/>
      <c r="CI316" s="1371"/>
      <c r="CJ316" s="504"/>
      <c r="CK316" s="1086"/>
      <c r="CL316" s="670">
        <v>1</v>
      </c>
      <c r="CM316" s="669">
        <v>0</v>
      </c>
      <c r="CN316" s="670">
        <v>1013.25</v>
      </c>
      <c r="CO316" s="135">
        <f>'2011'!CA81</f>
        <v>4.4159999999999995</v>
      </c>
      <c r="CP316" s="664">
        <v>5.8080000000000025</v>
      </c>
      <c r="CQ316" s="664">
        <v>10.6</v>
      </c>
      <c r="CR316" s="664">
        <f t="shared" si="36"/>
        <v>8.2040000000000006</v>
      </c>
      <c r="CS316" s="664">
        <f t="shared" si="37"/>
        <v>4.7919999999999972</v>
      </c>
      <c r="CT316" s="669">
        <f>$CT$307+('2011'!$BX$81/Daily!$E$337*Daily!E316)</f>
        <v>591.20000000000005</v>
      </c>
      <c r="CU316" s="669">
        <f>$CU$307+('2011'!$CF$81/Daily!$E$337*Daily!E316)</f>
        <v>1375.4</v>
      </c>
      <c r="CV316" s="135">
        <f>'2011'!BT81</f>
        <v>5</v>
      </c>
      <c r="CW316" s="135">
        <f>'2011'!BU81</f>
        <v>10.199999999999999</v>
      </c>
      <c r="CX316" s="25"/>
      <c r="CY316" s="536"/>
      <c r="CZ316" s="536"/>
      <c r="DA316" s="536"/>
      <c r="DB316" s="536"/>
      <c r="DC316" s="536"/>
      <c r="DD316" s="536"/>
    </row>
    <row r="317" spans="4:108" ht="12.75" customHeight="1" x14ac:dyDescent="0.2">
      <c r="D317" s="1889"/>
      <c r="E317" s="1843">
        <f t="shared" si="44"/>
        <v>10</v>
      </c>
      <c r="F317" s="189">
        <v>9</v>
      </c>
      <c r="G317" s="88">
        <v>13.4</v>
      </c>
      <c r="H317" s="88">
        <v>11.2</v>
      </c>
      <c r="I317" s="88">
        <v>4.4000000000000004</v>
      </c>
      <c r="J317" s="1408"/>
      <c r="K317" s="98">
        <v>89</v>
      </c>
      <c r="L317" s="98">
        <v>98</v>
      </c>
      <c r="M317" s="98">
        <v>94</v>
      </c>
      <c r="N317" s="98">
        <v>9</v>
      </c>
      <c r="O317" s="111"/>
      <c r="P317" s="98">
        <v>1017</v>
      </c>
      <c r="Q317" s="98">
        <v>1019</v>
      </c>
      <c r="R317" s="98">
        <v>1018</v>
      </c>
      <c r="S317" s="98">
        <v>2</v>
      </c>
      <c r="T317" s="111"/>
      <c r="U317" s="88">
        <v>3.2</v>
      </c>
      <c r="V317" s="88">
        <v>9</v>
      </c>
      <c r="W317" s="88">
        <v>13</v>
      </c>
      <c r="X317" s="103" t="s">
        <v>180</v>
      </c>
      <c r="Y317" s="401"/>
      <c r="Z317" s="88">
        <v>0</v>
      </c>
      <c r="AA317" s="1459" t="s">
        <v>459</v>
      </c>
      <c r="AB317" s="156" t="s">
        <v>459</v>
      </c>
      <c r="AC317" s="1461" t="s">
        <v>459</v>
      </c>
      <c r="AD317" s="88" t="s">
        <v>459</v>
      </c>
      <c r="AE317" s="1459" t="s">
        <v>459</v>
      </c>
      <c r="AF317" s="1467"/>
      <c r="AG317" s="88">
        <v>8.1</v>
      </c>
      <c r="AH317" s="88">
        <v>12.2</v>
      </c>
      <c r="AI317" s="88">
        <v>10.199999999999999</v>
      </c>
      <c r="AJ317" s="88">
        <v>4.0999999999999996</v>
      </c>
      <c r="AL317" s="103" t="s">
        <v>680</v>
      </c>
      <c r="AM317" s="106"/>
      <c r="AN317" s="106"/>
      <c r="AO317" s="396"/>
      <c r="AP317" s="593">
        <v>2</v>
      </c>
      <c r="AQ317" s="596">
        <v>0</v>
      </c>
      <c r="AR317" s="576"/>
      <c r="AS317" s="44">
        <f t="shared" si="38"/>
        <v>4</v>
      </c>
      <c r="AT317" s="88">
        <f t="shared" si="39"/>
        <v>3.2000000000000011</v>
      </c>
      <c r="AU317" s="88">
        <f t="shared" si="40"/>
        <v>3.6000000000000005</v>
      </c>
      <c r="AV317" s="355">
        <f t="shared" si="41"/>
        <v>-0.79999999999999893</v>
      </c>
      <c r="AW317" s="44">
        <f>IF(F317="","",F317-Daily!CP317)</f>
        <v>3.3279999999999976</v>
      </c>
      <c r="AX317" s="44">
        <f>IF(G317="","",G317-Daily!CQ317)</f>
        <v>3</v>
      </c>
      <c r="AY317" s="44">
        <f>IF(H317="","",H317-Daily!CR317)</f>
        <v>3.1639999999999979</v>
      </c>
      <c r="AZ317" s="487">
        <f>IF(I317="","",I317-Daily!CS317)</f>
        <v>-0.32799999999999763</v>
      </c>
      <c r="BA317" s="85">
        <v>7.2975123577698513</v>
      </c>
      <c r="BB317" s="85">
        <v>5.1725737576029944</v>
      </c>
      <c r="BC317" s="85">
        <v>7.0136496304697538</v>
      </c>
      <c r="BD317" s="108">
        <v>2.2096573683761473</v>
      </c>
      <c r="BE317" s="351"/>
      <c r="BF317" s="673">
        <v>0</v>
      </c>
      <c r="BG317" s="44">
        <v>448.70000000000056</v>
      </c>
      <c r="BH317" s="643">
        <v>0.75623595505618069</v>
      </c>
      <c r="BI317" s="85">
        <v>1441.9099999999994</v>
      </c>
      <c r="BJ317" s="616">
        <v>1.0466319864505198</v>
      </c>
      <c r="BK317" s="1792">
        <f t="shared" si="42"/>
        <v>0</v>
      </c>
      <c r="BL317" s="1709">
        <v>0.14791666666666667</v>
      </c>
      <c r="BM317" s="1709">
        <v>0.57361111111111118</v>
      </c>
      <c r="BN317" s="1709">
        <v>0.64583333333333337</v>
      </c>
      <c r="BO317" s="1709">
        <v>0.3354166666666667</v>
      </c>
      <c r="BP317" s="1708">
        <v>0.59930555555555554</v>
      </c>
      <c r="BR317" s="1395"/>
      <c r="BS317" s="2159" t="s">
        <v>197</v>
      </c>
      <c r="BT317" s="2160"/>
      <c r="BU317" s="88">
        <v>3.8359999999999967</v>
      </c>
      <c r="BV317" s="88">
        <v>3.4199999999999982</v>
      </c>
      <c r="BW317" s="88">
        <v>4.0079999999999991</v>
      </c>
      <c r="BX317" s="88">
        <v>-0.41599999999999859</v>
      </c>
      <c r="BY317" s="127"/>
      <c r="BZ317" s="607">
        <v>87.6</v>
      </c>
      <c r="CA317" s="607">
        <v>1002.6</v>
      </c>
      <c r="CB317" s="1365">
        <v>4.2</v>
      </c>
      <c r="CC317" s="88">
        <v>11.14</v>
      </c>
      <c r="CD317" s="1366"/>
      <c r="CE317" s="88">
        <v>21.4</v>
      </c>
      <c r="CF317" s="1367">
        <v>2.0062500000000001</v>
      </c>
      <c r="CG317" s="1368">
        <v>0.84920634920634908</v>
      </c>
      <c r="CH317" s="98">
        <v>9.6</v>
      </c>
      <c r="CI317" s="1367">
        <v>0.78840908610346905</v>
      </c>
      <c r="CJ317" s="503">
        <v>0.14701378254211334</v>
      </c>
      <c r="CK317" s="1086"/>
      <c r="CL317" s="670">
        <v>1</v>
      </c>
      <c r="CM317" s="669">
        <v>0</v>
      </c>
      <c r="CN317" s="670">
        <v>1013.25</v>
      </c>
      <c r="CO317" s="135">
        <f>'2011'!CA81</f>
        <v>4.4159999999999995</v>
      </c>
      <c r="CP317" s="664">
        <v>5.6720000000000024</v>
      </c>
      <c r="CQ317" s="664">
        <v>10.4</v>
      </c>
      <c r="CR317" s="664">
        <f t="shared" si="36"/>
        <v>8.0360000000000014</v>
      </c>
      <c r="CS317" s="664">
        <f t="shared" si="37"/>
        <v>4.727999999999998</v>
      </c>
      <c r="CT317" s="669">
        <f>$CT$307+('2011'!$BX$81/Daily!$E$337*Daily!E317)</f>
        <v>593.33333333333337</v>
      </c>
      <c r="CU317" s="669">
        <f>$CU$307+('2011'!$CF$81/Daily!$E$337*Daily!E317)</f>
        <v>1377.6666666666667</v>
      </c>
      <c r="CV317" s="135">
        <f>'2011'!BT81</f>
        <v>5</v>
      </c>
      <c r="CW317" s="135">
        <f>'2011'!BU81</f>
        <v>10.199999999999999</v>
      </c>
      <c r="CX317" s="25"/>
      <c r="CY317" s="536"/>
      <c r="CZ317" s="536"/>
      <c r="DA317" s="536"/>
      <c r="DB317" s="536"/>
      <c r="DC317" s="536"/>
      <c r="DD317" s="536"/>
    </row>
    <row r="318" spans="4:108" ht="12.75" customHeight="1" x14ac:dyDescent="0.2">
      <c r="D318" s="1889"/>
      <c r="E318" s="1843">
        <f t="shared" si="44"/>
        <v>11</v>
      </c>
      <c r="F318" s="189">
        <v>8.6999999999999993</v>
      </c>
      <c r="G318" s="88">
        <v>12.2</v>
      </c>
      <c r="H318" s="88">
        <v>9.9</v>
      </c>
      <c r="I318" s="88">
        <v>3.5</v>
      </c>
      <c r="J318" s="1408"/>
      <c r="K318" s="98">
        <v>93</v>
      </c>
      <c r="L318" s="98">
        <v>98</v>
      </c>
      <c r="M318" s="98">
        <v>97</v>
      </c>
      <c r="N318" s="98">
        <v>5</v>
      </c>
      <c r="O318" s="111"/>
      <c r="P318" s="98">
        <v>1016</v>
      </c>
      <c r="Q318" s="98">
        <v>1018</v>
      </c>
      <c r="R318" s="98">
        <v>1017</v>
      </c>
      <c r="S318" s="98">
        <v>2</v>
      </c>
      <c r="T318" s="111"/>
      <c r="U318" s="88">
        <v>4.7</v>
      </c>
      <c r="V318" s="88">
        <v>9.4</v>
      </c>
      <c r="W318" s="88">
        <v>13</v>
      </c>
      <c r="X318" s="103" t="s">
        <v>185</v>
      </c>
      <c r="Y318" s="401"/>
      <c r="Z318" s="88">
        <v>0</v>
      </c>
      <c r="AA318" s="1459" t="s">
        <v>459</v>
      </c>
      <c r="AB318" s="156" t="s">
        <v>459</v>
      </c>
      <c r="AC318" s="1461" t="s">
        <v>459</v>
      </c>
      <c r="AD318" s="88" t="s">
        <v>459</v>
      </c>
      <c r="AE318" s="1459" t="s">
        <v>459</v>
      </c>
      <c r="AF318" s="1467"/>
      <c r="AG318" s="88">
        <v>8.1999999999999993</v>
      </c>
      <c r="AH318" s="88">
        <v>11.4</v>
      </c>
      <c r="AI318" s="88">
        <v>9.4</v>
      </c>
      <c r="AJ318" s="88">
        <v>3.2000000000000011</v>
      </c>
      <c r="AL318" s="103" t="s">
        <v>464</v>
      </c>
      <c r="AM318" s="106"/>
      <c r="AN318" s="106"/>
      <c r="AO318" s="396"/>
      <c r="AP318" s="593">
        <v>0</v>
      </c>
      <c r="AQ318" s="596">
        <v>0.3</v>
      </c>
      <c r="AR318" s="576"/>
      <c r="AS318" s="44">
        <f t="shared" si="38"/>
        <v>3.6999999999999993</v>
      </c>
      <c r="AT318" s="88">
        <f t="shared" si="39"/>
        <v>2</v>
      </c>
      <c r="AU318" s="88">
        <f t="shared" si="40"/>
        <v>2.8499999999999996</v>
      </c>
      <c r="AV318" s="355">
        <f t="shared" si="41"/>
        <v>-1.6999999999999993</v>
      </c>
      <c r="AW318" s="44">
        <f>IF(F318="","",F318-Daily!CP318)</f>
        <v>3.163999999999997</v>
      </c>
      <c r="AX318" s="44">
        <f>IF(G318="","",G318-Daily!CQ318)</f>
        <v>2</v>
      </c>
      <c r="AY318" s="44">
        <f>IF(H318="","",H318-Daily!CR318)</f>
        <v>2.032</v>
      </c>
      <c r="AZ318" s="487">
        <f>IF(I318="","",I318-Daily!CS318)</f>
        <v>-1.163999999999997</v>
      </c>
      <c r="BA318" s="85">
        <v>6.7021798045542358</v>
      </c>
      <c r="BB318" s="85">
        <v>3.547046456868614</v>
      </c>
      <c r="BC318" s="85">
        <v>4.0613002117221129</v>
      </c>
      <c r="BD318" s="108">
        <v>2.9749191226907197</v>
      </c>
      <c r="BE318" s="351"/>
      <c r="BF318" s="640">
        <v>0</v>
      </c>
      <c r="BG318" s="44">
        <v>448.70000000000056</v>
      </c>
      <c r="BH318" s="643">
        <v>0.75352664576802597</v>
      </c>
      <c r="BI318" s="85">
        <v>1441.9099999999994</v>
      </c>
      <c r="BJ318" s="616">
        <v>1.0449127977196961</v>
      </c>
      <c r="BK318" s="1792">
        <f t="shared" si="42"/>
        <v>0</v>
      </c>
      <c r="BL318" s="1709">
        <v>0.34166666666666662</v>
      </c>
      <c r="BM318" s="1709">
        <v>0.59375</v>
      </c>
      <c r="BN318" s="1709" t="s">
        <v>489</v>
      </c>
      <c r="BO318" s="1709" t="s">
        <v>459</v>
      </c>
      <c r="BP318" s="1708">
        <v>0.66874999999999996</v>
      </c>
      <c r="BR318" s="1395"/>
      <c r="BS318" s="2159" t="s">
        <v>198</v>
      </c>
      <c r="BT318" s="2160"/>
      <c r="BU318" s="88">
        <v>3.275999999999998</v>
      </c>
      <c r="BV318" s="88">
        <v>1.759999999999998</v>
      </c>
      <c r="BW318" s="88">
        <v>2.4679999999999982</v>
      </c>
      <c r="BX318" s="88">
        <v>-1.5159999999999973</v>
      </c>
      <c r="BY318" s="127"/>
      <c r="BZ318" s="607">
        <v>90.2</v>
      </c>
      <c r="CA318" s="607">
        <v>1018.1</v>
      </c>
      <c r="CB318" s="1365">
        <v>4.24</v>
      </c>
      <c r="CC318" s="88">
        <v>9.2199999999999989</v>
      </c>
      <c r="CD318" s="1366"/>
      <c r="CE318" s="88">
        <v>2.2000000000000002</v>
      </c>
      <c r="CF318" s="1367">
        <v>0.20625000000000002</v>
      </c>
      <c r="CG318" s="1368">
        <v>8.7301587301587297E-2</v>
      </c>
      <c r="CH318" s="98">
        <v>3.8</v>
      </c>
      <c r="CI318" s="1367">
        <v>0.32192454655858355</v>
      </c>
      <c r="CJ318" s="503">
        <v>5.8192955589586523E-2</v>
      </c>
      <c r="CK318" s="1086"/>
      <c r="CL318" s="670">
        <v>1</v>
      </c>
      <c r="CM318" s="669">
        <v>0</v>
      </c>
      <c r="CN318" s="670">
        <v>1013.25</v>
      </c>
      <c r="CO318" s="135">
        <f>'2011'!CA81</f>
        <v>4.4159999999999995</v>
      </c>
      <c r="CP318" s="664">
        <v>5.5360000000000023</v>
      </c>
      <c r="CQ318" s="664">
        <v>10.199999999999999</v>
      </c>
      <c r="CR318" s="664">
        <f t="shared" si="36"/>
        <v>7.8680000000000003</v>
      </c>
      <c r="CS318" s="664">
        <f t="shared" si="37"/>
        <v>4.663999999999997</v>
      </c>
      <c r="CT318" s="669">
        <f>$CT$307+('2011'!$BX$81/Daily!$E$337*Daily!E318)</f>
        <v>595.4666666666667</v>
      </c>
      <c r="CU318" s="669">
        <f>$CU$307+('2011'!$CF$81/Daily!$E$337*Daily!E318)</f>
        <v>1379.9333333333334</v>
      </c>
      <c r="CV318" s="135">
        <f>'2011'!BT81</f>
        <v>5</v>
      </c>
      <c r="CW318" s="135">
        <f>'2011'!BU81</f>
        <v>10.199999999999999</v>
      </c>
      <c r="CX318" s="25"/>
      <c r="CY318" s="536"/>
      <c r="CZ318" s="536"/>
      <c r="DA318" s="536"/>
      <c r="DB318" s="536"/>
      <c r="DC318" s="536"/>
      <c r="DD318" s="536"/>
    </row>
    <row r="319" spans="4:108" ht="12.75" customHeight="1" x14ac:dyDescent="0.2">
      <c r="D319" s="1889"/>
      <c r="E319" s="1843">
        <f t="shared" si="44"/>
        <v>12</v>
      </c>
      <c r="F319" s="189">
        <v>11.1</v>
      </c>
      <c r="G319" s="88">
        <v>15.5</v>
      </c>
      <c r="H319" s="88">
        <v>13.4</v>
      </c>
      <c r="I319" s="88">
        <v>4.4000000000000004</v>
      </c>
      <c r="J319" s="1408"/>
      <c r="K319" s="98">
        <v>88</v>
      </c>
      <c r="L319" s="98">
        <v>97</v>
      </c>
      <c r="M319" s="98">
        <v>94</v>
      </c>
      <c r="N319" s="98">
        <v>9</v>
      </c>
      <c r="O319" s="111"/>
      <c r="P319" s="98">
        <v>1018</v>
      </c>
      <c r="Q319" s="98">
        <v>1030</v>
      </c>
      <c r="R319" s="98">
        <v>1024</v>
      </c>
      <c r="S319" s="98">
        <v>12</v>
      </c>
      <c r="T319" s="111"/>
      <c r="U319" s="88">
        <v>3.5</v>
      </c>
      <c r="V319" s="88">
        <v>11.4</v>
      </c>
      <c r="W319" s="88">
        <v>14.7</v>
      </c>
      <c r="X319" s="103" t="s">
        <v>183</v>
      </c>
      <c r="Y319" s="401"/>
      <c r="Z319" s="88">
        <v>0</v>
      </c>
      <c r="AA319" s="1459" t="s">
        <v>459</v>
      </c>
      <c r="AB319" s="156" t="s">
        <v>459</v>
      </c>
      <c r="AC319" s="1461" t="s">
        <v>459</v>
      </c>
      <c r="AD319" s="88" t="s">
        <v>459</v>
      </c>
      <c r="AE319" s="1459" t="s">
        <v>459</v>
      </c>
      <c r="AF319" s="1467"/>
      <c r="AG319" s="88">
        <v>10</v>
      </c>
      <c r="AH319" s="88">
        <v>13.9</v>
      </c>
      <c r="AI319" s="88">
        <v>12.4</v>
      </c>
      <c r="AJ319" s="88">
        <v>3.9000000000000004</v>
      </c>
      <c r="AL319" s="103" t="s">
        <v>759</v>
      </c>
      <c r="AM319" s="106"/>
      <c r="AN319" s="106"/>
      <c r="AO319" s="396"/>
      <c r="AP319" s="593">
        <v>1</v>
      </c>
      <c r="AQ319" s="596">
        <v>0</v>
      </c>
      <c r="AR319" s="576"/>
      <c r="AS319" s="44">
        <f t="shared" si="38"/>
        <v>6.1</v>
      </c>
      <c r="AT319" s="88">
        <f t="shared" si="39"/>
        <v>5.3000000000000007</v>
      </c>
      <c r="AU319" s="88">
        <f t="shared" si="40"/>
        <v>5.7</v>
      </c>
      <c r="AV319" s="355">
        <f t="shared" si="41"/>
        <v>-0.79999999999999893</v>
      </c>
      <c r="AW319" s="44">
        <f>IF(F319="","",F319-Daily!CP319)</f>
        <v>5.6999999999999993</v>
      </c>
      <c r="AX319" s="44">
        <f>IF(G319="","",G319-Daily!CQ319)</f>
        <v>5.5</v>
      </c>
      <c r="AY319" s="44">
        <f>IF(H319="","",H319-Daily!CR319)</f>
        <v>5.7</v>
      </c>
      <c r="AZ319" s="487">
        <f>IF(I319="","",I319-Daily!CS319)</f>
        <v>-0.19999999999999929</v>
      </c>
      <c r="BA319" s="85">
        <v>32.772728558617757</v>
      </c>
      <c r="BB319" s="85">
        <v>17.779953974369594</v>
      </c>
      <c r="BC319" s="85">
        <v>36.920206868331228</v>
      </c>
      <c r="BD319" s="108">
        <v>2.1230094558116095</v>
      </c>
      <c r="BE319" s="351"/>
      <c r="BF319" s="640">
        <v>0</v>
      </c>
      <c r="BG319" s="44">
        <v>448.70000000000056</v>
      </c>
      <c r="BH319" s="643">
        <v>0.75083668005354842</v>
      </c>
      <c r="BI319" s="85">
        <v>1442.9099999999994</v>
      </c>
      <c r="BJ319" s="616">
        <v>1.0439227318767179</v>
      </c>
      <c r="BK319" s="1792">
        <f t="shared" si="42"/>
        <v>0</v>
      </c>
      <c r="BL319" s="1709" t="s">
        <v>527</v>
      </c>
      <c r="BM319" s="1709">
        <v>0.55694444444444446</v>
      </c>
      <c r="BN319" s="1709">
        <v>0.60347222222222219</v>
      </c>
      <c r="BO319" s="1709" t="s">
        <v>490</v>
      </c>
      <c r="BP319" s="1708">
        <v>4.8611111111111112E-3</v>
      </c>
      <c r="BR319" s="1395"/>
      <c r="BS319" s="2159" t="s">
        <v>199</v>
      </c>
      <c r="BT319" s="2160"/>
      <c r="BU319" s="88">
        <v>3.4827999999999992</v>
      </c>
      <c r="BV319" s="88">
        <v>2.7099999999999991</v>
      </c>
      <c r="BW319" s="88">
        <v>2.9263999999999992</v>
      </c>
      <c r="BX319" s="88">
        <v>-0.77279999999999971</v>
      </c>
      <c r="BY319" s="127"/>
      <c r="BZ319" s="607">
        <v>93.2</v>
      </c>
      <c r="CA319" s="607">
        <v>1022.2001</v>
      </c>
      <c r="CB319" s="1365">
        <v>4.88</v>
      </c>
      <c r="CC319" s="88">
        <v>9.4599999999999991</v>
      </c>
      <c r="CD319" s="1366"/>
      <c r="CE319" s="88">
        <v>0</v>
      </c>
      <c r="CF319" s="1367">
        <v>0</v>
      </c>
      <c r="CG319" s="1368">
        <v>0</v>
      </c>
      <c r="CH319" s="98">
        <v>14.5</v>
      </c>
      <c r="CI319" s="1367">
        <v>1.2658683381246254</v>
      </c>
      <c r="CJ319" s="503">
        <v>0.222052067381317</v>
      </c>
      <c r="CK319" s="1086"/>
      <c r="CL319" s="670">
        <v>1</v>
      </c>
      <c r="CM319" s="669">
        <v>0</v>
      </c>
      <c r="CN319" s="670">
        <v>1013.25</v>
      </c>
      <c r="CO319" s="135">
        <f>'2011'!CA81</f>
        <v>4.4159999999999995</v>
      </c>
      <c r="CP319" s="664">
        <v>5.4</v>
      </c>
      <c r="CQ319" s="664">
        <v>10</v>
      </c>
      <c r="CR319" s="664">
        <f t="shared" si="36"/>
        <v>7.7</v>
      </c>
      <c r="CS319" s="664">
        <f t="shared" si="37"/>
        <v>4.5999999999999996</v>
      </c>
      <c r="CT319" s="669">
        <f>$CT$307+('2011'!$BX$81/Daily!$E$337*Daily!E319)</f>
        <v>597.6</v>
      </c>
      <c r="CU319" s="669">
        <f>$CU$307+('2011'!$CF$81/Daily!$E$337*Daily!E319)</f>
        <v>1382.2</v>
      </c>
      <c r="CV319" s="135">
        <f>'2011'!BT81</f>
        <v>5</v>
      </c>
      <c r="CW319" s="135">
        <f>'2011'!BU81</f>
        <v>10.199999999999999</v>
      </c>
      <c r="CX319" s="25"/>
      <c r="CY319" s="536"/>
      <c r="CZ319" s="536"/>
      <c r="DA319" s="536"/>
      <c r="DB319" s="536"/>
      <c r="DC319" s="536"/>
      <c r="DD319" s="536"/>
    </row>
    <row r="320" spans="4:108" ht="12.75" customHeight="1" x14ac:dyDescent="0.2">
      <c r="D320" s="1889"/>
      <c r="E320" s="1843">
        <f t="shared" si="44"/>
        <v>13</v>
      </c>
      <c r="F320" s="189">
        <v>9.9</v>
      </c>
      <c r="G320" s="88">
        <v>14.7</v>
      </c>
      <c r="H320" s="88">
        <v>11.8</v>
      </c>
      <c r="I320" s="88">
        <v>4.8</v>
      </c>
      <c r="J320" s="1408"/>
      <c r="K320" s="98">
        <v>79</v>
      </c>
      <c r="L320" s="98">
        <v>98</v>
      </c>
      <c r="M320" s="98">
        <v>92</v>
      </c>
      <c r="N320" s="98">
        <v>19</v>
      </c>
      <c r="O320" s="111"/>
      <c r="P320" s="98">
        <v>1026</v>
      </c>
      <c r="Q320" s="98">
        <v>1030.001</v>
      </c>
      <c r="R320" s="98">
        <v>1028.0005000000001</v>
      </c>
      <c r="S320" s="98">
        <v>4.0009999999999764</v>
      </c>
      <c r="T320" s="111"/>
      <c r="U320" s="88">
        <v>5.6</v>
      </c>
      <c r="V320" s="88">
        <v>12.3</v>
      </c>
      <c r="W320" s="88">
        <v>15.2</v>
      </c>
      <c r="X320" s="103" t="s">
        <v>183</v>
      </c>
      <c r="Y320" s="401"/>
      <c r="Z320" s="88">
        <v>0</v>
      </c>
      <c r="AA320" s="1459" t="s">
        <v>459</v>
      </c>
      <c r="AB320" s="156" t="s">
        <v>459</v>
      </c>
      <c r="AC320" s="1461" t="s">
        <v>459</v>
      </c>
      <c r="AD320" s="88" t="s">
        <v>459</v>
      </c>
      <c r="AE320" s="1459" t="s">
        <v>459</v>
      </c>
      <c r="AF320" s="1467"/>
      <c r="AG320" s="88">
        <v>8.6</v>
      </c>
      <c r="AH320" s="88">
        <v>12.1</v>
      </c>
      <c r="AI320" s="88">
        <v>10.5</v>
      </c>
      <c r="AJ320" s="88">
        <v>3.5</v>
      </c>
      <c r="AL320" s="103" t="s">
        <v>761</v>
      </c>
      <c r="AM320" s="106"/>
      <c r="AN320" s="106"/>
      <c r="AO320" s="396"/>
      <c r="AP320" s="593">
        <v>7</v>
      </c>
      <c r="AQ320" s="596">
        <v>0</v>
      </c>
      <c r="AR320" s="576"/>
      <c r="AS320" s="44">
        <f t="shared" si="38"/>
        <v>4.9000000000000004</v>
      </c>
      <c r="AT320" s="88">
        <f t="shared" si="39"/>
        <v>4.5</v>
      </c>
      <c r="AU320" s="88">
        <f t="shared" si="40"/>
        <v>4.7</v>
      </c>
      <c r="AV320" s="355">
        <f t="shared" si="41"/>
        <v>-0.40000000000000036</v>
      </c>
      <c r="AW320" s="44">
        <f>IF(F320="","",F320-Daily!CP320)</f>
        <v>4.625</v>
      </c>
      <c r="AX320" s="44">
        <f>IF(G320="","",G320-Daily!CQ320)</f>
        <v>4.7416666666666654</v>
      </c>
      <c r="AY320" s="44">
        <f>IF(H320="","",H320-Daily!CR320)</f>
        <v>4.1833333333333336</v>
      </c>
      <c r="AZ320" s="487">
        <f>IF(I320="","",I320-Daily!CS320)</f>
        <v>0.11666666666666625</v>
      </c>
      <c r="BA320" s="85">
        <v>15.563050746192864</v>
      </c>
      <c r="BB320" s="85">
        <v>11.680722609813268</v>
      </c>
      <c r="BC320" s="85">
        <v>12.689079178715238</v>
      </c>
      <c r="BD320" s="108">
        <v>2.0700046396475549</v>
      </c>
      <c r="BE320" s="351"/>
      <c r="BF320" s="640">
        <v>0</v>
      </c>
      <c r="BG320" s="44">
        <v>448.70000000000056</v>
      </c>
      <c r="BH320" s="643">
        <v>0.74816585148955184</v>
      </c>
      <c r="BI320" s="85">
        <v>1449.9099999999994</v>
      </c>
      <c r="BJ320" s="616">
        <v>1.0472697067462797</v>
      </c>
      <c r="BK320" s="1792">
        <f t="shared" si="42"/>
        <v>0</v>
      </c>
      <c r="BL320" s="1709">
        <v>0.33333333333333331</v>
      </c>
      <c r="BM320" s="1709">
        <v>0.54097222222222219</v>
      </c>
      <c r="BN320" s="1709">
        <v>0.62222222222222223</v>
      </c>
      <c r="BO320" s="1709">
        <v>0.125</v>
      </c>
      <c r="BP320" s="1708">
        <v>7.3611111111111113E-2</v>
      </c>
      <c r="BR320" s="1395"/>
      <c r="BS320" s="2159" t="s">
        <v>200</v>
      </c>
      <c r="BT320" s="2160"/>
      <c r="BU320" s="88">
        <v>1.9299999999999997</v>
      </c>
      <c r="BV320" s="88">
        <v>1.9699999999999953</v>
      </c>
      <c r="BW320" s="88">
        <v>1.7799999999999994</v>
      </c>
      <c r="BX320" s="88">
        <v>3.9999999999997371E-2</v>
      </c>
      <c r="BY320" s="127"/>
      <c r="BZ320" s="607">
        <v>91</v>
      </c>
      <c r="CA320" s="607">
        <v>1017.7</v>
      </c>
      <c r="CB320" s="1365">
        <v>2.9000000000000004</v>
      </c>
      <c r="CC320" s="88">
        <v>7.5199999999999987</v>
      </c>
      <c r="CD320" s="1366"/>
      <c r="CE320" s="88">
        <v>0</v>
      </c>
      <c r="CF320" s="1367">
        <v>0</v>
      </c>
      <c r="CG320" s="1368">
        <v>0</v>
      </c>
      <c r="CH320" s="98">
        <v>16</v>
      </c>
      <c r="CI320" s="1367">
        <v>1.4372241955564473</v>
      </c>
      <c r="CJ320" s="503">
        <v>0.24502297090352221</v>
      </c>
      <c r="CK320" s="1086"/>
      <c r="CL320" s="670">
        <v>1</v>
      </c>
      <c r="CM320" s="669">
        <v>0</v>
      </c>
      <c r="CN320" s="670">
        <v>1013.25</v>
      </c>
      <c r="CO320" s="135">
        <f>'2011'!CA81</f>
        <v>4.4159999999999995</v>
      </c>
      <c r="CP320" s="664">
        <v>5.2750000000000004</v>
      </c>
      <c r="CQ320" s="664">
        <v>9.9583333333333339</v>
      </c>
      <c r="CR320" s="664">
        <f t="shared" si="36"/>
        <v>7.6166666666666671</v>
      </c>
      <c r="CS320" s="664">
        <f t="shared" si="37"/>
        <v>4.6833333333333336</v>
      </c>
      <c r="CT320" s="669">
        <f>$CT$307+('2011'!$BX$81/Daily!$E$337*Daily!E320)</f>
        <v>599.73333333333335</v>
      </c>
      <c r="CU320" s="669">
        <f>$CU$307+('2011'!$CF$81/Daily!$E$337*Daily!E320)</f>
        <v>1384.4666666666667</v>
      </c>
      <c r="CV320" s="135">
        <f>'2011'!BT81</f>
        <v>5</v>
      </c>
      <c r="CW320" s="135">
        <f>'2011'!BU81</f>
        <v>10.199999999999999</v>
      </c>
      <c r="CX320" s="25"/>
      <c r="CY320" s="536"/>
      <c r="CZ320" s="536"/>
      <c r="DA320" s="536"/>
      <c r="DB320" s="536"/>
      <c r="DC320" s="536"/>
      <c r="DD320" s="536"/>
    </row>
    <row r="321" spans="4:108" ht="12.75" customHeight="1" x14ac:dyDescent="0.2">
      <c r="D321" s="1889"/>
      <c r="E321" s="1843">
        <f t="shared" si="44"/>
        <v>14</v>
      </c>
      <c r="F321" s="189">
        <v>8.3000000000000007</v>
      </c>
      <c r="G321" s="88">
        <v>10</v>
      </c>
      <c r="H321" s="88">
        <v>9.1</v>
      </c>
      <c r="I321" s="88">
        <v>1.7</v>
      </c>
      <c r="J321" s="1408"/>
      <c r="K321" s="98">
        <v>92</v>
      </c>
      <c r="L321" s="98">
        <v>98</v>
      </c>
      <c r="M321" s="98">
        <v>96</v>
      </c>
      <c r="N321" s="98">
        <v>6</v>
      </c>
      <c r="O321" s="111"/>
      <c r="P321" s="98">
        <v>1021</v>
      </c>
      <c r="Q321" s="98">
        <v>1026</v>
      </c>
      <c r="R321" s="98">
        <v>1023.5</v>
      </c>
      <c r="S321" s="98">
        <v>5</v>
      </c>
      <c r="T321" s="111"/>
      <c r="U321" s="88">
        <v>5</v>
      </c>
      <c r="V321" s="88">
        <v>11.4</v>
      </c>
      <c r="W321" s="88">
        <v>13.8</v>
      </c>
      <c r="X321" s="103" t="s">
        <v>183</v>
      </c>
      <c r="Y321" s="401"/>
      <c r="Z321" s="88">
        <v>0</v>
      </c>
      <c r="AA321" s="1459" t="s">
        <v>459</v>
      </c>
      <c r="AB321" s="156" t="s">
        <v>459</v>
      </c>
      <c r="AC321" s="1461" t="s">
        <v>459</v>
      </c>
      <c r="AD321" s="88" t="s">
        <v>459</v>
      </c>
      <c r="AE321" s="1459" t="s">
        <v>459</v>
      </c>
      <c r="AF321" s="1467"/>
      <c r="AG321" s="88">
        <v>7.5</v>
      </c>
      <c r="AH321" s="88">
        <v>9.3000000000000007</v>
      </c>
      <c r="AI321" s="88">
        <v>8.5</v>
      </c>
      <c r="AJ321" s="88">
        <v>1.8000000000000007</v>
      </c>
      <c r="AL321" s="103" t="s">
        <v>464</v>
      </c>
      <c r="AM321" s="106"/>
      <c r="AN321" s="106"/>
      <c r="AO321" s="396"/>
      <c r="AP321" s="593">
        <v>0</v>
      </c>
      <c r="AQ321" s="596">
        <v>0</v>
      </c>
      <c r="AR321" s="576"/>
      <c r="AS321" s="44">
        <f t="shared" si="38"/>
        <v>3.3000000000000007</v>
      </c>
      <c r="AT321" s="88">
        <f t="shared" si="39"/>
        <v>-0.19999999999999929</v>
      </c>
      <c r="AU321" s="88">
        <f t="shared" si="40"/>
        <v>1.5500000000000007</v>
      </c>
      <c r="AV321" s="355">
        <f t="shared" si="41"/>
        <v>-3.5</v>
      </c>
      <c r="AW321" s="44">
        <f>IF(F321="","",F321-Daily!CP321)</f>
        <v>3.1500000000000004</v>
      </c>
      <c r="AX321" s="44">
        <f>IF(G321="","",G321-Daily!CQ321)</f>
        <v>8.3333333333332149E-2</v>
      </c>
      <c r="AY321" s="44">
        <f>IF(H321="","",H321-Daily!CR321)</f>
        <v>1.5666666666666655</v>
      </c>
      <c r="AZ321" s="487">
        <f>IF(I321="","",I321-Daily!CS321)</f>
        <v>-3.0666666666666673</v>
      </c>
      <c r="BA321" s="85">
        <v>6.6543899400191604</v>
      </c>
      <c r="BB321" s="85">
        <v>2.0391206477923478</v>
      </c>
      <c r="BC321" s="85">
        <v>3.3520411711621909</v>
      </c>
      <c r="BD321" s="108">
        <v>7.5448644660407194</v>
      </c>
      <c r="BE321" s="351"/>
      <c r="BF321" s="640">
        <v>0</v>
      </c>
      <c r="BG321" s="44">
        <v>448.70000000000056</v>
      </c>
      <c r="BH321" s="643">
        <v>0.74551395657953123</v>
      </c>
      <c r="BI321" s="85">
        <v>1449.9099999999994</v>
      </c>
      <c r="BJ321" s="616">
        <v>1.0455579058699096</v>
      </c>
      <c r="BK321" s="1792">
        <f t="shared" si="42"/>
        <v>0</v>
      </c>
      <c r="BL321" s="1709">
        <v>0.29166666666666669</v>
      </c>
      <c r="BM321" s="1709">
        <v>0.65625</v>
      </c>
      <c r="BN321" s="1709" t="s">
        <v>766</v>
      </c>
      <c r="BO321" s="1709" t="s">
        <v>459</v>
      </c>
      <c r="BP321" s="1708">
        <v>0.89861111111111114</v>
      </c>
      <c r="BR321" s="1395"/>
      <c r="BS321" s="2159" t="s">
        <v>201</v>
      </c>
      <c r="BT321" s="2160"/>
      <c r="BU321" s="88">
        <v>2.1969166666666666</v>
      </c>
      <c r="BV321" s="88">
        <v>2.1262499999999971</v>
      </c>
      <c r="BW321" s="88">
        <v>2.5715833333333311</v>
      </c>
      <c r="BX321" s="88">
        <v>-7.0666666666671318E-2</v>
      </c>
      <c r="BY321" s="127"/>
      <c r="BZ321" s="607">
        <v>92</v>
      </c>
      <c r="CA321" s="607">
        <v>1022.4</v>
      </c>
      <c r="CB321" s="1365">
        <v>3.94</v>
      </c>
      <c r="CC321" s="88">
        <v>8.0399999999999991</v>
      </c>
      <c r="CD321" s="1366"/>
      <c r="CE321" s="88">
        <v>0.5</v>
      </c>
      <c r="CF321" s="1367">
        <v>4.6875E-2</v>
      </c>
      <c r="CG321" s="1368">
        <v>1.984126984126984E-2</v>
      </c>
      <c r="CH321" s="98">
        <v>10</v>
      </c>
      <c r="CI321" s="1367">
        <v>0.92228198804605044</v>
      </c>
      <c r="CJ321" s="503">
        <v>0.15313935681470139</v>
      </c>
      <c r="CK321" s="1086"/>
      <c r="CL321" s="670">
        <v>1</v>
      </c>
      <c r="CM321" s="669">
        <v>0</v>
      </c>
      <c r="CN321" s="670">
        <v>1013.25</v>
      </c>
      <c r="CO321" s="135">
        <f>'2011'!CA81</f>
        <v>4.4159999999999995</v>
      </c>
      <c r="CP321" s="664">
        <v>5.15</v>
      </c>
      <c r="CQ321" s="664">
        <v>9.9166666666666679</v>
      </c>
      <c r="CR321" s="664">
        <f t="shared" si="36"/>
        <v>7.5333333333333341</v>
      </c>
      <c r="CS321" s="664">
        <f t="shared" si="37"/>
        <v>4.7666666666666675</v>
      </c>
      <c r="CT321" s="669">
        <f>$CT$307+('2011'!$BX$81/Daily!$E$337*Daily!E321)</f>
        <v>601.86666666666667</v>
      </c>
      <c r="CU321" s="669">
        <f>$CU$307+('2011'!$CF$81/Daily!$E$337*Daily!E321)</f>
        <v>1386.7333333333333</v>
      </c>
      <c r="CV321" s="135">
        <f>'2011'!BT81</f>
        <v>5</v>
      </c>
      <c r="CW321" s="135">
        <f>'2011'!BU81</f>
        <v>10.199999999999999</v>
      </c>
      <c r="CX321" s="25"/>
      <c r="CY321" s="536"/>
      <c r="CZ321" s="536"/>
      <c r="DA321" s="536"/>
      <c r="DB321" s="536"/>
      <c r="DC321" s="536"/>
      <c r="DD321" s="536"/>
    </row>
    <row r="322" spans="4:108" ht="12.75" customHeight="1" thickBot="1" x14ac:dyDescent="0.25">
      <c r="D322" s="1889"/>
      <c r="E322" s="1843">
        <f t="shared" si="44"/>
        <v>15</v>
      </c>
      <c r="F322" s="189">
        <v>5.8</v>
      </c>
      <c r="G322" s="88">
        <v>11.1</v>
      </c>
      <c r="H322" s="88">
        <v>8.6</v>
      </c>
      <c r="I322" s="88">
        <v>5.3</v>
      </c>
      <c r="J322" s="1408"/>
      <c r="K322" s="98">
        <v>73</v>
      </c>
      <c r="L322" s="98">
        <v>95</v>
      </c>
      <c r="M322" s="98">
        <v>87</v>
      </c>
      <c r="N322" s="98">
        <v>22</v>
      </c>
      <c r="O322" s="111"/>
      <c r="P322" s="98">
        <v>1016</v>
      </c>
      <c r="Q322" s="98">
        <v>1021</v>
      </c>
      <c r="R322" s="98">
        <v>1018.5</v>
      </c>
      <c r="S322" s="98">
        <v>5</v>
      </c>
      <c r="T322" s="111"/>
      <c r="U322" s="88">
        <v>5.6</v>
      </c>
      <c r="V322" s="88">
        <v>11.8</v>
      </c>
      <c r="W322" s="88">
        <v>16.3</v>
      </c>
      <c r="X322" s="103" t="s">
        <v>183</v>
      </c>
      <c r="Y322" s="401"/>
      <c r="Z322" s="88">
        <v>0</v>
      </c>
      <c r="AA322" s="1459" t="s">
        <v>459</v>
      </c>
      <c r="AB322" s="156" t="s">
        <v>459</v>
      </c>
      <c r="AC322" s="1461" t="s">
        <v>459</v>
      </c>
      <c r="AD322" s="88" t="s">
        <v>459</v>
      </c>
      <c r="AE322" s="1459" t="s">
        <v>459</v>
      </c>
      <c r="AF322" s="1467"/>
      <c r="AG322" s="88">
        <v>3.6</v>
      </c>
      <c r="AH322" s="88">
        <v>8.8000000000000007</v>
      </c>
      <c r="AI322" s="88">
        <v>6.5</v>
      </c>
      <c r="AJ322" s="88">
        <v>5.2000000000000011</v>
      </c>
      <c r="AL322" s="103" t="s">
        <v>656</v>
      </c>
      <c r="AM322" s="106"/>
      <c r="AN322" s="106"/>
      <c r="AO322" s="396"/>
      <c r="AP322" s="593">
        <v>6.5</v>
      </c>
      <c r="AQ322" s="596">
        <v>0</v>
      </c>
      <c r="AR322" s="576"/>
      <c r="AS322" s="44">
        <f t="shared" si="38"/>
        <v>0.79999999999999982</v>
      </c>
      <c r="AT322" s="88">
        <f t="shared" si="39"/>
        <v>0.90000000000000036</v>
      </c>
      <c r="AU322" s="88">
        <f t="shared" si="40"/>
        <v>0.85000000000000009</v>
      </c>
      <c r="AV322" s="355">
        <f t="shared" si="41"/>
        <v>0.10000000000000053</v>
      </c>
      <c r="AW322" s="44">
        <f>IF(F322="","",F322-Daily!CP322)</f>
        <v>0.77499999999999947</v>
      </c>
      <c r="AX322" s="44">
        <f>IF(G322="","",G322-Daily!CQ322)</f>
        <v>1.2249999999999996</v>
      </c>
      <c r="AY322" s="44">
        <f>IF(H322="","",H322-Daily!CR322)</f>
        <v>1.1499999999999995</v>
      </c>
      <c r="AZ322" s="487">
        <f>IF(I322="","",I322-Daily!CS322)</f>
        <v>0.45000000000000018</v>
      </c>
      <c r="BA322" s="85">
        <v>2.5032793805142521</v>
      </c>
      <c r="BB322" s="85">
        <v>2.7635073097446625</v>
      </c>
      <c r="BC322" s="85">
        <v>2.8666967114579895</v>
      </c>
      <c r="BD322" s="108">
        <v>2.2985941504163137</v>
      </c>
      <c r="BE322" s="351"/>
      <c r="BF322" s="640">
        <v>0</v>
      </c>
      <c r="BG322" s="44">
        <v>448.70000000000056</v>
      </c>
      <c r="BH322" s="643">
        <v>0.74288079470198765</v>
      </c>
      <c r="BI322" s="85">
        <v>1456.4099999999994</v>
      </c>
      <c r="BJ322" s="616">
        <v>1.0485313174946</v>
      </c>
      <c r="BK322" s="1792">
        <f t="shared" si="42"/>
        <v>0</v>
      </c>
      <c r="BL322" s="1709">
        <v>8.3333333333333329E-2</v>
      </c>
      <c r="BM322" s="1709">
        <v>0.53749999999999998</v>
      </c>
      <c r="BN322" s="1709">
        <v>0.63611111111111118</v>
      </c>
      <c r="BO322" s="1709">
        <v>0.32916666666666666</v>
      </c>
      <c r="BP322" s="1708">
        <v>0.60763888888888895</v>
      </c>
      <c r="BR322" s="1395"/>
      <c r="BS322" s="2157" t="s">
        <v>215</v>
      </c>
      <c r="BT322" s="2158"/>
      <c r="BU322" s="183">
        <v>0.77833333333333421</v>
      </c>
      <c r="BV322" s="183">
        <v>3.5449999999999999</v>
      </c>
      <c r="BW322" s="183">
        <v>2.9116666666666653</v>
      </c>
      <c r="BX322" s="183">
        <v>2.7666666666666675</v>
      </c>
      <c r="BY322" s="1373"/>
      <c r="BZ322" s="609">
        <v>77.2</v>
      </c>
      <c r="CA322" s="609">
        <v>1018.4</v>
      </c>
      <c r="CB322" s="1374">
        <v>7.06</v>
      </c>
      <c r="CC322" s="183">
        <v>5.52</v>
      </c>
      <c r="CD322" s="1375"/>
      <c r="CE322" s="183">
        <v>1.1000000000000001</v>
      </c>
      <c r="CF322" s="1376">
        <v>0.10312500000000001</v>
      </c>
      <c r="CG322" s="1377">
        <v>4.3650793650793648E-2</v>
      </c>
      <c r="CH322" s="1378">
        <v>11.399999999999999</v>
      </c>
      <c r="CI322" s="1376">
        <v>1.0765134132845702</v>
      </c>
      <c r="CJ322" s="787">
        <v>0.17457886676875956</v>
      </c>
      <c r="CK322" s="1086"/>
      <c r="CL322" s="670">
        <v>1</v>
      </c>
      <c r="CM322" s="669">
        <v>0</v>
      </c>
      <c r="CN322" s="670">
        <v>1013.25</v>
      </c>
      <c r="CO322" s="135">
        <f>'2011'!CA81</f>
        <v>4.4159999999999995</v>
      </c>
      <c r="CP322" s="664">
        <v>5.0250000000000004</v>
      </c>
      <c r="CQ322" s="664">
        <v>9.875</v>
      </c>
      <c r="CR322" s="664">
        <f t="shared" si="36"/>
        <v>7.45</v>
      </c>
      <c r="CS322" s="664">
        <f t="shared" si="37"/>
        <v>4.8499999999999996</v>
      </c>
      <c r="CT322" s="669">
        <f>$CT$307+('2011'!$BX$81/Daily!$E$337*Daily!E322)</f>
        <v>604</v>
      </c>
      <c r="CU322" s="669">
        <f>$CU$307+('2011'!$CF$81/Daily!$E$337*Daily!E322)</f>
        <v>1389</v>
      </c>
      <c r="CV322" s="135">
        <f>'2011'!BT81</f>
        <v>5</v>
      </c>
      <c r="CW322" s="135">
        <f>'2011'!BU81</f>
        <v>10.199999999999999</v>
      </c>
      <c r="CX322" s="25"/>
      <c r="CY322" s="536"/>
      <c r="CZ322" s="536"/>
      <c r="DA322" s="536"/>
      <c r="DB322" s="536"/>
      <c r="DC322" s="536"/>
      <c r="DD322" s="536"/>
    </row>
    <row r="323" spans="4:108" ht="12.75" customHeight="1" x14ac:dyDescent="0.2">
      <c r="D323" s="1889"/>
      <c r="E323" s="1843">
        <f t="shared" si="44"/>
        <v>16</v>
      </c>
      <c r="F323" s="189">
        <v>4.8</v>
      </c>
      <c r="G323" s="88">
        <v>8.3000000000000007</v>
      </c>
      <c r="H323" s="88">
        <v>6.6</v>
      </c>
      <c r="I323" s="88">
        <v>3.5</v>
      </c>
      <c r="J323" s="1408"/>
      <c r="K323" s="98">
        <v>86</v>
      </c>
      <c r="L323" s="98">
        <v>96</v>
      </c>
      <c r="M323" s="98">
        <v>93</v>
      </c>
      <c r="N323" s="98">
        <v>10</v>
      </c>
      <c r="O323" s="111"/>
      <c r="P323" s="98">
        <v>1016</v>
      </c>
      <c r="Q323" s="98">
        <v>1018</v>
      </c>
      <c r="R323" s="98">
        <v>1017</v>
      </c>
      <c r="S323" s="98">
        <v>2</v>
      </c>
      <c r="T323" s="111"/>
      <c r="U323" s="88">
        <v>3.2</v>
      </c>
      <c r="V323" s="88">
        <v>10</v>
      </c>
      <c r="W323" s="88">
        <v>11.8</v>
      </c>
      <c r="X323" s="103" t="s">
        <v>183</v>
      </c>
      <c r="Y323" s="401"/>
      <c r="Z323" s="88">
        <v>0</v>
      </c>
      <c r="AA323" s="1459" t="s">
        <v>459</v>
      </c>
      <c r="AB323" s="156" t="s">
        <v>459</v>
      </c>
      <c r="AC323" s="1461" t="s">
        <v>459</v>
      </c>
      <c r="AD323" s="88" t="s">
        <v>459</v>
      </c>
      <c r="AE323" s="1459" t="s">
        <v>459</v>
      </c>
      <c r="AF323" s="1467"/>
      <c r="AG323" s="88">
        <v>3.9</v>
      </c>
      <c r="AH323" s="88">
        <v>7.5</v>
      </c>
      <c r="AI323" s="88">
        <v>5.5</v>
      </c>
      <c r="AJ323" s="88">
        <v>3.6</v>
      </c>
      <c r="AL323" s="103" t="s">
        <v>548</v>
      </c>
      <c r="AM323" s="106"/>
      <c r="AN323" s="106"/>
      <c r="AO323" s="396"/>
      <c r="AP323" s="593">
        <v>2</v>
      </c>
      <c r="AQ323" s="596">
        <v>0</v>
      </c>
      <c r="AR323" s="576"/>
      <c r="AS323" s="44">
        <f t="shared" si="38"/>
        <v>-0.20000000000000018</v>
      </c>
      <c r="AT323" s="88">
        <f t="shared" si="39"/>
        <v>-1.8999999999999986</v>
      </c>
      <c r="AU323" s="88">
        <f t="shared" si="40"/>
        <v>-1.0499999999999994</v>
      </c>
      <c r="AV323" s="355">
        <f t="shared" si="41"/>
        <v>-1.6999999999999984</v>
      </c>
      <c r="AW323" s="44">
        <f>IF(F323="","",F323-Daily!CP323)</f>
        <v>-0.10000000000000053</v>
      </c>
      <c r="AX323" s="44">
        <f>IF(G323="","",G323-Daily!CQ323)</f>
        <v>-1.533333333333335</v>
      </c>
      <c r="AY323" s="44">
        <f>IF(H323="","",H323-Daily!CR323)</f>
        <v>-0.76666666666666838</v>
      </c>
      <c r="AZ323" s="487">
        <f>IF(I323="","",I323-Daily!CS323)</f>
        <v>-1.4333333333333353</v>
      </c>
      <c r="BA323" s="85">
        <v>2.0538472522248847</v>
      </c>
      <c r="BB323" s="85">
        <v>3.0388211943670629</v>
      </c>
      <c r="BC323" s="85">
        <v>2.5136684607295843</v>
      </c>
      <c r="BD323" s="108">
        <v>3.3198136281225232</v>
      </c>
      <c r="BE323" s="351"/>
      <c r="BF323" s="640">
        <v>0</v>
      </c>
      <c r="BG323" s="44">
        <v>448.70000000000056</v>
      </c>
      <c r="BH323" s="643">
        <v>0.7402661680598337</v>
      </c>
      <c r="BI323" s="85">
        <v>1458.4099999999994</v>
      </c>
      <c r="BJ323" s="616">
        <v>1.0482605778906509</v>
      </c>
      <c r="BK323" s="1792">
        <f t="shared" si="42"/>
        <v>0</v>
      </c>
      <c r="BL323" s="1709">
        <v>0.14652777777777778</v>
      </c>
      <c r="BM323" s="1709">
        <v>0.30694444444444441</v>
      </c>
      <c r="BN323" s="1709">
        <v>0.64375000000000004</v>
      </c>
      <c r="BO323" s="1709">
        <v>0.28749999999999998</v>
      </c>
      <c r="BP323" s="1708">
        <v>0.15763888888888888</v>
      </c>
      <c r="BR323" s="1395"/>
      <c r="CK323" s="1086"/>
      <c r="CL323" s="670">
        <v>1</v>
      </c>
      <c r="CM323" s="669">
        <v>0</v>
      </c>
      <c r="CN323" s="670">
        <v>1013.25</v>
      </c>
      <c r="CO323" s="135">
        <f>'2011'!CA81</f>
        <v>4.4159999999999995</v>
      </c>
      <c r="CP323" s="664">
        <v>4.9000000000000004</v>
      </c>
      <c r="CQ323" s="664">
        <v>9.8333333333333357</v>
      </c>
      <c r="CR323" s="664">
        <f t="shared" si="36"/>
        <v>7.366666666666668</v>
      </c>
      <c r="CS323" s="664">
        <f t="shared" si="37"/>
        <v>4.9333333333333353</v>
      </c>
      <c r="CT323" s="669">
        <f>$CT$307+('2011'!$BX$81/Daily!$E$337*Daily!E323)</f>
        <v>606.13333333333333</v>
      </c>
      <c r="CU323" s="669">
        <f>$CU$307+('2011'!$CF$81/Daily!$E$337*Daily!E323)</f>
        <v>1391.2666666666667</v>
      </c>
      <c r="CV323" s="135">
        <f>'2011'!BT81</f>
        <v>5</v>
      </c>
      <c r="CW323" s="135">
        <f>'2011'!BU81</f>
        <v>10.199999999999999</v>
      </c>
      <c r="CX323" s="25"/>
      <c r="CY323" s="536"/>
      <c r="CZ323" s="536"/>
      <c r="DA323" s="536"/>
      <c r="DB323" s="536"/>
      <c r="DC323" s="536"/>
      <c r="DD323" s="536"/>
    </row>
    <row r="324" spans="4:108" ht="12.75" customHeight="1" x14ac:dyDescent="0.2">
      <c r="D324" s="1889"/>
      <c r="E324" s="1843">
        <f t="shared" si="44"/>
        <v>17</v>
      </c>
      <c r="F324" s="189">
        <v>8.3000000000000007</v>
      </c>
      <c r="G324" s="88">
        <v>14.1</v>
      </c>
      <c r="H324" s="88">
        <v>11</v>
      </c>
      <c r="I324" s="88">
        <v>5.8</v>
      </c>
      <c r="J324" s="1408"/>
      <c r="K324" s="98">
        <v>72</v>
      </c>
      <c r="L324" s="98">
        <v>98</v>
      </c>
      <c r="M324" s="98">
        <v>88</v>
      </c>
      <c r="N324" s="98">
        <v>26</v>
      </c>
      <c r="O324" s="111"/>
      <c r="P324" s="98">
        <v>1016</v>
      </c>
      <c r="Q324" s="98">
        <v>1020</v>
      </c>
      <c r="R324" s="98">
        <v>1018</v>
      </c>
      <c r="S324" s="98">
        <v>4</v>
      </c>
      <c r="T324" s="111"/>
      <c r="U324" s="88">
        <v>3.3</v>
      </c>
      <c r="V324" s="88">
        <v>10.9</v>
      </c>
      <c r="W324" s="88">
        <v>13.2</v>
      </c>
      <c r="X324" s="103" t="s">
        <v>179</v>
      </c>
      <c r="Y324" s="401"/>
      <c r="Z324" s="88">
        <v>0</v>
      </c>
      <c r="AA324" s="1459" t="s">
        <v>459</v>
      </c>
      <c r="AB324" s="156" t="s">
        <v>459</v>
      </c>
      <c r="AC324" s="1461" t="s">
        <v>459</v>
      </c>
      <c r="AD324" s="88" t="s">
        <v>459</v>
      </c>
      <c r="AE324" s="1459" t="s">
        <v>459</v>
      </c>
      <c r="AF324" s="1467"/>
      <c r="AG324" s="88">
        <v>6.5</v>
      </c>
      <c r="AH324" s="88">
        <v>12.4</v>
      </c>
      <c r="AI324" s="88">
        <v>9</v>
      </c>
      <c r="AJ324" s="88">
        <v>5.9</v>
      </c>
      <c r="AL324" s="103" t="s">
        <v>762</v>
      </c>
      <c r="AM324" s="106"/>
      <c r="AN324" s="106"/>
      <c r="AO324" s="396"/>
      <c r="AP324" s="593">
        <v>2</v>
      </c>
      <c r="AQ324" s="596">
        <v>0</v>
      </c>
      <c r="AR324" s="576"/>
      <c r="AS324" s="44">
        <f t="shared" si="38"/>
        <v>3.3000000000000007</v>
      </c>
      <c r="AT324" s="88">
        <f t="shared" si="39"/>
        <v>3.9000000000000004</v>
      </c>
      <c r="AU324" s="88">
        <f t="shared" si="40"/>
        <v>3.6000000000000005</v>
      </c>
      <c r="AV324" s="355">
        <f t="shared" si="41"/>
        <v>0.59999999999999964</v>
      </c>
      <c r="AW324" s="44">
        <f>IF(F324="","",F324-Daily!CP324)</f>
        <v>3.5250000000000004</v>
      </c>
      <c r="AX324" s="44">
        <f>IF(G324="","",G324-Daily!CQ324)</f>
        <v>4.30833333333333</v>
      </c>
      <c r="AY324" s="44">
        <f>IF(H324="","",H324-Daily!CR324)</f>
        <v>3.716666666666665</v>
      </c>
      <c r="AZ324" s="487">
        <f>IF(I324="","",I324-Daily!CS324)</f>
        <v>0.78333333333333055</v>
      </c>
      <c r="BA324" s="85">
        <v>8.1082040337946175</v>
      </c>
      <c r="BB324" s="85">
        <v>9.3554600875274474</v>
      </c>
      <c r="BC324" s="85">
        <v>9.5557017835658957</v>
      </c>
      <c r="BD324" s="108">
        <v>2.5776679085654588</v>
      </c>
      <c r="BE324" s="351"/>
      <c r="BF324" s="640">
        <v>0</v>
      </c>
      <c r="BG324" s="44">
        <v>448.70000000000056</v>
      </c>
      <c r="BH324" s="643">
        <v>0.73766988163086455</v>
      </c>
      <c r="BI324" s="85">
        <v>1460.4099999999994</v>
      </c>
      <c r="BJ324" s="616">
        <v>1.0479907190355446</v>
      </c>
      <c r="BK324" s="1792">
        <f t="shared" si="42"/>
        <v>0</v>
      </c>
      <c r="BL324" s="1709" t="s">
        <v>527</v>
      </c>
      <c r="BM324" s="1709">
        <v>0.52777777777777779</v>
      </c>
      <c r="BN324" s="1709">
        <v>0.66666666666666663</v>
      </c>
      <c r="BO324" s="1709">
        <v>0.30555555555555552</v>
      </c>
      <c r="BP324" s="1708">
        <v>0.51944444444444449</v>
      </c>
      <c r="BR324" s="1395"/>
      <c r="BS324" s="1388" t="s">
        <v>178</v>
      </c>
      <c r="BT324" s="185">
        <v>3</v>
      </c>
      <c r="BV324" s="2116" t="s">
        <v>168</v>
      </c>
      <c r="BW324" s="2117"/>
      <c r="BX324" s="2117"/>
      <c r="BY324" s="2117"/>
      <c r="BZ324" s="2117"/>
      <c r="CA324" s="2117"/>
      <c r="CB324" s="2117"/>
      <c r="CC324" s="2118"/>
      <c r="CE324" s="1682">
        <f>MIN(F308:F337)</f>
        <v>0.4</v>
      </c>
      <c r="CF324" s="1682">
        <f>MIN(G308:G337)</f>
        <v>8.3000000000000007</v>
      </c>
      <c r="CG324" s="1682">
        <f>MIN(H308:H337)</f>
        <v>6.2</v>
      </c>
      <c r="CH324" s="1682">
        <f>MIN(I308:I337)</f>
        <v>1.7</v>
      </c>
      <c r="CI324" s="1683">
        <f>MIN(K308:K337)</f>
        <v>47</v>
      </c>
      <c r="CJ324" s="1683">
        <f>MIN(L308:L337)</f>
        <v>83</v>
      </c>
      <c r="CK324" s="1086"/>
      <c r="CL324" s="670">
        <v>1</v>
      </c>
      <c r="CM324" s="669">
        <v>0</v>
      </c>
      <c r="CN324" s="670">
        <v>1013.25</v>
      </c>
      <c r="CO324" s="135">
        <f>'2011'!CA81</f>
        <v>4.4159999999999995</v>
      </c>
      <c r="CP324" s="664">
        <v>4.7750000000000004</v>
      </c>
      <c r="CQ324" s="664">
        <v>9.7916666666666696</v>
      </c>
      <c r="CR324" s="664">
        <f t="shared" ref="CR324:CR368" si="45">AVERAGE(CP324:CQ324)</f>
        <v>7.283333333333335</v>
      </c>
      <c r="CS324" s="664">
        <f t="shared" ref="CS324:CS368" si="46">CQ324-CP324</f>
        <v>5.0166666666666693</v>
      </c>
      <c r="CT324" s="669">
        <f>$CT$307+('2011'!$BX$81/Daily!$E$337*Daily!E324)</f>
        <v>608.26666666666665</v>
      </c>
      <c r="CU324" s="669">
        <f>$CU$307+('2011'!$CF$81/Daily!$E$337*Daily!E324)</f>
        <v>1393.5333333333333</v>
      </c>
      <c r="CV324" s="135">
        <f>'2011'!BT81</f>
        <v>5</v>
      </c>
      <c r="CW324" s="135">
        <f>'2011'!BU81</f>
        <v>10.199999999999999</v>
      </c>
      <c r="CX324" s="25"/>
      <c r="CY324" s="536"/>
      <c r="CZ324" s="536"/>
      <c r="DA324" s="536"/>
      <c r="DB324" s="536"/>
      <c r="DC324" s="536"/>
      <c r="DD324" s="536"/>
    </row>
    <row r="325" spans="4:108" ht="12.75" customHeight="1" x14ac:dyDescent="0.2">
      <c r="D325" s="1889"/>
      <c r="E325" s="1843">
        <f t="shared" si="44"/>
        <v>18</v>
      </c>
      <c r="F325" s="189">
        <v>8.9</v>
      </c>
      <c r="G325" s="88">
        <v>14.6</v>
      </c>
      <c r="H325" s="88">
        <v>11.4</v>
      </c>
      <c r="I325" s="88">
        <v>5.7</v>
      </c>
      <c r="J325" s="1408"/>
      <c r="K325" s="98">
        <v>72</v>
      </c>
      <c r="L325" s="98">
        <v>95</v>
      </c>
      <c r="M325" s="98">
        <v>85</v>
      </c>
      <c r="N325" s="98">
        <v>23</v>
      </c>
      <c r="O325" s="111"/>
      <c r="P325" s="98">
        <v>1016</v>
      </c>
      <c r="Q325" s="98">
        <v>1019</v>
      </c>
      <c r="R325" s="98">
        <v>1017.5</v>
      </c>
      <c r="S325" s="98">
        <v>3</v>
      </c>
      <c r="T325" s="111"/>
      <c r="U325" s="88">
        <v>4.8</v>
      </c>
      <c r="V325" s="88">
        <v>13.8</v>
      </c>
      <c r="W325" s="88">
        <v>17.600000000000001</v>
      </c>
      <c r="X325" s="103" t="s">
        <v>179</v>
      </c>
      <c r="Y325" s="401"/>
      <c r="Z325" s="88">
        <v>0</v>
      </c>
      <c r="AA325" s="1459" t="s">
        <v>459</v>
      </c>
      <c r="AB325" s="156" t="s">
        <v>459</v>
      </c>
      <c r="AC325" s="1461" t="s">
        <v>459</v>
      </c>
      <c r="AD325" s="88" t="s">
        <v>459</v>
      </c>
      <c r="AE325" s="1459" t="s">
        <v>459</v>
      </c>
      <c r="AF325" s="1467"/>
      <c r="AG325" s="88">
        <v>6.5</v>
      </c>
      <c r="AH325" s="88">
        <v>11.9</v>
      </c>
      <c r="AI325" s="88">
        <v>8.9</v>
      </c>
      <c r="AJ325" s="88">
        <v>5.4</v>
      </c>
      <c r="AL325" s="103" t="s">
        <v>763</v>
      </c>
      <c r="AM325" s="106"/>
      <c r="AN325" s="106"/>
      <c r="AO325" s="396"/>
      <c r="AP325" s="593">
        <v>4</v>
      </c>
      <c r="AQ325" s="596">
        <v>0</v>
      </c>
      <c r="AR325" s="576"/>
      <c r="AS325" s="44">
        <f t="shared" ref="AS325:AS368" si="47">IF(F325=""," ",F325-CV325)</f>
        <v>3.9000000000000004</v>
      </c>
      <c r="AT325" s="88">
        <f t="shared" ref="AT325:AT368" si="48">IF(G325=""," ",G325-CW325)</f>
        <v>4.4000000000000004</v>
      </c>
      <c r="AU325" s="88">
        <f t="shared" ref="AU325:AU368" si="49">IF(H325=""," ",AVERAGE(AS325:AT325))</f>
        <v>4.1500000000000004</v>
      </c>
      <c r="AV325" s="355">
        <f t="shared" ref="AV325:AV368" si="50">IF(I325=""," ",AT325-AS325)</f>
        <v>0.5</v>
      </c>
      <c r="AW325" s="44">
        <f>IF(F325="","",F325-Daily!CP325)</f>
        <v>4.25</v>
      </c>
      <c r="AX325" s="44">
        <f>IF(G325="","",G325-Daily!CQ325)</f>
        <v>4.8499999999999996</v>
      </c>
      <c r="AY325" s="44">
        <f>IF(H325="","",H325-Daily!CR325)</f>
        <v>4.2</v>
      </c>
      <c r="AZ325" s="487">
        <f>IF(I325="","",I325-Daily!CS325)</f>
        <v>0.60000000000000053</v>
      </c>
      <c r="BA325" s="85">
        <v>12.308819690341672</v>
      </c>
      <c r="BB325" s="85">
        <v>12.372514936724432</v>
      </c>
      <c r="BC325" s="85">
        <v>12.823196586589855</v>
      </c>
      <c r="BD325" s="108">
        <v>2.4172323459492082</v>
      </c>
      <c r="BE325" s="351"/>
      <c r="BF325" s="640">
        <v>0</v>
      </c>
      <c r="BG325" s="44">
        <v>448.70000000000056</v>
      </c>
      <c r="BH325" s="643">
        <v>0.73509174311926695</v>
      </c>
      <c r="BI325" s="85">
        <v>1464.4099999999994</v>
      </c>
      <c r="BJ325" s="616">
        <v>1.049154606677174</v>
      </c>
      <c r="BK325" s="1792">
        <f t="shared" ref="BK325:BK368" si="51">IF(Z325="","",IF(Z325=0,0,IF(Z325&gt;1,2,1)))</f>
        <v>0</v>
      </c>
      <c r="BL325" s="1709">
        <v>0.22916666666666666</v>
      </c>
      <c r="BM325" s="1709">
        <v>0.56527777777777777</v>
      </c>
      <c r="BN325" s="1709">
        <v>0.63749999999999996</v>
      </c>
      <c r="BO325" s="1709">
        <v>0.35347222222222219</v>
      </c>
      <c r="BP325" s="1708">
        <v>0.49444444444444446</v>
      </c>
      <c r="BR325" s="1395"/>
      <c r="BS325" s="1313" t="s">
        <v>180</v>
      </c>
      <c r="BT325" s="108">
        <v>3</v>
      </c>
      <c r="BV325" s="2146"/>
      <c r="BW325" s="2147"/>
      <c r="BX325" s="2147"/>
      <c r="BY325" s="2147"/>
      <c r="BZ325" s="2147"/>
      <c r="CA325" s="2147"/>
      <c r="CB325" s="2147"/>
      <c r="CC325" s="2148"/>
      <c r="CE325" s="1684">
        <f>MAX(F308:F337)</f>
        <v>12.8</v>
      </c>
      <c r="CF325" s="1684">
        <f>MAX(G308:G337)</f>
        <v>17.399999999999999</v>
      </c>
      <c r="CG325" s="1684">
        <f>MAX(H308:H337)</f>
        <v>15.3</v>
      </c>
      <c r="CH325" s="1684">
        <f>MAX(I308:I337)</f>
        <v>12.3</v>
      </c>
      <c r="CI325" s="1685">
        <f>MAX(K308:K337)</f>
        <v>96</v>
      </c>
      <c r="CJ325" s="1685">
        <f>MAX(L308:L337)</f>
        <v>98</v>
      </c>
      <c r="CK325" s="1086"/>
      <c r="CL325" s="670">
        <v>1</v>
      </c>
      <c r="CM325" s="669">
        <v>0</v>
      </c>
      <c r="CN325" s="670">
        <v>1013.25</v>
      </c>
      <c r="CO325" s="135">
        <f>'2011'!CA81</f>
        <v>4.4159999999999995</v>
      </c>
      <c r="CP325" s="664">
        <v>4.6500000000000004</v>
      </c>
      <c r="CQ325" s="664">
        <v>9.75</v>
      </c>
      <c r="CR325" s="664">
        <f t="shared" si="45"/>
        <v>7.2</v>
      </c>
      <c r="CS325" s="664">
        <f t="shared" si="46"/>
        <v>5.0999999999999996</v>
      </c>
      <c r="CT325" s="669">
        <f>$CT$307+('2011'!$BX$81/Daily!$E$337*Daily!E325)</f>
        <v>610.4</v>
      </c>
      <c r="CU325" s="669">
        <f>$CU$307+('2011'!$CF$81/Daily!$E$337*Daily!E325)</f>
        <v>1395.8</v>
      </c>
      <c r="CV325" s="135">
        <f>'2011'!BT81</f>
        <v>5</v>
      </c>
      <c r="CW325" s="135">
        <f>'2011'!BU81</f>
        <v>10.199999999999999</v>
      </c>
      <c r="CX325" s="25"/>
      <c r="CY325" s="536"/>
      <c r="CZ325" s="536"/>
      <c r="DA325" s="536"/>
      <c r="DB325" s="536"/>
      <c r="DC325" s="536"/>
      <c r="DD325" s="536"/>
    </row>
    <row r="326" spans="4:108" ht="12.75" customHeight="1" x14ac:dyDescent="0.2">
      <c r="D326" s="1889"/>
      <c r="E326" s="1843">
        <f t="shared" si="44"/>
        <v>19</v>
      </c>
      <c r="F326" s="189">
        <v>6.5</v>
      </c>
      <c r="G326" s="88">
        <v>12.8</v>
      </c>
      <c r="H326" s="88">
        <v>9.3000000000000007</v>
      </c>
      <c r="I326" s="88">
        <v>6.3</v>
      </c>
      <c r="J326" s="1408"/>
      <c r="K326" s="98">
        <v>82</v>
      </c>
      <c r="L326" s="98">
        <v>96</v>
      </c>
      <c r="M326" s="98">
        <v>91</v>
      </c>
      <c r="N326" s="98">
        <v>14</v>
      </c>
      <c r="O326" s="111"/>
      <c r="P326" s="98">
        <v>1016</v>
      </c>
      <c r="Q326" s="98">
        <v>1019</v>
      </c>
      <c r="R326" s="98">
        <v>1017.5</v>
      </c>
      <c r="S326" s="98">
        <v>3</v>
      </c>
      <c r="T326" s="111"/>
      <c r="U326" s="88">
        <v>2.4</v>
      </c>
      <c r="V326" s="88">
        <v>5.9</v>
      </c>
      <c r="W326" s="88">
        <v>8.6999999999999993</v>
      </c>
      <c r="X326" s="103" t="s">
        <v>183</v>
      </c>
      <c r="Y326" s="401"/>
      <c r="Z326" s="88">
        <v>0</v>
      </c>
      <c r="AA326" s="1459" t="s">
        <v>459</v>
      </c>
      <c r="AB326" s="156" t="s">
        <v>459</v>
      </c>
      <c r="AC326" s="1461" t="s">
        <v>459</v>
      </c>
      <c r="AD326" s="88" t="s">
        <v>459</v>
      </c>
      <c r="AE326" s="1459" t="s">
        <v>459</v>
      </c>
      <c r="AF326" s="1467"/>
      <c r="AG326" s="88">
        <v>5.9</v>
      </c>
      <c r="AH326" s="88">
        <v>10.4</v>
      </c>
      <c r="AI326" s="88">
        <v>7.9</v>
      </c>
      <c r="AJ326" s="88">
        <v>4.5</v>
      </c>
      <c r="AL326" s="103" t="s">
        <v>764</v>
      </c>
      <c r="AM326" s="106"/>
      <c r="AN326" s="106"/>
      <c r="AO326" s="396"/>
      <c r="AP326" s="593">
        <v>5</v>
      </c>
      <c r="AQ326" s="596">
        <v>0</v>
      </c>
      <c r="AR326" s="576"/>
      <c r="AS326" s="44">
        <f t="shared" si="47"/>
        <v>1.5</v>
      </c>
      <c r="AT326" s="88">
        <f t="shared" si="48"/>
        <v>2.6000000000000014</v>
      </c>
      <c r="AU326" s="88">
        <f t="shared" si="49"/>
        <v>2.0500000000000007</v>
      </c>
      <c r="AV326" s="355">
        <f t="shared" si="50"/>
        <v>1.1000000000000014</v>
      </c>
      <c r="AW326" s="44">
        <f>IF(F326="","",F326-Daily!CP326)</f>
        <v>1.9749999999999996</v>
      </c>
      <c r="AX326" s="44">
        <f>IF(G326="","",G326-Daily!CQ326)</f>
        <v>3.0916666666666632</v>
      </c>
      <c r="AY326" s="44">
        <f>IF(H326="","",H326-Daily!CR326)</f>
        <v>2.1833333333333318</v>
      </c>
      <c r="AZ326" s="487">
        <f>IF(I326="","",I326-Daily!CS326)</f>
        <v>1.1166666666666627</v>
      </c>
      <c r="BA326" s="85">
        <v>3.8738341917347054</v>
      </c>
      <c r="BB326" s="85">
        <v>5.3718458192079828</v>
      </c>
      <c r="BC326" s="85">
        <v>4.3402935872386452</v>
      </c>
      <c r="BD326" s="108">
        <v>2.9202088884889359</v>
      </c>
      <c r="BE326" s="351"/>
      <c r="BF326" s="640">
        <v>0</v>
      </c>
      <c r="BG326" s="44">
        <v>448.70000000000056</v>
      </c>
      <c r="BH326" s="643">
        <v>0.73253156290814203</v>
      </c>
      <c r="BI326" s="85">
        <v>1469.4099999999994</v>
      </c>
      <c r="BJ326" s="616">
        <v>1.0510299938009628</v>
      </c>
      <c r="BK326" s="1792">
        <f t="shared" si="51"/>
        <v>0</v>
      </c>
      <c r="BL326" s="1709">
        <v>0.33333333333333331</v>
      </c>
      <c r="BM326" s="1709">
        <v>0.60624999999999996</v>
      </c>
      <c r="BN326" s="1709">
        <v>0.65</v>
      </c>
      <c r="BO326" s="1709">
        <v>0.39583333333333331</v>
      </c>
      <c r="BP326" s="1708">
        <v>0.36388888888888887</v>
      </c>
      <c r="BR326" s="1395"/>
      <c r="BS326" s="1389" t="s">
        <v>183</v>
      </c>
      <c r="BT326" s="108">
        <v>8</v>
      </c>
      <c r="BU326" s="26"/>
      <c r="BV326" s="2119"/>
      <c r="BW326" s="2120"/>
      <c r="BX326" s="2120"/>
      <c r="BY326" s="2120"/>
      <c r="BZ326" s="2120"/>
      <c r="CA326" s="2120"/>
      <c r="CB326" s="2120"/>
      <c r="CC326" s="2121"/>
      <c r="CD326" s="9"/>
      <c r="CE326" s="1683">
        <f>MIN(M308:M337)</f>
        <v>68</v>
      </c>
      <c r="CF326" s="1683">
        <f>MIN(N308:N337)</f>
        <v>2</v>
      </c>
      <c r="CG326" s="1683">
        <f>MIN(P308:P337)</f>
        <v>990</v>
      </c>
      <c r="CH326" s="1683">
        <f>MIN(Q308:Q337)</f>
        <v>996</v>
      </c>
      <c r="CI326" s="1683">
        <f>MIN(R308:R337)</f>
        <v>993.5</v>
      </c>
      <c r="CJ326" s="1683">
        <f>MIN(S308:S337)</f>
        <v>2</v>
      </c>
      <c r="CK326" s="1086"/>
      <c r="CL326" s="670">
        <v>1</v>
      </c>
      <c r="CM326" s="669">
        <v>0</v>
      </c>
      <c r="CN326" s="670">
        <v>1013.25</v>
      </c>
      <c r="CO326" s="135">
        <f>'2011'!CA81</f>
        <v>4.4159999999999995</v>
      </c>
      <c r="CP326" s="664">
        <v>4.5250000000000004</v>
      </c>
      <c r="CQ326" s="664">
        <v>9.7083333333333375</v>
      </c>
      <c r="CR326" s="664">
        <f t="shared" si="45"/>
        <v>7.1166666666666689</v>
      </c>
      <c r="CS326" s="664">
        <f t="shared" si="46"/>
        <v>5.1833333333333371</v>
      </c>
      <c r="CT326" s="669">
        <f>$CT$307+('2011'!$BX$81/Daily!$E$337*Daily!E326)</f>
        <v>612.5333333333333</v>
      </c>
      <c r="CU326" s="669">
        <f>$CU$307+('2011'!$CF$81/Daily!$E$337*Daily!E326)</f>
        <v>1398.0666666666666</v>
      </c>
      <c r="CV326" s="135">
        <f>'2011'!BT81</f>
        <v>5</v>
      </c>
      <c r="CW326" s="135">
        <f>'2011'!BU81</f>
        <v>10.199999999999999</v>
      </c>
      <c r="CX326" s="25"/>
      <c r="CY326" s="536"/>
      <c r="CZ326" s="536"/>
      <c r="DA326" s="536"/>
      <c r="DB326" s="536"/>
      <c r="DC326" s="536"/>
      <c r="DD326" s="536"/>
    </row>
    <row r="327" spans="4:108" ht="12.75" customHeight="1" x14ac:dyDescent="0.2">
      <c r="D327" s="1889"/>
      <c r="E327" s="1843">
        <f t="shared" si="44"/>
        <v>20</v>
      </c>
      <c r="F327" s="189">
        <v>4.4000000000000004</v>
      </c>
      <c r="G327" s="88">
        <v>8.8000000000000007</v>
      </c>
      <c r="H327" s="88">
        <v>6.6</v>
      </c>
      <c r="I327" s="88">
        <v>4.4000000000000004</v>
      </c>
      <c r="J327" s="1408"/>
      <c r="K327" s="98">
        <v>96</v>
      </c>
      <c r="L327" s="98">
        <v>98</v>
      </c>
      <c r="M327" s="98">
        <v>98</v>
      </c>
      <c r="N327" s="98">
        <v>2</v>
      </c>
      <c r="O327" s="111"/>
      <c r="P327" s="98">
        <v>1017</v>
      </c>
      <c r="Q327" s="98">
        <v>1020</v>
      </c>
      <c r="R327" s="98">
        <v>1018.5</v>
      </c>
      <c r="S327" s="98">
        <v>3</v>
      </c>
      <c r="T327" s="111"/>
      <c r="U327" s="88">
        <v>0.8</v>
      </c>
      <c r="V327" s="88">
        <v>4.5</v>
      </c>
      <c r="W327" s="88">
        <v>6</v>
      </c>
      <c r="X327" s="103" t="s">
        <v>180</v>
      </c>
      <c r="Y327" s="401"/>
      <c r="Z327" s="88">
        <v>0</v>
      </c>
      <c r="AA327" s="1459" t="s">
        <v>459</v>
      </c>
      <c r="AB327" s="156" t="s">
        <v>459</v>
      </c>
      <c r="AC327" s="1461" t="s">
        <v>459</v>
      </c>
      <c r="AD327" s="88" t="s">
        <v>459</v>
      </c>
      <c r="AE327" s="1459" t="s">
        <v>112</v>
      </c>
      <c r="AF327" s="1467"/>
      <c r="AG327" s="88">
        <v>4.0999999999999996</v>
      </c>
      <c r="AH327" s="88">
        <v>8.5</v>
      </c>
      <c r="AI327" s="88">
        <v>6.3</v>
      </c>
      <c r="AJ327" s="88">
        <v>4.4000000000000004</v>
      </c>
      <c r="AL327" s="103" t="s">
        <v>733</v>
      </c>
      <c r="AM327" s="106"/>
      <c r="AN327" s="106"/>
      <c r="AO327" s="396"/>
      <c r="AP327" s="593">
        <v>3</v>
      </c>
      <c r="AQ327" s="596">
        <v>0</v>
      </c>
      <c r="AR327" s="576"/>
      <c r="AS327" s="44">
        <f t="shared" si="47"/>
        <v>-0.59999999999999964</v>
      </c>
      <c r="AT327" s="88">
        <f t="shared" si="48"/>
        <v>-1.3999999999999986</v>
      </c>
      <c r="AU327" s="88">
        <f t="shared" si="49"/>
        <v>-0.99999999999999911</v>
      </c>
      <c r="AV327" s="355">
        <f t="shared" si="50"/>
        <v>-0.79999999999999893</v>
      </c>
      <c r="AW327" s="44">
        <f>IF(F327="","",F327-Daily!CP327)</f>
        <v>0</v>
      </c>
      <c r="AX327" s="44">
        <f>IF(G327="","",G327-Daily!CQ327)</f>
        <v>-0.86666666666667069</v>
      </c>
      <c r="AY327" s="44">
        <f>IF(H327="","",H327-Daily!CR327)</f>
        <v>-0.43333333333333623</v>
      </c>
      <c r="AZ327" s="487">
        <f>IF(I327="","",I327-Daily!CS327)</f>
        <v>-0.86666666666667069</v>
      </c>
      <c r="BA327" s="85">
        <v>2</v>
      </c>
      <c r="BB327" s="85">
        <v>2.492159375377772</v>
      </c>
      <c r="BC327" s="85">
        <v>2.2634139546808436</v>
      </c>
      <c r="BD327" s="108">
        <v>2.6567674335434712</v>
      </c>
      <c r="BE327" s="351"/>
      <c r="BF327" s="640">
        <v>0</v>
      </c>
      <c r="BG327" s="44">
        <v>448.70000000000056</v>
      </c>
      <c r="BH327" s="643">
        <v>0.72998915401301612</v>
      </c>
      <c r="BI327" s="85">
        <v>1472.4099999999994</v>
      </c>
      <c r="BJ327" s="616">
        <v>1.0514710783146866</v>
      </c>
      <c r="BK327" s="1792">
        <f t="shared" si="51"/>
        <v>0</v>
      </c>
      <c r="BL327" s="1709">
        <v>0.29305555555555557</v>
      </c>
      <c r="BM327" s="1709">
        <v>0.62638888888888888</v>
      </c>
      <c r="BN327" s="1709" t="s">
        <v>489</v>
      </c>
      <c r="BO327" s="1709" t="s">
        <v>459</v>
      </c>
      <c r="BP327" s="1708">
        <v>0.3034722222222222</v>
      </c>
      <c r="BR327" s="1395"/>
      <c r="BS327" s="1389" t="s">
        <v>185</v>
      </c>
      <c r="BT327" s="108">
        <v>3</v>
      </c>
      <c r="BU327" s="26"/>
      <c r="BV327" s="2119"/>
      <c r="BW327" s="2120"/>
      <c r="BX327" s="2120"/>
      <c r="BY327" s="2120"/>
      <c r="BZ327" s="2120"/>
      <c r="CA327" s="2120"/>
      <c r="CB327" s="2120"/>
      <c r="CC327" s="2121"/>
      <c r="CD327" s="172"/>
      <c r="CE327" s="1685">
        <f>MAX(M308:M337)</f>
        <v>98</v>
      </c>
      <c r="CF327" s="1685">
        <f>MAX(N308:N337)</f>
        <v>38</v>
      </c>
      <c r="CG327" s="1685">
        <f>MAX(P308:P337)</f>
        <v>1026</v>
      </c>
      <c r="CH327" s="1685">
        <f>MAX(Q308:Q337)</f>
        <v>1030.001</v>
      </c>
      <c r="CI327" s="1685">
        <f>MAX(R308:R337)</f>
        <v>1028.0005000000001</v>
      </c>
      <c r="CJ327" s="1685">
        <f>MAX(S308:S337)</f>
        <v>16</v>
      </c>
      <c r="CK327" s="1086"/>
      <c r="CL327" s="670">
        <v>1</v>
      </c>
      <c r="CM327" s="669">
        <v>0</v>
      </c>
      <c r="CN327" s="670">
        <v>1013.25</v>
      </c>
      <c r="CO327" s="135">
        <f>'2011'!CA81</f>
        <v>4.4159999999999995</v>
      </c>
      <c r="CP327" s="664">
        <v>4.4000000000000004</v>
      </c>
      <c r="CQ327" s="664">
        <v>9.6666666666666714</v>
      </c>
      <c r="CR327" s="664">
        <f t="shared" si="45"/>
        <v>7.0333333333333359</v>
      </c>
      <c r="CS327" s="664">
        <f t="shared" si="46"/>
        <v>5.266666666666671</v>
      </c>
      <c r="CT327" s="669">
        <f>$CT$307+('2011'!$BX$81/Daily!$E$337*Daily!E327)</f>
        <v>614.66666666666663</v>
      </c>
      <c r="CU327" s="669">
        <f>$CU$307+('2011'!$CF$81/Daily!$E$337*Daily!E327)</f>
        <v>1400.3333333333333</v>
      </c>
      <c r="CV327" s="135">
        <f>'2011'!BT81</f>
        <v>5</v>
      </c>
      <c r="CW327" s="135">
        <f>'2011'!BU81</f>
        <v>10.199999999999999</v>
      </c>
      <c r="CX327" s="25"/>
      <c r="CY327" s="536"/>
      <c r="CZ327" s="536"/>
      <c r="DA327" s="536"/>
      <c r="DB327" s="536"/>
      <c r="DC327" s="536"/>
      <c r="DD327" s="536"/>
    </row>
    <row r="328" spans="4:108" ht="12.75" customHeight="1" x14ac:dyDescent="0.2">
      <c r="D328" s="1889"/>
      <c r="E328" s="1843">
        <f t="shared" si="44"/>
        <v>21</v>
      </c>
      <c r="F328" s="189">
        <v>6</v>
      </c>
      <c r="G328" s="88">
        <v>10.1</v>
      </c>
      <c r="H328" s="88">
        <v>8.6</v>
      </c>
      <c r="I328" s="88">
        <v>4.0999999999999996</v>
      </c>
      <c r="J328" s="1408"/>
      <c r="K328" s="98">
        <v>96</v>
      </c>
      <c r="L328" s="98">
        <v>98</v>
      </c>
      <c r="M328" s="98">
        <v>98</v>
      </c>
      <c r="N328" s="98">
        <v>2</v>
      </c>
      <c r="O328" s="111"/>
      <c r="P328" s="98">
        <v>1014</v>
      </c>
      <c r="Q328" s="98">
        <v>1017</v>
      </c>
      <c r="R328" s="98">
        <v>1015.5</v>
      </c>
      <c r="S328" s="98">
        <v>3</v>
      </c>
      <c r="T328" s="111"/>
      <c r="U328" s="88">
        <v>3.5</v>
      </c>
      <c r="V328" s="88">
        <v>10</v>
      </c>
      <c r="W328" s="88">
        <v>13.2</v>
      </c>
      <c r="X328" s="103" t="s">
        <v>183</v>
      </c>
      <c r="Y328" s="401"/>
      <c r="Z328" s="88">
        <v>0</v>
      </c>
      <c r="AA328" s="1459" t="s">
        <v>459</v>
      </c>
      <c r="AB328" s="156" t="s">
        <v>459</v>
      </c>
      <c r="AC328" s="1461" t="s">
        <v>459</v>
      </c>
      <c r="AD328" s="88" t="s">
        <v>459</v>
      </c>
      <c r="AE328" s="1459" t="s">
        <v>459</v>
      </c>
      <c r="AF328" s="1467"/>
      <c r="AG328" s="88">
        <v>5.7</v>
      </c>
      <c r="AH328" s="88">
        <v>9.6999999999999993</v>
      </c>
      <c r="AI328" s="88">
        <v>8.1999999999999993</v>
      </c>
      <c r="AJ328" s="88">
        <v>3.9999999999999991</v>
      </c>
      <c r="AL328" s="103" t="s">
        <v>625</v>
      </c>
      <c r="AM328" s="106"/>
      <c r="AN328" s="106"/>
      <c r="AO328" s="396"/>
      <c r="AP328" s="593">
        <v>0.5</v>
      </c>
      <c r="AQ328" s="596">
        <v>0</v>
      </c>
      <c r="AR328" s="576"/>
      <c r="AS328" s="44">
        <f t="shared" si="47"/>
        <v>1</v>
      </c>
      <c r="AT328" s="88">
        <f t="shared" si="48"/>
        <v>-9.9999999999999645E-2</v>
      </c>
      <c r="AU328" s="88">
        <f t="shared" si="49"/>
        <v>0.45000000000000018</v>
      </c>
      <c r="AV328" s="355">
        <f t="shared" si="50"/>
        <v>-1.0999999999999996</v>
      </c>
      <c r="AW328" s="44">
        <f>IF(F328="","",F328-Daily!CP328)</f>
        <v>1.7249999999999996</v>
      </c>
      <c r="AX328" s="44">
        <f>IF(G328="","",G328-Daily!CQ328)</f>
        <v>0.47499999999999432</v>
      </c>
      <c r="AY328" s="44">
        <f>IF(H328="","",H328-Daily!CR328)</f>
        <v>1.6499999999999968</v>
      </c>
      <c r="AZ328" s="487">
        <f>IF(I328="","",I328-Daily!CS328)</f>
        <v>-1.2500000000000053</v>
      </c>
      <c r="BA328" s="85">
        <v>3.5040519690906953</v>
      </c>
      <c r="BB328" s="85">
        <v>2.2447290583932631</v>
      </c>
      <c r="BC328" s="85">
        <v>3.4645644376538653</v>
      </c>
      <c r="BD328" s="108">
        <v>3.0786353251200915</v>
      </c>
      <c r="BE328" s="351"/>
      <c r="BF328" s="640">
        <v>0</v>
      </c>
      <c r="BG328" s="44">
        <v>448.70000000000056</v>
      </c>
      <c r="BH328" s="643">
        <v>0.72746433203631744</v>
      </c>
      <c r="BI328" s="85">
        <v>1472.9099999999994</v>
      </c>
      <c r="BJ328" s="616">
        <v>1.050128333095679</v>
      </c>
      <c r="BK328" s="1792">
        <f t="shared" si="51"/>
        <v>0</v>
      </c>
      <c r="BL328" s="1709">
        <v>9.2361111111111116E-2</v>
      </c>
      <c r="BM328" s="1709">
        <v>0.53749999999999998</v>
      </c>
      <c r="BN328" s="1709">
        <v>0.60138888888888886</v>
      </c>
      <c r="BO328" s="1709" t="s">
        <v>459</v>
      </c>
      <c r="BP328" s="1708">
        <v>0.69930555555555562</v>
      </c>
      <c r="BR328" s="1395"/>
      <c r="BS328" s="1209" t="s">
        <v>179</v>
      </c>
      <c r="BT328" s="108">
        <v>7</v>
      </c>
      <c r="BV328" s="2149"/>
      <c r="BW328" s="2150"/>
      <c r="BX328" s="2150"/>
      <c r="BY328" s="2150"/>
      <c r="BZ328" s="2150"/>
      <c r="CA328" s="2150"/>
      <c r="CB328" s="2150"/>
      <c r="CC328" s="2151"/>
      <c r="CD328" s="1381"/>
      <c r="CE328" s="1682">
        <f>MIN(U308:U337)</f>
        <v>0.8</v>
      </c>
      <c r="CF328" s="1682">
        <f>MIN(V308:V337)</f>
        <v>4.5</v>
      </c>
      <c r="CG328" s="1682">
        <f>MIN(W308:W337)</f>
        <v>6</v>
      </c>
      <c r="CH328" s="1682"/>
      <c r="CI328" s="1682"/>
      <c r="CJ328" s="1682"/>
      <c r="CK328" s="1086"/>
      <c r="CL328" s="670">
        <v>1</v>
      </c>
      <c r="CM328" s="669">
        <v>0</v>
      </c>
      <c r="CN328" s="670">
        <v>1013.25</v>
      </c>
      <c r="CO328" s="135">
        <f>'2011'!CA81</f>
        <v>4.4159999999999995</v>
      </c>
      <c r="CP328" s="664">
        <v>4.2750000000000004</v>
      </c>
      <c r="CQ328" s="664">
        <v>9.6250000000000053</v>
      </c>
      <c r="CR328" s="664">
        <f t="shared" si="45"/>
        <v>6.9500000000000028</v>
      </c>
      <c r="CS328" s="664">
        <f t="shared" si="46"/>
        <v>5.350000000000005</v>
      </c>
      <c r="CT328" s="669">
        <f>$CT$307+('2011'!$BX$81/Daily!$E$337*Daily!E328)</f>
        <v>616.79999999999995</v>
      </c>
      <c r="CU328" s="669">
        <f>$CU$307+('2011'!$CF$81/Daily!$E$337*Daily!E328)</f>
        <v>1402.6</v>
      </c>
      <c r="CV328" s="135">
        <f>'2011'!BT81</f>
        <v>5</v>
      </c>
      <c r="CW328" s="135">
        <f>'2011'!BU81</f>
        <v>10.199999999999999</v>
      </c>
      <c r="CX328" s="25"/>
      <c r="CY328" s="536"/>
      <c r="CZ328" s="536"/>
      <c r="DA328" s="536"/>
      <c r="DB328" s="536"/>
      <c r="DC328" s="536"/>
      <c r="DD328" s="536"/>
    </row>
    <row r="329" spans="4:108" ht="12.75" customHeight="1" x14ac:dyDescent="0.2">
      <c r="D329" s="1889"/>
      <c r="E329" s="1843">
        <f t="shared" si="44"/>
        <v>22</v>
      </c>
      <c r="F329" s="189">
        <v>6.3</v>
      </c>
      <c r="G329" s="88">
        <v>12.5</v>
      </c>
      <c r="H329" s="88">
        <v>10.4</v>
      </c>
      <c r="I329" s="88">
        <v>6.2</v>
      </c>
      <c r="J329" s="1408"/>
      <c r="K329" s="98">
        <v>91</v>
      </c>
      <c r="L329" s="98">
        <v>98</v>
      </c>
      <c r="M329" s="98">
        <v>97</v>
      </c>
      <c r="N329" s="98">
        <v>7</v>
      </c>
      <c r="O329" s="111"/>
      <c r="P329" s="98">
        <v>1015</v>
      </c>
      <c r="Q329" s="98">
        <v>1024</v>
      </c>
      <c r="R329" s="98">
        <v>1019.5</v>
      </c>
      <c r="S329" s="98">
        <v>9</v>
      </c>
      <c r="T329" s="111"/>
      <c r="U329" s="88">
        <v>1.4</v>
      </c>
      <c r="V329" s="88">
        <v>6.2</v>
      </c>
      <c r="W329" s="88">
        <v>8.1</v>
      </c>
      <c r="X329" s="103" t="s">
        <v>178</v>
      </c>
      <c r="Y329" s="401"/>
      <c r="Z329" s="88">
        <v>0.5</v>
      </c>
      <c r="AA329" s="1459" t="s">
        <v>112</v>
      </c>
      <c r="AB329" s="156" t="s">
        <v>112</v>
      </c>
      <c r="AC329" s="1461">
        <v>1.984126984126984E-2</v>
      </c>
      <c r="AD329" s="88">
        <v>0.5</v>
      </c>
      <c r="AE329" s="1459" t="s">
        <v>112</v>
      </c>
      <c r="AF329" s="1467"/>
      <c r="AG329" s="88">
        <v>5.3</v>
      </c>
      <c r="AH329" s="88">
        <v>12.2</v>
      </c>
      <c r="AI329" s="88">
        <v>10</v>
      </c>
      <c r="AJ329" s="88">
        <v>6.8999999999999995</v>
      </c>
      <c r="AL329" s="103" t="s">
        <v>464</v>
      </c>
      <c r="AM329" s="106"/>
      <c r="AN329" s="106"/>
      <c r="AO329" s="396"/>
      <c r="AP329" s="593">
        <v>0</v>
      </c>
      <c r="AQ329" s="596">
        <v>1</v>
      </c>
      <c r="AR329" s="576"/>
      <c r="AS329" s="44">
        <f t="shared" si="47"/>
        <v>1.2999999999999998</v>
      </c>
      <c r="AT329" s="88">
        <f t="shared" si="48"/>
        <v>2.3000000000000007</v>
      </c>
      <c r="AU329" s="88">
        <f t="shared" si="49"/>
        <v>1.8000000000000003</v>
      </c>
      <c r="AV329" s="355">
        <f t="shared" si="50"/>
        <v>1.0000000000000009</v>
      </c>
      <c r="AW329" s="44">
        <f>IF(F329="","",F329-Daily!CP329)</f>
        <v>2.1499999999999995</v>
      </c>
      <c r="AX329" s="44">
        <f>IF(G329="","",G329-Daily!CQ329)</f>
        <v>2.9166666666666607</v>
      </c>
      <c r="AY329" s="44">
        <f>IF(H329="","",H329-Daily!CR329)</f>
        <v>3.5333333333333306</v>
      </c>
      <c r="AZ329" s="487">
        <f>IF(I329="","",I329-Daily!CS329)</f>
        <v>0.76666666666666128</v>
      </c>
      <c r="BA329" s="85">
        <v>4.1682578815997893</v>
      </c>
      <c r="BB329" s="85">
        <v>5.0002206773939228</v>
      </c>
      <c r="BC329" s="85">
        <v>8.5966683031964166</v>
      </c>
      <c r="BD329" s="108">
        <v>2.562329017068171</v>
      </c>
      <c r="BE329" s="351"/>
      <c r="BF329" s="640">
        <v>0.234375</v>
      </c>
      <c r="BG329" s="44">
        <v>449.20000000000056</v>
      </c>
      <c r="BH329" s="643">
        <v>0.7257647565704447</v>
      </c>
      <c r="BI329" s="85">
        <v>1472.9099999999994</v>
      </c>
      <c r="BJ329" s="616">
        <v>1.0484340150903997</v>
      </c>
      <c r="BK329" s="1792">
        <f t="shared" si="51"/>
        <v>1</v>
      </c>
      <c r="BL329" s="1709" t="s">
        <v>527</v>
      </c>
      <c r="BM329" s="1709">
        <v>0.63055555555555554</v>
      </c>
      <c r="BN329" s="1709" t="s">
        <v>767</v>
      </c>
      <c r="BO329" s="1709" t="s">
        <v>459</v>
      </c>
      <c r="BP329" s="1708">
        <v>0.68055555555555547</v>
      </c>
      <c r="BR329" s="1395"/>
      <c r="BS329" s="1389" t="s">
        <v>154</v>
      </c>
      <c r="BT329" s="108">
        <v>5</v>
      </c>
      <c r="BV329" s="2137"/>
      <c r="BW329" s="2138"/>
      <c r="BX329" s="2138"/>
      <c r="BY329" s="2138"/>
      <c r="BZ329" s="2138"/>
      <c r="CA329" s="2138"/>
      <c r="CB329" s="2138"/>
      <c r="CC329" s="2139"/>
      <c r="CD329" s="1379"/>
      <c r="CE329" s="1684">
        <f>MAX(U308:U337)</f>
        <v>10</v>
      </c>
      <c r="CF329" s="1684">
        <f>MAX(V308:V337)</f>
        <v>22.8</v>
      </c>
      <c r="CG329" s="1684">
        <f>MAX(W308:W337)</f>
        <v>32.200000000000003</v>
      </c>
      <c r="CH329" s="1684">
        <f>MAX(Z308:Z337)</f>
        <v>13.4</v>
      </c>
      <c r="CI329" s="1684">
        <f>MAX(AA308:AA337)</f>
        <v>5</v>
      </c>
      <c r="CJ329" s="1684">
        <f>MAX(AB308:AB337)</f>
        <v>1.6</v>
      </c>
      <c r="CK329" s="1086"/>
      <c r="CL329" s="670">
        <v>1</v>
      </c>
      <c r="CM329" s="669">
        <v>0</v>
      </c>
      <c r="CN329" s="670">
        <v>1013.25</v>
      </c>
      <c r="CO329" s="135">
        <f>'2011'!CA81</f>
        <v>4.4159999999999995</v>
      </c>
      <c r="CP329" s="664">
        <v>4.1500000000000004</v>
      </c>
      <c r="CQ329" s="664">
        <v>9.5833333333333393</v>
      </c>
      <c r="CR329" s="664">
        <f t="shared" si="45"/>
        <v>6.8666666666666698</v>
      </c>
      <c r="CS329" s="664">
        <f t="shared" si="46"/>
        <v>5.4333333333333389</v>
      </c>
      <c r="CT329" s="669">
        <f>$CT$307+('2011'!$BX$81/Daily!$E$337*Daily!E329)</f>
        <v>618.93333333333328</v>
      </c>
      <c r="CU329" s="669">
        <f>$CU$307+('2011'!$CF$81/Daily!$E$337*Daily!E329)</f>
        <v>1404.8666666666666</v>
      </c>
      <c r="CV329" s="135">
        <f>'2011'!BT81</f>
        <v>5</v>
      </c>
      <c r="CW329" s="135">
        <f>'2011'!BU81</f>
        <v>10.199999999999999</v>
      </c>
      <c r="CX329" s="25"/>
      <c r="CY329" s="536"/>
      <c r="CZ329" s="536"/>
      <c r="DA329" s="536"/>
      <c r="DB329" s="536"/>
      <c r="DC329" s="536"/>
      <c r="DD329" s="536"/>
    </row>
    <row r="330" spans="4:108" ht="12.75" customHeight="1" x14ac:dyDescent="0.2">
      <c r="D330" s="1889"/>
      <c r="E330" s="1843">
        <f t="shared" si="44"/>
        <v>23</v>
      </c>
      <c r="F330" s="189">
        <v>3</v>
      </c>
      <c r="G330" s="88">
        <v>10</v>
      </c>
      <c r="H330" s="88">
        <v>6.8</v>
      </c>
      <c r="I330" s="88">
        <v>7</v>
      </c>
      <c r="J330" s="1408"/>
      <c r="K330" s="98">
        <v>92</v>
      </c>
      <c r="L330" s="98">
        <v>98</v>
      </c>
      <c r="M330" s="98">
        <v>96</v>
      </c>
      <c r="N330" s="98">
        <v>6</v>
      </c>
      <c r="O330" s="111"/>
      <c r="P330" s="98">
        <v>1024</v>
      </c>
      <c r="Q330" s="98">
        <v>1029</v>
      </c>
      <c r="R330" s="98">
        <v>1026.5</v>
      </c>
      <c r="S330" s="98">
        <v>5</v>
      </c>
      <c r="T330" s="111"/>
      <c r="U330" s="88">
        <v>2.2000000000000002</v>
      </c>
      <c r="V330" s="88">
        <v>7.8</v>
      </c>
      <c r="W330" s="88">
        <v>10.199999999999999</v>
      </c>
      <c r="X330" s="103" t="s">
        <v>154</v>
      </c>
      <c r="Y330" s="401"/>
      <c r="Z330" s="88">
        <v>0</v>
      </c>
      <c r="AA330" s="1459" t="s">
        <v>459</v>
      </c>
      <c r="AB330" s="156" t="s">
        <v>459</v>
      </c>
      <c r="AC330" s="1461" t="s">
        <v>459</v>
      </c>
      <c r="AD330" s="88" t="s">
        <v>459</v>
      </c>
      <c r="AE330" s="1459" t="s">
        <v>459</v>
      </c>
      <c r="AF330" s="1467"/>
      <c r="AG330" s="88">
        <v>2.7</v>
      </c>
      <c r="AH330" s="88">
        <v>9</v>
      </c>
      <c r="AI330" s="88">
        <v>6.2</v>
      </c>
      <c r="AJ330" s="88">
        <v>6.3</v>
      </c>
      <c r="AL330" s="103" t="s">
        <v>765</v>
      </c>
      <c r="AM330" s="106"/>
      <c r="AN330" s="106"/>
      <c r="AO330" s="396"/>
      <c r="AP330" s="593">
        <v>2.5</v>
      </c>
      <c r="AQ330" s="596">
        <v>0</v>
      </c>
      <c r="AR330" s="576"/>
      <c r="AS330" s="44">
        <f t="shared" si="47"/>
        <v>-2</v>
      </c>
      <c r="AT330" s="88">
        <f t="shared" si="48"/>
        <v>-0.19999999999999929</v>
      </c>
      <c r="AU330" s="88">
        <f t="shared" si="49"/>
        <v>-1.0999999999999996</v>
      </c>
      <c r="AV330" s="355">
        <f t="shared" si="50"/>
        <v>1.8000000000000007</v>
      </c>
      <c r="AW330" s="44">
        <f>IF(F330="","",F330-Daily!CP330)</f>
        <v>-1.0250000000000004</v>
      </c>
      <c r="AX330" s="44">
        <f>IF(G330="","",G330-Daily!CQ330)</f>
        <v>0.45833333333332682</v>
      </c>
      <c r="AY330" s="44">
        <f>IF(H330="","",H330-Daily!CR330)</f>
        <v>1.6666666666663055E-2</v>
      </c>
      <c r="AZ330" s="487">
        <f>IF(I330="","",I330-Daily!CS330)</f>
        <v>1.4833333333333272</v>
      </c>
      <c r="BA330" s="85">
        <v>2.7165874114223771</v>
      </c>
      <c r="BB330" s="85">
        <v>2.2351891345830972</v>
      </c>
      <c r="BC330" s="85">
        <v>2.0090247082087771</v>
      </c>
      <c r="BD330" s="108">
        <v>3.3907206569855286</v>
      </c>
      <c r="BE330" s="351"/>
      <c r="BF330" s="640">
        <v>0</v>
      </c>
      <c r="BG330" s="44">
        <v>449.20000000000056</v>
      </c>
      <c r="BH330" s="643">
        <v>0.72327179046801304</v>
      </c>
      <c r="BI330" s="85">
        <v>1475.4099999999994</v>
      </c>
      <c r="BJ330" s="616">
        <v>1.0485218174065472</v>
      </c>
      <c r="BK330" s="1792">
        <f t="shared" si="51"/>
        <v>0</v>
      </c>
      <c r="BL330" s="1709">
        <v>0.23541666666666669</v>
      </c>
      <c r="BM330" s="1709">
        <v>0.63402777777777775</v>
      </c>
      <c r="BN330" s="1709">
        <v>0.67222222222222217</v>
      </c>
      <c r="BO330" s="1709">
        <v>0.36249999999999999</v>
      </c>
      <c r="BP330" s="1708">
        <v>0.55138888888888882</v>
      </c>
      <c r="BR330" s="1395"/>
      <c r="BS330" s="1389" t="s">
        <v>181</v>
      </c>
      <c r="BT330" s="108">
        <v>1</v>
      </c>
      <c r="BV330" s="2137"/>
      <c r="BW330" s="2138"/>
      <c r="BX330" s="2138"/>
      <c r="BY330" s="2138"/>
      <c r="BZ330" s="2138"/>
      <c r="CA330" s="2138"/>
      <c r="CB330" s="2138"/>
      <c r="CC330" s="2139"/>
      <c r="CD330" s="1379"/>
      <c r="CE330" s="1686"/>
      <c r="CF330" s="1682">
        <f>MIN(AD308:AD337)</f>
        <v>0.3666666666666667</v>
      </c>
      <c r="CG330" s="1687"/>
      <c r="CH330" s="1682">
        <f>MIN(AG308:AG337)</f>
        <v>-1.9</v>
      </c>
      <c r="CI330" s="1682">
        <f>MIN(AH308:AH337)</f>
        <v>7.1</v>
      </c>
      <c r="CJ330" s="1682">
        <f>MIN(AI308:AI337)</f>
        <v>3.3</v>
      </c>
      <c r="CK330" s="1086"/>
      <c r="CL330" s="670">
        <v>1</v>
      </c>
      <c r="CM330" s="669">
        <v>0</v>
      </c>
      <c r="CN330" s="670">
        <v>1013.25</v>
      </c>
      <c r="CO330" s="135">
        <f>'2011'!CA81</f>
        <v>4.4159999999999995</v>
      </c>
      <c r="CP330" s="664">
        <v>4.0250000000000004</v>
      </c>
      <c r="CQ330" s="664">
        <v>9.5416666666666732</v>
      </c>
      <c r="CR330" s="664">
        <f t="shared" si="45"/>
        <v>6.7833333333333368</v>
      </c>
      <c r="CS330" s="664">
        <f t="shared" si="46"/>
        <v>5.5166666666666728</v>
      </c>
      <c r="CT330" s="669">
        <f>$CT$307+('2011'!$BX$81/Daily!$E$337*Daily!E330)</f>
        <v>621.06666666666661</v>
      </c>
      <c r="CU330" s="669">
        <f>$CU$307+('2011'!$CF$81/Daily!$E$337*Daily!E330)</f>
        <v>1407.1333333333334</v>
      </c>
      <c r="CV330" s="135">
        <f>'2011'!BT81</f>
        <v>5</v>
      </c>
      <c r="CW330" s="135">
        <f>'2011'!BU81</f>
        <v>10.199999999999999</v>
      </c>
      <c r="CX330" s="25"/>
      <c r="CY330" s="536"/>
      <c r="CZ330" s="536"/>
      <c r="DA330" s="536"/>
      <c r="DB330" s="536"/>
      <c r="DC330" s="536"/>
      <c r="DD330" s="536"/>
    </row>
    <row r="331" spans="4:108" ht="12.75" customHeight="1" x14ac:dyDescent="0.2">
      <c r="D331" s="1889"/>
      <c r="E331" s="1843">
        <f t="shared" si="44"/>
        <v>24</v>
      </c>
      <c r="F331" s="189">
        <v>8.6999999999999993</v>
      </c>
      <c r="G331" s="88">
        <v>12.7</v>
      </c>
      <c r="H331" s="88">
        <v>10.3</v>
      </c>
      <c r="I331" s="88">
        <v>4</v>
      </c>
      <c r="J331" s="1408"/>
      <c r="K331" s="98">
        <v>79</v>
      </c>
      <c r="L331" s="98">
        <v>98</v>
      </c>
      <c r="M331" s="98">
        <v>91</v>
      </c>
      <c r="N331" s="98">
        <v>19</v>
      </c>
      <c r="O331" s="111"/>
      <c r="P331" s="98">
        <v>1022</v>
      </c>
      <c r="Q331" s="98">
        <v>1029</v>
      </c>
      <c r="R331" s="98">
        <v>1025.5</v>
      </c>
      <c r="S331" s="98">
        <v>7</v>
      </c>
      <c r="T331" s="111"/>
      <c r="U331" s="88">
        <v>5.9</v>
      </c>
      <c r="V331" s="88">
        <v>13.8</v>
      </c>
      <c r="W331" s="88">
        <v>22.1</v>
      </c>
      <c r="X331" s="103" t="s">
        <v>179</v>
      </c>
      <c r="Y331" s="401"/>
      <c r="Z331" s="88">
        <v>0</v>
      </c>
      <c r="AA331" s="1459" t="s">
        <v>459</v>
      </c>
      <c r="AB331" s="156" t="s">
        <v>459</v>
      </c>
      <c r="AC331" s="1461" t="s">
        <v>459</v>
      </c>
      <c r="AD331" s="88" t="s">
        <v>459</v>
      </c>
      <c r="AE331" s="1459" t="s">
        <v>112</v>
      </c>
      <c r="AF331" s="1467"/>
      <c r="AG331" s="88">
        <v>7</v>
      </c>
      <c r="AH331" s="88">
        <v>11.4</v>
      </c>
      <c r="AI331" s="88">
        <v>8.9</v>
      </c>
      <c r="AJ331" s="88">
        <v>4.4000000000000004</v>
      </c>
      <c r="AL331" s="103" t="s">
        <v>507</v>
      </c>
      <c r="AM331" s="106"/>
      <c r="AN331" s="106"/>
      <c r="AO331" s="396"/>
      <c r="AP331" s="593">
        <v>2</v>
      </c>
      <c r="AQ331" s="596">
        <v>0</v>
      </c>
      <c r="AR331" s="576"/>
      <c r="AS331" s="44">
        <f t="shared" si="47"/>
        <v>3.6999999999999993</v>
      </c>
      <c r="AT331" s="88">
        <f t="shared" si="48"/>
        <v>2.5</v>
      </c>
      <c r="AU331" s="88">
        <f t="shared" si="49"/>
        <v>3.0999999999999996</v>
      </c>
      <c r="AV331" s="355">
        <f t="shared" si="50"/>
        <v>-1.1999999999999993</v>
      </c>
      <c r="AW331" s="44">
        <f>IF(F331="","",F331-Daily!CP331)</f>
        <v>4.7999999999999989</v>
      </c>
      <c r="AX331" s="44">
        <f>IF(G331="","",G331-Daily!CQ331)</f>
        <v>3.1999999999999993</v>
      </c>
      <c r="AY331" s="44">
        <f>IF(H331="","",H331-Daily!CR331)</f>
        <v>3.6000000000000005</v>
      </c>
      <c r="AZ331" s="487">
        <f>IF(I331="","",I331-Daily!CS331)</f>
        <v>-1.5999999999999996</v>
      </c>
      <c r="BA331" s="85">
        <v>17.440437524752564</v>
      </c>
      <c r="BB331" s="85">
        <v>5.6212641544851953</v>
      </c>
      <c r="BC331" s="85">
        <v>8.9304610018614792</v>
      </c>
      <c r="BD331" s="108">
        <v>3.565497942450949</v>
      </c>
      <c r="BE331" s="351"/>
      <c r="BF331" s="640">
        <v>0</v>
      </c>
      <c r="BG331" s="44">
        <v>449.20000000000056</v>
      </c>
      <c r="BH331" s="643">
        <v>0.72079589216944884</v>
      </c>
      <c r="BI331" s="85">
        <v>1477.4099999999994</v>
      </c>
      <c r="BJ331" s="616">
        <v>1.0482545764154954</v>
      </c>
      <c r="BK331" s="1792">
        <f t="shared" si="51"/>
        <v>0</v>
      </c>
      <c r="BL331" s="1709">
        <v>4.1666666666666664E-2</v>
      </c>
      <c r="BM331" s="1709">
        <v>0.57847222222222217</v>
      </c>
      <c r="BN331" s="1709">
        <v>0.65625</v>
      </c>
      <c r="BO331" s="1709">
        <v>0.27152777777777776</v>
      </c>
      <c r="BP331" s="1708">
        <v>0.9902777777777777</v>
      </c>
      <c r="BR331" s="1395"/>
      <c r="BS331" s="1390" t="s">
        <v>182</v>
      </c>
      <c r="BT331" s="160">
        <v>0</v>
      </c>
      <c r="BV331" s="2137"/>
      <c r="BW331" s="2138"/>
      <c r="BX331" s="2138"/>
      <c r="BY331" s="2138"/>
      <c r="BZ331" s="2138"/>
      <c r="CA331" s="2138"/>
      <c r="CB331" s="2138"/>
      <c r="CC331" s="2139"/>
      <c r="CD331" s="1216"/>
      <c r="CE331" s="1688">
        <f>MAX(AC308:AC337)</f>
        <v>0.53174603174603174</v>
      </c>
      <c r="CF331" s="1684">
        <f>MAX(AD308:AD337)</f>
        <v>2.2000000000000002</v>
      </c>
      <c r="CG331" s="1689">
        <f>MAX(AE308:AE337)</f>
        <v>15</v>
      </c>
      <c r="CH331" s="1684">
        <f>MAX(AG308:AG337)</f>
        <v>11.5</v>
      </c>
      <c r="CI331" s="1684">
        <f>MAX(AH308:AH337)</f>
        <v>14.3</v>
      </c>
      <c r="CJ331" s="1684">
        <f>MAX(AI308:AI337)</f>
        <v>13.1</v>
      </c>
      <c r="CK331" s="1086"/>
      <c r="CL331" s="670">
        <v>1</v>
      </c>
      <c r="CM331" s="669">
        <v>0</v>
      </c>
      <c r="CN331" s="670">
        <v>1013.25</v>
      </c>
      <c r="CO331" s="135">
        <f>'2011'!CA81</f>
        <v>4.4159999999999995</v>
      </c>
      <c r="CP331" s="664">
        <v>3.9</v>
      </c>
      <c r="CQ331" s="664">
        <v>9.5</v>
      </c>
      <c r="CR331" s="664">
        <f t="shared" si="45"/>
        <v>6.7</v>
      </c>
      <c r="CS331" s="664">
        <f t="shared" si="46"/>
        <v>5.6</v>
      </c>
      <c r="CT331" s="669">
        <f>$CT$307+('2011'!$BX$81/Daily!$E$337*Daily!E331)</f>
        <v>623.20000000000005</v>
      </c>
      <c r="CU331" s="669">
        <f>$CU$307+('2011'!$CF$81/Daily!$E$337*Daily!E331)</f>
        <v>1409.4</v>
      </c>
      <c r="CV331" s="135">
        <f>'2011'!BT81</f>
        <v>5</v>
      </c>
      <c r="CW331" s="135">
        <f>'2011'!BU81</f>
        <v>10.199999999999999</v>
      </c>
      <c r="CX331" s="25"/>
      <c r="CY331" s="536"/>
      <c r="CZ331" s="536"/>
      <c r="DA331" s="536"/>
      <c r="DB331" s="536"/>
      <c r="DC331" s="536"/>
      <c r="DD331" s="536"/>
    </row>
    <row r="332" spans="4:108" ht="12.75" customHeight="1" x14ac:dyDescent="0.2">
      <c r="D332" s="1889"/>
      <c r="E332" s="1843">
        <f t="shared" si="44"/>
        <v>25</v>
      </c>
      <c r="F332" s="189">
        <v>7.2</v>
      </c>
      <c r="G332" s="88">
        <v>13</v>
      </c>
      <c r="H332" s="88">
        <v>10.7</v>
      </c>
      <c r="I332" s="88">
        <v>5.8</v>
      </c>
      <c r="J332" s="1408"/>
      <c r="K332" s="156">
        <v>58</v>
      </c>
      <c r="L332" s="156">
        <v>92</v>
      </c>
      <c r="M332" s="98">
        <v>78</v>
      </c>
      <c r="N332" s="156">
        <v>34</v>
      </c>
      <c r="O332" s="154"/>
      <c r="P332" s="156">
        <v>1020</v>
      </c>
      <c r="Q332" s="156">
        <v>1030</v>
      </c>
      <c r="R332" s="98">
        <v>1025</v>
      </c>
      <c r="S332" s="156">
        <v>10</v>
      </c>
      <c r="T332" s="154"/>
      <c r="U332" s="88">
        <v>6.7</v>
      </c>
      <c r="V332" s="88">
        <v>14.5</v>
      </c>
      <c r="W332" s="88">
        <v>22.1</v>
      </c>
      <c r="X332" s="103" t="s">
        <v>154</v>
      </c>
      <c r="Y332" s="401"/>
      <c r="Z332" s="88">
        <v>0</v>
      </c>
      <c r="AA332" s="1459" t="s">
        <v>459</v>
      </c>
      <c r="AB332" s="156" t="s">
        <v>459</v>
      </c>
      <c r="AC332" s="1461" t="s">
        <v>459</v>
      </c>
      <c r="AD332" s="88" t="s">
        <v>459</v>
      </c>
      <c r="AE332" s="1459" t="s">
        <v>459</v>
      </c>
      <c r="AF332" s="1467"/>
      <c r="AG332" s="88">
        <v>3.5</v>
      </c>
      <c r="AH332" s="88">
        <v>11.2</v>
      </c>
      <c r="AI332" s="88">
        <v>6.9</v>
      </c>
      <c r="AJ332" s="88">
        <v>7.6999999999999993</v>
      </c>
      <c r="AL332" s="103" t="s">
        <v>646</v>
      </c>
      <c r="AM332" s="106"/>
      <c r="AN332" s="106"/>
      <c r="AO332" s="396"/>
      <c r="AP332" s="593">
        <v>5</v>
      </c>
      <c r="AQ332" s="596">
        <v>0</v>
      </c>
      <c r="AR332" s="576"/>
      <c r="AS332" s="44">
        <f t="shared" si="47"/>
        <v>2.2000000000000002</v>
      </c>
      <c r="AT332" s="88">
        <f t="shared" si="48"/>
        <v>2.8000000000000007</v>
      </c>
      <c r="AU332" s="88">
        <f t="shared" si="49"/>
        <v>2.5000000000000004</v>
      </c>
      <c r="AV332" s="355">
        <f t="shared" si="50"/>
        <v>0.60000000000000053</v>
      </c>
      <c r="AW332" s="44">
        <f>IF(F332="","",F332-Daily!CP332)</f>
        <v>3.3345833333333337</v>
      </c>
      <c r="AX332" s="44">
        <f>IF(G332="","",G332-Daily!CQ332)</f>
        <v>3.5812500000000007</v>
      </c>
      <c r="AY332" s="44">
        <f>IF(H332="","",H332-Daily!CR332)</f>
        <v>4.0579166666666664</v>
      </c>
      <c r="AZ332" s="487">
        <f>IF(I332="","",I332-Daily!CS332)</f>
        <v>0.24666666666666703</v>
      </c>
      <c r="BA332" s="85">
        <v>7.3228438363055517</v>
      </c>
      <c r="BB332" s="85">
        <v>6.6356336996690946</v>
      </c>
      <c r="BC332" s="85">
        <v>11.733869480773954</v>
      </c>
      <c r="BD332" s="108">
        <v>2.1538446241568585</v>
      </c>
      <c r="BE332" s="351"/>
      <c r="BF332" s="640">
        <v>0</v>
      </c>
      <c r="BG332" s="44">
        <v>449.20000000000056</v>
      </c>
      <c r="BH332" s="643">
        <v>0.71833688699360421</v>
      </c>
      <c r="BI332" s="85">
        <v>1482.4099999999994</v>
      </c>
      <c r="BJ332" s="616">
        <v>1.0501133412042498</v>
      </c>
      <c r="BK332" s="1792">
        <f t="shared" si="51"/>
        <v>0</v>
      </c>
      <c r="BL332" s="1709" t="s">
        <v>527</v>
      </c>
      <c r="BM332" s="1709">
        <v>0.55555555555555558</v>
      </c>
      <c r="BN332" s="1709">
        <v>0.57986111111111105</v>
      </c>
      <c r="BO332" s="1709">
        <v>0.24861111111111112</v>
      </c>
      <c r="BP332" s="1708">
        <v>0.16944444444444443</v>
      </c>
      <c r="BR332" s="1395"/>
      <c r="BS332" s="1391" t="s">
        <v>186</v>
      </c>
      <c r="BT332" s="160">
        <f>MAX(BT324:BT331)</f>
        <v>8</v>
      </c>
      <c r="BU332" s="30"/>
      <c r="BV332" s="2137"/>
      <c r="BW332" s="2138"/>
      <c r="BX332" s="2138"/>
      <c r="BY332" s="2138"/>
      <c r="BZ332" s="2138"/>
      <c r="CA332" s="2138"/>
      <c r="CB332" s="2138"/>
      <c r="CC332" s="2139"/>
      <c r="CD332" s="1382"/>
      <c r="CE332" s="1682">
        <f>MIN(AJ308:AJ337)</f>
        <v>1.7999999999999989</v>
      </c>
      <c r="CF332" s="1687"/>
      <c r="CG332" s="1687"/>
      <c r="CH332" s="1682">
        <f>MIN(AS308:AS337)</f>
        <v>-4.5999999999999996</v>
      </c>
      <c r="CI332" s="1682">
        <f>MIN(AT308:AT337)</f>
        <v>-1.8999999999999986</v>
      </c>
      <c r="CJ332" s="1682">
        <f>MIN(AU308:AU337)</f>
        <v>-1.0999999999999996</v>
      </c>
      <c r="CK332" s="1086"/>
      <c r="CL332" s="670">
        <v>1</v>
      </c>
      <c r="CM332" s="669">
        <v>0</v>
      </c>
      <c r="CN332" s="670">
        <v>1013.25</v>
      </c>
      <c r="CO332" s="135">
        <f>'2011'!CA81</f>
        <v>4.4159999999999995</v>
      </c>
      <c r="CP332" s="664">
        <v>3.8654166666666665</v>
      </c>
      <c r="CQ332" s="664">
        <v>9.4187499999999993</v>
      </c>
      <c r="CR332" s="664">
        <f t="shared" si="45"/>
        <v>6.6420833333333329</v>
      </c>
      <c r="CS332" s="664">
        <f t="shared" si="46"/>
        <v>5.5533333333333328</v>
      </c>
      <c r="CT332" s="669">
        <f>$CT$307+('2011'!$BX$81/Daily!$E$337*Daily!E332)</f>
        <v>625.33333333333337</v>
      </c>
      <c r="CU332" s="669">
        <f>$CU$307+('2011'!$CF$81/Daily!$E$337*Daily!E332)</f>
        <v>1411.6666666666667</v>
      </c>
      <c r="CV332" s="135">
        <f>'2011'!BT81</f>
        <v>5</v>
      </c>
      <c r="CW332" s="135">
        <f>'2011'!BU81</f>
        <v>10.199999999999999</v>
      </c>
      <c r="CX332" s="25"/>
      <c r="CY332" s="536"/>
      <c r="CZ332" s="536"/>
      <c r="DA332" s="536"/>
      <c r="DB332" s="536"/>
      <c r="DC332" s="536"/>
      <c r="DD332" s="536"/>
    </row>
    <row r="333" spans="4:108" ht="12.75" customHeight="1" x14ac:dyDescent="0.2">
      <c r="D333" s="1889"/>
      <c r="E333" s="1843">
        <f t="shared" si="44"/>
        <v>26</v>
      </c>
      <c r="F333" s="189">
        <v>6.5</v>
      </c>
      <c r="G333" s="44">
        <v>12.7</v>
      </c>
      <c r="H333" s="44">
        <v>9.9</v>
      </c>
      <c r="I333" s="44">
        <v>6.2</v>
      </c>
      <c r="J333" s="1408"/>
      <c r="K333" s="78">
        <v>68</v>
      </c>
      <c r="L333" s="78">
        <v>92</v>
      </c>
      <c r="M333" s="85">
        <v>80</v>
      </c>
      <c r="N333" s="78">
        <v>24</v>
      </c>
      <c r="O333" s="127"/>
      <c r="P333" s="78">
        <v>1019</v>
      </c>
      <c r="Q333" s="78">
        <v>1030</v>
      </c>
      <c r="R333" s="85">
        <v>1024.5</v>
      </c>
      <c r="S333" s="78">
        <v>11</v>
      </c>
      <c r="T333" s="127"/>
      <c r="U333" s="44">
        <v>7.7</v>
      </c>
      <c r="V333" s="44">
        <v>20.8</v>
      </c>
      <c r="W333" s="44">
        <v>30.6</v>
      </c>
      <c r="X333" s="103" t="s">
        <v>154</v>
      </c>
      <c r="Y333" s="401"/>
      <c r="Z333" s="88">
        <v>0</v>
      </c>
      <c r="AA333" s="1459" t="s">
        <v>459</v>
      </c>
      <c r="AB333" s="156" t="s">
        <v>459</v>
      </c>
      <c r="AC333" s="1461" t="s">
        <v>459</v>
      </c>
      <c r="AD333" s="88" t="s">
        <v>459</v>
      </c>
      <c r="AE333" s="1459" t="s">
        <v>459</v>
      </c>
      <c r="AF333" s="1467"/>
      <c r="AG333" s="88">
        <v>4.3</v>
      </c>
      <c r="AH333" s="88">
        <v>8.1999999999999993</v>
      </c>
      <c r="AI333" s="88">
        <v>6.6</v>
      </c>
      <c r="AJ333" s="88">
        <v>3.8999999999999995</v>
      </c>
      <c r="AL333" s="103" t="s">
        <v>474</v>
      </c>
      <c r="AM333" s="106"/>
      <c r="AN333" s="106"/>
      <c r="AO333" s="396"/>
      <c r="AP333" s="511">
        <v>1</v>
      </c>
      <c r="AQ333" s="597">
        <v>0</v>
      </c>
      <c r="AR333" s="576"/>
      <c r="AS333" s="44">
        <f t="shared" si="47"/>
        <v>1.5</v>
      </c>
      <c r="AT333" s="44">
        <f t="shared" si="48"/>
        <v>2.5</v>
      </c>
      <c r="AU333" s="44">
        <f t="shared" si="49"/>
        <v>2</v>
      </c>
      <c r="AV333" s="487">
        <f t="shared" si="50"/>
        <v>1</v>
      </c>
      <c r="AW333" s="44">
        <f>IF(F333="","",F333-Daily!CP333)</f>
        <v>2.6691666666666669</v>
      </c>
      <c r="AX333" s="44">
        <f>IF(G333="","",G333-Daily!CQ333)</f>
        <v>3.3624999999999989</v>
      </c>
      <c r="AY333" s="44">
        <f>IF(H333="","",H333-Daily!CR333)</f>
        <v>3.3158333333333339</v>
      </c>
      <c r="AZ333" s="487">
        <f>IF(I333="","",I333-Daily!CS333)</f>
        <v>0.69333333333333247</v>
      </c>
      <c r="BA333" s="85">
        <v>5.258087969180135</v>
      </c>
      <c r="BB333" s="85">
        <v>6.0260151440554575</v>
      </c>
      <c r="BC333" s="85">
        <v>7.6139962565489805</v>
      </c>
      <c r="BD333" s="108">
        <v>2.4966674444541073</v>
      </c>
      <c r="BE333" s="351"/>
      <c r="BF333" s="640">
        <v>0</v>
      </c>
      <c r="BG333" s="44">
        <v>449.20000000000056</v>
      </c>
      <c r="BH333" s="643">
        <v>0.71589460263493498</v>
      </c>
      <c r="BI333" s="85">
        <v>1483.4099999999994</v>
      </c>
      <c r="BJ333" s="616">
        <v>1.0491371587533589</v>
      </c>
      <c r="BK333" s="1792">
        <f t="shared" si="51"/>
        <v>0</v>
      </c>
      <c r="BL333" s="1709">
        <v>7.2916666666666671E-2</v>
      </c>
      <c r="BM333" s="1709">
        <v>0.59097222222222223</v>
      </c>
      <c r="BN333" s="1709">
        <v>0.58888888888888891</v>
      </c>
      <c r="BO333" s="1709">
        <v>0.33750000000000002</v>
      </c>
      <c r="BP333" s="1708">
        <v>0.56527777777777777</v>
      </c>
      <c r="BR333" s="1395"/>
      <c r="BT333" s="25"/>
      <c r="BU333" s="30"/>
      <c r="BV333" s="2137"/>
      <c r="BW333" s="2138"/>
      <c r="BX333" s="2138"/>
      <c r="BY333" s="2138"/>
      <c r="BZ333" s="2138"/>
      <c r="CA333" s="2138"/>
      <c r="CB333" s="2138"/>
      <c r="CC333" s="2139"/>
      <c r="CD333" s="1380"/>
      <c r="CE333" s="1684">
        <f>MAX(AJ308:AJ337)</f>
        <v>13.200000000000001</v>
      </c>
      <c r="CF333" s="1689">
        <f>MAX(AP308:AP337)</f>
        <v>7</v>
      </c>
      <c r="CG333" s="1689">
        <f>MAX(AQ308:AQ337)</f>
        <v>8</v>
      </c>
      <c r="CH333" s="1684">
        <f>MAX(AS308:AS337)</f>
        <v>7.8000000000000007</v>
      </c>
      <c r="CI333" s="1684">
        <f>MAX(AT308:AT337)</f>
        <v>7.1999999999999993</v>
      </c>
      <c r="CJ333" s="1684">
        <f>MAX(AU308:AU337)</f>
        <v>7.5</v>
      </c>
      <c r="CK333" s="1086"/>
      <c r="CL333" s="670">
        <v>1</v>
      </c>
      <c r="CM333" s="669">
        <v>0</v>
      </c>
      <c r="CN333" s="670">
        <v>1013.25</v>
      </c>
      <c r="CO333" s="135">
        <f>'2011'!CA81</f>
        <v>4.4159999999999995</v>
      </c>
      <c r="CP333" s="664">
        <v>3.8308333333333331</v>
      </c>
      <c r="CQ333" s="664">
        <v>9.3375000000000004</v>
      </c>
      <c r="CR333" s="664">
        <f t="shared" si="45"/>
        <v>6.5841666666666665</v>
      </c>
      <c r="CS333" s="664">
        <f t="shared" si="46"/>
        <v>5.5066666666666677</v>
      </c>
      <c r="CT333" s="669">
        <f>$CT$307+('2011'!$BX$81/Daily!$E$337*Daily!E333)</f>
        <v>627.4666666666667</v>
      </c>
      <c r="CU333" s="669">
        <f>$CU$307+('2011'!$CF$81/Daily!$E$337*Daily!E333)</f>
        <v>1413.9333333333334</v>
      </c>
      <c r="CV333" s="135">
        <f>'2011'!BT81</f>
        <v>5</v>
      </c>
      <c r="CW333" s="135">
        <f>'2011'!BU81</f>
        <v>10.199999999999999</v>
      </c>
      <c r="CX333" s="25"/>
      <c r="CY333" s="536"/>
      <c r="CZ333" s="536"/>
      <c r="DA333" s="536"/>
      <c r="DB333" s="536"/>
      <c r="DC333" s="536"/>
      <c r="DD333" s="536"/>
    </row>
    <row r="334" spans="4:108" ht="12.75" customHeight="1" x14ac:dyDescent="0.2">
      <c r="D334" s="1889"/>
      <c r="E334" s="1843">
        <f t="shared" si="44"/>
        <v>27</v>
      </c>
      <c r="F334" s="189">
        <v>3.6</v>
      </c>
      <c r="G334" s="44">
        <v>13.3</v>
      </c>
      <c r="H334" s="44">
        <v>10.5</v>
      </c>
      <c r="I334" s="44">
        <v>9.6999999999999993</v>
      </c>
      <c r="J334" s="1408"/>
      <c r="K334" s="78">
        <v>47</v>
      </c>
      <c r="L334" s="78">
        <v>85</v>
      </c>
      <c r="M334" s="85">
        <v>68</v>
      </c>
      <c r="N334" s="78">
        <v>38</v>
      </c>
      <c r="O334" s="127"/>
      <c r="P334" s="78">
        <v>1014</v>
      </c>
      <c r="Q334" s="78">
        <v>1029</v>
      </c>
      <c r="R334" s="85">
        <v>1021.5</v>
      </c>
      <c r="S334" s="78">
        <v>15</v>
      </c>
      <c r="T334" s="127"/>
      <c r="U334" s="44">
        <v>7.4</v>
      </c>
      <c r="V334" s="44">
        <v>18.7</v>
      </c>
      <c r="W334" s="44">
        <v>29.7</v>
      </c>
      <c r="X334" s="103" t="s">
        <v>181</v>
      </c>
      <c r="Y334" s="401"/>
      <c r="Z334" s="88">
        <v>0.3</v>
      </c>
      <c r="AA334" s="1459" t="s">
        <v>112</v>
      </c>
      <c r="AB334" s="156" t="s">
        <v>112</v>
      </c>
      <c r="AC334" s="1461">
        <v>1.1904761904761902E-2</v>
      </c>
      <c r="AD334" s="88">
        <v>0.6</v>
      </c>
      <c r="AE334" s="1459" t="s">
        <v>112</v>
      </c>
      <c r="AF334" s="1467"/>
      <c r="AG334" s="88">
        <v>-1</v>
      </c>
      <c r="AH334" s="88">
        <v>10.4</v>
      </c>
      <c r="AI334" s="88">
        <v>4.8</v>
      </c>
      <c r="AJ334" s="88">
        <v>11.4</v>
      </c>
      <c r="AL334" s="103" t="s">
        <v>737</v>
      </c>
      <c r="AM334" s="106"/>
      <c r="AN334" s="106"/>
      <c r="AO334" s="396"/>
      <c r="AP334" s="511">
        <v>6</v>
      </c>
      <c r="AQ334" s="597">
        <v>0.5</v>
      </c>
      <c r="AR334" s="576"/>
      <c r="AS334" s="44">
        <f t="shared" si="47"/>
        <v>-1.4</v>
      </c>
      <c r="AT334" s="44">
        <f t="shared" si="48"/>
        <v>3.1000000000000014</v>
      </c>
      <c r="AU334" s="44">
        <f t="shared" si="49"/>
        <v>0.85000000000000075</v>
      </c>
      <c r="AV334" s="487">
        <f t="shared" si="50"/>
        <v>4.5000000000000018</v>
      </c>
      <c r="AW334" s="44">
        <f>IF(F334="","",F334-Daily!CP334)</f>
        <v>-0.19625000000000004</v>
      </c>
      <c r="AX334" s="44">
        <f>IF(G334="","",G334-Daily!CQ334)</f>
        <v>4.0437500000000011</v>
      </c>
      <c r="AY334" s="44">
        <f>IF(H334="","",H334-Daily!CR334)</f>
        <v>3.9737499999999999</v>
      </c>
      <c r="AZ334" s="487">
        <f>IF(I334="","",I334-Daily!CS334)</f>
        <v>4.24</v>
      </c>
      <c r="BA334" s="85">
        <v>2.1084278818845448</v>
      </c>
      <c r="BB334" s="85">
        <v>8.2218513826714723</v>
      </c>
      <c r="BC334" s="85">
        <v>11.142905710651627</v>
      </c>
      <c r="BD334" s="108">
        <v>16.214073857550122</v>
      </c>
      <c r="BE334" s="351"/>
      <c r="BF334" s="640">
        <v>0.140625</v>
      </c>
      <c r="BG334" s="44">
        <v>449.50000000000057</v>
      </c>
      <c r="BH334" s="643">
        <v>0.71394536213468962</v>
      </c>
      <c r="BI334" s="85">
        <v>1489.4099999999994</v>
      </c>
      <c r="BJ334" s="616">
        <v>1.0516946758932351</v>
      </c>
      <c r="BK334" s="1792">
        <f t="shared" si="51"/>
        <v>1</v>
      </c>
      <c r="BL334" s="1709" t="s">
        <v>527</v>
      </c>
      <c r="BM334" s="1709">
        <v>0.43263888888888885</v>
      </c>
      <c r="BN334" s="1709">
        <v>0.58402777777777781</v>
      </c>
      <c r="BO334" s="1709">
        <v>0.36180555555555555</v>
      </c>
      <c r="BP334" s="1708">
        <v>0.28680555555555554</v>
      </c>
      <c r="BR334" s="1395"/>
      <c r="BT334" s="25"/>
      <c r="BU334" s="26"/>
      <c r="BV334" s="2143"/>
      <c r="BW334" s="2144"/>
      <c r="BX334" s="2144"/>
      <c r="BY334" s="2144"/>
      <c r="BZ334" s="2144"/>
      <c r="CA334" s="2144"/>
      <c r="CB334" s="2144"/>
      <c r="CC334" s="2145"/>
      <c r="CD334" s="25"/>
      <c r="CE334" s="1682">
        <f>MIN(AV308:AV337)</f>
        <v>-3.5</v>
      </c>
      <c r="CF334" s="1682">
        <f>MIN(AW308:AW337)</f>
        <v>-3.3616666666666664</v>
      </c>
      <c r="CG334" s="1682">
        <f>MIN(AX308:AX337)</f>
        <v>-1.533333333333335</v>
      </c>
      <c r="CH334" s="1682">
        <f>MIN(AY308:AY337)</f>
        <v>-0.76666666666666838</v>
      </c>
      <c r="CI334" s="1682">
        <f>MIN(AZ308:AZ337)</f>
        <v>-3.1559999999999979</v>
      </c>
      <c r="CJ334" s="1692"/>
      <c r="CK334" s="1086"/>
      <c r="CL334" s="670">
        <v>1</v>
      </c>
      <c r="CM334" s="669">
        <v>0</v>
      </c>
      <c r="CN334" s="670">
        <v>1013.25</v>
      </c>
      <c r="CO334" s="135">
        <f>'2011'!CA81</f>
        <v>4.4159999999999995</v>
      </c>
      <c r="CP334" s="664">
        <v>3.7962500000000001</v>
      </c>
      <c r="CQ334" s="664">
        <v>9.2562499999999996</v>
      </c>
      <c r="CR334" s="664">
        <f t="shared" si="45"/>
        <v>6.5262500000000001</v>
      </c>
      <c r="CS334" s="664">
        <f t="shared" si="46"/>
        <v>5.4599999999999991</v>
      </c>
      <c r="CT334" s="669">
        <f>$CT$307+('2011'!$BX$81/Daily!$E$337*Daily!E334)</f>
        <v>629.6</v>
      </c>
      <c r="CU334" s="669">
        <f>$CU$307+('2011'!$CF$81/Daily!$E$337*Daily!E334)</f>
        <v>1416.2</v>
      </c>
      <c r="CV334" s="135">
        <f>'2011'!BT81</f>
        <v>5</v>
      </c>
      <c r="CW334" s="135">
        <f>'2011'!BU81</f>
        <v>10.199999999999999</v>
      </c>
      <c r="CX334" s="25"/>
      <c r="CY334" s="536"/>
      <c r="CZ334" s="536"/>
      <c r="DA334" s="536"/>
      <c r="DB334" s="536"/>
      <c r="DC334" s="536"/>
      <c r="DD334" s="536"/>
    </row>
    <row r="335" spans="4:108" ht="12.75" customHeight="1" x14ac:dyDescent="0.2">
      <c r="D335" s="1889"/>
      <c r="E335" s="1843">
        <f t="shared" si="44"/>
        <v>28</v>
      </c>
      <c r="F335" s="189">
        <v>0.4</v>
      </c>
      <c r="G335" s="44">
        <v>12.7</v>
      </c>
      <c r="H335" s="44">
        <v>6.2</v>
      </c>
      <c r="I335" s="44">
        <v>12.3</v>
      </c>
      <c r="J335" s="1408"/>
      <c r="K335" s="78">
        <v>69</v>
      </c>
      <c r="L335" s="78">
        <v>92</v>
      </c>
      <c r="M335" s="85">
        <v>82</v>
      </c>
      <c r="N335" s="78">
        <v>23</v>
      </c>
      <c r="O335" s="127"/>
      <c r="P335" s="78">
        <v>1014</v>
      </c>
      <c r="Q335" s="78">
        <v>1028</v>
      </c>
      <c r="R335" s="85">
        <v>1021</v>
      </c>
      <c r="S335" s="78">
        <v>14</v>
      </c>
      <c r="T335" s="127"/>
      <c r="U335" s="44">
        <v>3.4</v>
      </c>
      <c r="V335" s="44">
        <v>15.6</v>
      </c>
      <c r="W335" s="44">
        <v>23.9</v>
      </c>
      <c r="X335" s="103" t="s">
        <v>179</v>
      </c>
      <c r="Y335" s="401"/>
      <c r="Z335" s="88">
        <v>0</v>
      </c>
      <c r="AA335" s="1459" t="s">
        <v>459</v>
      </c>
      <c r="AB335" s="156" t="s">
        <v>459</v>
      </c>
      <c r="AC335" s="1461" t="s">
        <v>459</v>
      </c>
      <c r="AD335" s="88" t="s">
        <v>459</v>
      </c>
      <c r="AE335" s="1459" t="s">
        <v>459</v>
      </c>
      <c r="AF335" s="1467"/>
      <c r="AG335" s="88">
        <v>-1.9</v>
      </c>
      <c r="AH335" s="88">
        <v>11.3</v>
      </c>
      <c r="AI335" s="88">
        <v>3.3</v>
      </c>
      <c r="AJ335" s="88">
        <v>13.200000000000001</v>
      </c>
      <c r="AL335" s="103" t="s">
        <v>474</v>
      </c>
      <c r="AM335" s="106"/>
      <c r="AN335" s="106"/>
      <c r="AO335" s="396"/>
      <c r="AP335" s="511">
        <v>0.3</v>
      </c>
      <c r="AQ335" s="597">
        <v>0</v>
      </c>
      <c r="AR335" s="576"/>
      <c r="AS335" s="44">
        <f t="shared" si="47"/>
        <v>-4.5999999999999996</v>
      </c>
      <c r="AT335" s="44">
        <f t="shared" si="48"/>
        <v>2.5</v>
      </c>
      <c r="AU335" s="44">
        <f t="shared" si="49"/>
        <v>-1.0499999999999998</v>
      </c>
      <c r="AV335" s="487">
        <f t="shared" si="50"/>
        <v>7.1</v>
      </c>
      <c r="AW335" s="44">
        <f>IF(F335="","",F335-Daily!CP335)</f>
        <v>-3.3616666666666664</v>
      </c>
      <c r="AX335" s="44">
        <f>IF(G335="","",G335-Daily!CQ335)</f>
        <v>3.5249999999999986</v>
      </c>
      <c r="AY335" s="44">
        <f>IF(H335="","",H335-Daily!CR335)</f>
        <v>-0.26833333333333353</v>
      </c>
      <c r="AZ335" s="487">
        <f>IF(I335="","",I335-Daily!CS335)</f>
        <v>6.8866666666666667</v>
      </c>
      <c r="BA335" s="85">
        <v>7.4282809369046481</v>
      </c>
      <c r="BB335" s="85">
        <v>6.4712459531491051</v>
      </c>
      <c r="BC335" s="85">
        <v>2.1556928074602006</v>
      </c>
      <c r="BD335" s="108">
        <v>162.26926444138479</v>
      </c>
      <c r="BE335" s="351"/>
      <c r="BF335" s="640">
        <v>0</v>
      </c>
      <c r="BG335" s="44">
        <v>449.50000000000057</v>
      </c>
      <c r="BH335" s="643">
        <v>0.71153440270156276</v>
      </c>
      <c r="BI335" s="85">
        <v>1489.7099999999994</v>
      </c>
      <c r="BJ335" s="616">
        <v>1.050225595713681</v>
      </c>
      <c r="BK335" s="1792">
        <f t="shared" si="51"/>
        <v>0</v>
      </c>
      <c r="BL335" s="1709">
        <v>0.26319444444444445</v>
      </c>
      <c r="BM335" s="1709">
        <v>0.625</v>
      </c>
      <c r="BN335" s="1709">
        <v>0.625</v>
      </c>
      <c r="BO335" s="1709">
        <v>0.40277777777777773</v>
      </c>
      <c r="BP335" s="1708">
        <v>0.59583333333333333</v>
      </c>
      <c r="BR335" s="1395"/>
      <c r="BS335" s="25"/>
      <c r="BT335" s="25"/>
      <c r="BU335" s="30"/>
      <c r="BV335" s="25"/>
      <c r="BW335" s="25"/>
      <c r="BX335" s="25"/>
      <c r="BY335" s="25"/>
      <c r="BZ335" s="25"/>
      <c r="CA335" s="25"/>
      <c r="CB335" s="25"/>
      <c r="CC335" s="25"/>
      <c r="CD335" s="25"/>
      <c r="CE335" s="1682">
        <f>MAX(AV308:AV337)</f>
        <v>7.1</v>
      </c>
      <c r="CF335" s="1682">
        <f>MAX(AW308:AW337)</f>
        <v>6.1759999999999975</v>
      </c>
      <c r="CG335" s="1682">
        <f>MAX(AX308:AX337)</f>
        <v>5.5999999999999979</v>
      </c>
      <c r="CH335" s="1682">
        <f>MAX(AY308:AY337)</f>
        <v>6.0879999999999992</v>
      </c>
      <c r="CI335" s="1682">
        <f>MAX(AZ308:AZ337)</f>
        <v>6.8866666666666667</v>
      </c>
      <c r="CJ335" s="1691"/>
      <c r="CK335" s="1086"/>
      <c r="CL335" s="670">
        <v>1</v>
      </c>
      <c r="CM335" s="669">
        <v>0</v>
      </c>
      <c r="CN335" s="670">
        <v>1013.25</v>
      </c>
      <c r="CO335" s="135">
        <f>'2011'!CA81</f>
        <v>4.4159999999999995</v>
      </c>
      <c r="CP335" s="664">
        <v>3.7616666666666663</v>
      </c>
      <c r="CQ335" s="664">
        <v>9.1750000000000007</v>
      </c>
      <c r="CR335" s="664">
        <f t="shared" si="45"/>
        <v>6.4683333333333337</v>
      </c>
      <c r="CS335" s="664">
        <f t="shared" si="46"/>
        <v>5.413333333333334</v>
      </c>
      <c r="CT335" s="669">
        <f>$CT$307+('2011'!$BX$81/Daily!$E$337*Daily!E335)</f>
        <v>631.73333333333335</v>
      </c>
      <c r="CU335" s="669">
        <f>$CU$307+('2011'!$CF$81/Daily!$E$337*Daily!E335)</f>
        <v>1418.4666666666667</v>
      </c>
      <c r="CV335" s="135">
        <f>'2011'!BT81</f>
        <v>5</v>
      </c>
      <c r="CW335" s="135">
        <f>'2011'!BU81</f>
        <v>10.199999999999999</v>
      </c>
      <c r="CX335" s="25"/>
      <c r="CY335" s="536"/>
      <c r="CZ335" s="536"/>
      <c r="DA335" s="536"/>
      <c r="DB335" s="536"/>
      <c r="DC335" s="536"/>
      <c r="DD335" s="536"/>
    </row>
    <row r="336" spans="4:108" ht="12.75" customHeight="1" x14ac:dyDescent="0.2">
      <c r="D336" s="1889"/>
      <c r="E336" s="1843">
        <f t="shared" si="44"/>
        <v>29</v>
      </c>
      <c r="F336" s="189">
        <v>6.3</v>
      </c>
      <c r="G336" s="44">
        <v>13.3</v>
      </c>
      <c r="H336" s="44">
        <v>11.5</v>
      </c>
      <c r="I336" s="44">
        <v>7</v>
      </c>
      <c r="J336" s="1408"/>
      <c r="K336" s="78">
        <v>67</v>
      </c>
      <c r="L336" s="78">
        <v>91</v>
      </c>
      <c r="M336" s="85">
        <v>80</v>
      </c>
      <c r="N336" s="78">
        <v>24</v>
      </c>
      <c r="O336" s="127"/>
      <c r="P336" s="78">
        <v>1002</v>
      </c>
      <c r="Q336" s="78">
        <v>1016</v>
      </c>
      <c r="R336" s="85">
        <v>1009</v>
      </c>
      <c r="S336" s="78">
        <v>14</v>
      </c>
      <c r="T336" s="127"/>
      <c r="U336" s="44">
        <v>10</v>
      </c>
      <c r="V336" s="44">
        <v>22.8</v>
      </c>
      <c r="W336" s="44">
        <v>32.200000000000003</v>
      </c>
      <c r="X336" s="103" t="s">
        <v>154</v>
      </c>
      <c r="Y336" s="401"/>
      <c r="Z336" s="88">
        <v>0.8</v>
      </c>
      <c r="AA336" s="1459">
        <v>0.5</v>
      </c>
      <c r="AB336" s="156">
        <v>0.5</v>
      </c>
      <c r="AC336" s="1461">
        <v>3.1746031746031744E-2</v>
      </c>
      <c r="AD336" s="88">
        <v>0.8</v>
      </c>
      <c r="AE336" s="1459">
        <v>5</v>
      </c>
      <c r="AF336" s="1467"/>
      <c r="AG336" s="88">
        <v>2.2000000000000002</v>
      </c>
      <c r="AH336" s="88">
        <v>11.2</v>
      </c>
      <c r="AI336" s="88">
        <v>8.1999999999999993</v>
      </c>
      <c r="AJ336" s="88">
        <v>9</v>
      </c>
      <c r="AL336" s="103" t="s">
        <v>502</v>
      </c>
      <c r="AM336" s="106"/>
      <c r="AN336" s="106"/>
      <c r="AO336" s="396"/>
      <c r="AP336" s="511">
        <v>0.1</v>
      </c>
      <c r="AQ336" s="597">
        <v>1</v>
      </c>
      <c r="AR336" s="576"/>
      <c r="AS336" s="44">
        <f t="shared" si="47"/>
        <v>1.2999999999999998</v>
      </c>
      <c r="AT336" s="44">
        <f t="shared" si="48"/>
        <v>3.1000000000000014</v>
      </c>
      <c r="AU336" s="44">
        <f t="shared" si="49"/>
        <v>2.2000000000000006</v>
      </c>
      <c r="AV336" s="487">
        <f t="shared" si="50"/>
        <v>1.8000000000000016</v>
      </c>
      <c r="AW336" s="44">
        <f>IF(F336="","",F336-Daily!CP336)</f>
        <v>2.572916666666667</v>
      </c>
      <c r="AX336" s="44">
        <f>IF(G336="","",G336-Daily!CQ336)</f>
        <v>4.2062500000000007</v>
      </c>
      <c r="AY336" s="44">
        <f>IF(H336="","",H336-Daily!CR336)</f>
        <v>5.0895833333333336</v>
      </c>
      <c r="AZ336" s="487">
        <f>IF(I336="","",I336-Daily!CS336)</f>
        <v>1.6333333333333329</v>
      </c>
      <c r="BA336" s="85">
        <v>5.0278776065526793</v>
      </c>
      <c r="BB336" s="85">
        <v>8.8955941370150189</v>
      </c>
      <c r="BC336" s="85">
        <v>23.373888318848465</v>
      </c>
      <c r="BD336" s="108">
        <v>3.6179564216886968</v>
      </c>
      <c r="BE336" s="351"/>
      <c r="BF336" s="640">
        <v>0.375</v>
      </c>
      <c r="BG336" s="44">
        <v>450.30000000000058</v>
      </c>
      <c r="BH336" s="643">
        <v>0.71040176693310986</v>
      </c>
      <c r="BI336" s="85">
        <v>1489.8099999999993</v>
      </c>
      <c r="BJ336" s="616">
        <v>1.048620430763455</v>
      </c>
      <c r="BK336" s="1792">
        <f t="shared" si="51"/>
        <v>1</v>
      </c>
      <c r="BL336" s="1709">
        <v>0.29166666666666669</v>
      </c>
      <c r="BM336" s="1709">
        <v>0.58472222222222225</v>
      </c>
      <c r="BN336" s="1709">
        <v>0.7680555555555556</v>
      </c>
      <c r="BO336" s="1709">
        <v>2.0833333333333333E-3</v>
      </c>
      <c r="BP336" s="1708">
        <v>0.61527777777777781</v>
      </c>
      <c r="BS336" s="290"/>
      <c r="BT336" s="30"/>
      <c r="BU336" s="30"/>
      <c r="BV336" s="26"/>
      <c r="BW336" s="26"/>
      <c r="BX336" s="23"/>
      <c r="BY336" s="23"/>
      <c r="BZ336" s="30"/>
      <c r="CA336" s="30"/>
      <c r="CB336" s="30"/>
      <c r="CC336" s="30"/>
      <c r="CD336" s="30"/>
      <c r="CE336" s="30"/>
      <c r="CF336" s="30"/>
      <c r="CG336" s="26"/>
      <c r="CH336" s="26"/>
      <c r="CI336" s="30"/>
      <c r="CJ336" s="30"/>
      <c r="CK336" s="1086"/>
      <c r="CL336" s="670">
        <v>1</v>
      </c>
      <c r="CM336" s="669">
        <v>0</v>
      </c>
      <c r="CN336" s="670">
        <v>1013.25</v>
      </c>
      <c r="CO336" s="135">
        <f>'2011'!CA81</f>
        <v>4.4159999999999995</v>
      </c>
      <c r="CP336" s="664">
        <v>3.7270833333333329</v>
      </c>
      <c r="CQ336" s="664">
        <v>9.09375</v>
      </c>
      <c r="CR336" s="664">
        <f t="shared" si="45"/>
        <v>6.4104166666666664</v>
      </c>
      <c r="CS336" s="664">
        <f t="shared" si="46"/>
        <v>5.3666666666666671</v>
      </c>
      <c r="CT336" s="669">
        <f>$CT$307+('2011'!$BX$81/Daily!$E$337*Daily!E336)</f>
        <v>633.86666666666667</v>
      </c>
      <c r="CU336" s="669">
        <f>$CU$307+('2011'!$CF$81/Daily!$E$337*Daily!E336)</f>
        <v>1420.7333333333333</v>
      </c>
      <c r="CV336" s="135">
        <f>'2011'!BT81</f>
        <v>5</v>
      </c>
      <c r="CW336" s="135">
        <f>'2011'!BU81</f>
        <v>10.199999999999999</v>
      </c>
      <c r="CX336" s="25"/>
      <c r="CY336" s="536"/>
      <c r="CZ336" s="536"/>
      <c r="DA336" s="536"/>
      <c r="DB336" s="536"/>
      <c r="DC336" s="536"/>
      <c r="DD336" s="536"/>
    </row>
    <row r="337" spans="4:108" ht="12.75" customHeight="1" thickBot="1" x14ac:dyDescent="0.25">
      <c r="D337" s="1896"/>
      <c r="E337" s="1847">
        <f t="shared" si="44"/>
        <v>30</v>
      </c>
      <c r="F337" s="189">
        <v>5.9</v>
      </c>
      <c r="G337" s="44">
        <v>11.6</v>
      </c>
      <c r="H337" s="44">
        <v>8.8000000000000007</v>
      </c>
      <c r="I337" s="44">
        <v>5.7</v>
      </c>
      <c r="J337" s="1408"/>
      <c r="K337" s="78">
        <v>68</v>
      </c>
      <c r="L337" s="78">
        <v>83</v>
      </c>
      <c r="M337" s="85">
        <v>76</v>
      </c>
      <c r="N337" s="78">
        <v>15</v>
      </c>
      <c r="O337" s="127"/>
      <c r="P337" s="78">
        <v>1010</v>
      </c>
      <c r="Q337" s="78">
        <v>1022</v>
      </c>
      <c r="R337" s="85">
        <v>1016</v>
      </c>
      <c r="S337" s="78">
        <v>12</v>
      </c>
      <c r="T337" s="127"/>
      <c r="U337" s="44">
        <v>6.8</v>
      </c>
      <c r="V337" s="44">
        <v>16.600000000000001</v>
      </c>
      <c r="W337" s="44">
        <v>24.6</v>
      </c>
      <c r="X337" s="103" t="s">
        <v>179</v>
      </c>
      <c r="Y337" s="401"/>
      <c r="Z337" s="88">
        <v>0</v>
      </c>
      <c r="AA337" s="1459" t="s">
        <v>459</v>
      </c>
      <c r="AB337" s="156" t="s">
        <v>459</v>
      </c>
      <c r="AC337" s="1461" t="s">
        <v>459</v>
      </c>
      <c r="AD337" s="88" t="s">
        <v>459</v>
      </c>
      <c r="AE337" s="1459" t="s">
        <v>459</v>
      </c>
      <c r="AF337" s="1467"/>
      <c r="AG337" s="88">
        <v>2.2000000000000002</v>
      </c>
      <c r="AH337" s="88">
        <v>7.1</v>
      </c>
      <c r="AI337" s="88">
        <v>4.7</v>
      </c>
      <c r="AJ337" s="88">
        <v>4.8999999999999995</v>
      </c>
      <c r="AL337" s="103" t="s">
        <v>481</v>
      </c>
      <c r="AM337" s="106"/>
      <c r="AN337" s="106"/>
      <c r="AO337" s="396"/>
      <c r="AP337" s="511">
        <v>4</v>
      </c>
      <c r="AQ337" s="597">
        <v>0.5</v>
      </c>
      <c r="AR337" s="576"/>
      <c r="AS337" s="44">
        <f t="shared" si="47"/>
        <v>0.90000000000000036</v>
      </c>
      <c r="AT337" s="44">
        <f t="shared" si="48"/>
        <v>1.4000000000000004</v>
      </c>
      <c r="AU337" s="44">
        <f t="shared" si="49"/>
        <v>1.1500000000000004</v>
      </c>
      <c r="AV337" s="487">
        <f t="shared" si="50"/>
        <v>0.5</v>
      </c>
      <c r="AW337" s="44">
        <f>IF(F337="","",F337-Daily!CP337)</f>
        <v>2.2075000000000005</v>
      </c>
      <c r="AX337" s="44">
        <f>IF(G337="","",G337-Daily!CQ337)</f>
        <v>2.5875000000000004</v>
      </c>
      <c r="AY337" s="44">
        <f>IF(H337="","",H337-Daily!CR337)</f>
        <v>2.4475000000000016</v>
      </c>
      <c r="AZ337" s="487">
        <f>IF(I337="","",I337-Daily!CS337)</f>
        <v>0.38000000000000078</v>
      </c>
      <c r="BA337" s="1244">
        <v>4.2721476985850302</v>
      </c>
      <c r="BB337" s="150">
        <v>4.3930452740613966</v>
      </c>
      <c r="BC337" s="150">
        <v>4.8975419278942018</v>
      </c>
      <c r="BD337" s="160">
        <v>2.2467764106848511</v>
      </c>
      <c r="BE337" s="587"/>
      <c r="BF337" s="642">
        <v>0</v>
      </c>
      <c r="BG337" s="517">
        <v>450.30000000000058</v>
      </c>
      <c r="BH337" s="530">
        <v>0.70801886792452917</v>
      </c>
      <c r="BI337" s="124">
        <v>1493.8099999999993</v>
      </c>
      <c r="BJ337" s="617">
        <v>1.0497610681658462</v>
      </c>
      <c r="BK337" s="1792">
        <f t="shared" si="51"/>
        <v>0</v>
      </c>
      <c r="BL337" s="1711">
        <v>7.9861111111111105E-2</v>
      </c>
      <c r="BM337" s="1711">
        <v>0.58194444444444449</v>
      </c>
      <c r="BN337" s="1711">
        <v>0.62013888888888891</v>
      </c>
      <c r="BO337" s="1711" t="s">
        <v>490</v>
      </c>
      <c r="BP337" s="1712">
        <v>0.93263888888888891</v>
      </c>
      <c r="BQ337" s="1795"/>
      <c r="BR337" s="1114"/>
      <c r="BS337" s="531"/>
      <c r="BT337" s="531"/>
      <c r="BU337" s="531"/>
      <c r="BV337" s="531"/>
      <c r="BW337" s="531"/>
      <c r="BX337" s="518"/>
      <c r="BY337" s="518"/>
      <c r="BZ337" s="518"/>
      <c r="CA337" s="518"/>
      <c r="CB337" s="518"/>
      <c r="CC337" s="518"/>
      <c r="CD337" s="518"/>
      <c r="CE337" s="518"/>
      <c r="CF337" s="518"/>
      <c r="CG337" s="518"/>
      <c r="CH337" s="518"/>
      <c r="CI337" s="518"/>
      <c r="CJ337" s="518"/>
      <c r="CK337" s="559"/>
      <c r="CL337" s="1268">
        <v>1</v>
      </c>
      <c r="CM337" s="562">
        <v>0</v>
      </c>
      <c r="CN337" s="1269">
        <v>1013.25</v>
      </c>
      <c r="CO337" s="663">
        <f>'2011'!CA81</f>
        <v>4.4159999999999995</v>
      </c>
      <c r="CP337" s="522">
        <v>3.6924999999999999</v>
      </c>
      <c r="CQ337" s="522">
        <v>9.0124999999999993</v>
      </c>
      <c r="CR337" s="522">
        <f t="shared" si="45"/>
        <v>6.3524999999999991</v>
      </c>
      <c r="CS337" s="522">
        <f t="shared" si="46"/>
        <v>5.3199999999999994</v>
      </c>
      <c r="CT337" s="562">
        <f>CT307+'2011'!BX81</f>
        <v>636</v>
      </c>
      <c r="CU337" s="562">
        <f>CU307+'2011'!CF81</f>
        <v>1423</v>
      </c>
      <c r="CV337" s="663">
        <f>'2011'!BT81</f>
        <v>5</v>
      </c>
      <c r="CW337" s="663">
        <f>'2011'!BU81</f>
        <v>10.199999999999999</v>
      </c>
      <c r="CX337" s="25"/>
      <c r="CY337" s="536"/>
      <c r="CZ337" s="536"/>
      <c r="DA337" s="536"/>
      <c r="DB337" s="536"/>
      <c r="DC337" s="536"/>
      <c r="DD337" s="536"/>
    </row>
    <row r="338" spans="4:108" ht="12.75" customHeight="1" x14ac:dyDescent="0.2">
      <c r="D338" s="1888" t="s">
        <v>11</v>
      </c>
      <c r="E338" s="1843">
        <v>1</v>
      </c>
      <c r="F338" s="1428">
        <v>5.9</v>
      </c>
      <c r="G338" s="1429">
        <v>11.6</v>
      </c>
      <c r="H338" s="1429">
        <v>9.5</v>
      </c>
      <c r="I338" s="1429">
        <v>5.7</v>
      </c>
      <c r="J338" s="1430"/>
      <c r="K338" s="1431">
        <v>66</v>
      </c>
      <c r="L338" s="1431">
        <v>93</v>
      </c>
      <c r="M338" s="1431">
        <v>81</v>
      </c>
      <c r="N338" s="1431">
        <v>27</v>
      </c>
      <c r="O338" s="1432"/>
      <c r="P338" s="1431">
        <v>1005</v>
      </c>
      <c r="Q338" s="1431">
        <v>1009</v>
      </c>
      <c r="R338" s="1431">
        <v>1007</v>
      </c>
      <c r="S338" s="1431">
        <v>4</v>
      </c>
      <c r="T338" s="1432"/>
      <c r="U338" s="1429">
        <v>4.2</v>
      </c>
      <c r="V338" s="1429">
        <v>20.6</v>
      </c>
      <c r="W338" s="1429">
        <v>28.6</v>
      </c>
      <c r="X338" s="1433" t="s">
        <v>154</v>
      </c>
      <c r="Y338" s="1434"/>
      <c r="Z338" s="1463">
        <v>6.1</v>
      </c>
      <c r="AA338" s="1464">
        <v>1.7</v>
      </c>
      <c r="AB338" s="1465">
        <v>0.5</v>
      </c>
      <c r="AC338" s="1466">
        <v>0.10854092526690393</v>
      </c>
      <c r="AD338" s="1463">
        <v>0.87142857142857133</v>
      </c>
      <c r="AE338" s="1464">
        <v>3.4</v>
      </c>
      <c r="AF338" s="1469"/>
      <c r="AG338" s="1463">
        <v>4.2</v>
      </c>
      <c r="AH338" s="1463">
        <v>10</v>
      </c>
      <c r="AI338" s="1463">
        <v>6.5</v>
      </c>
      <c r="AJ338" s="1463">
        <v>5.8</v>
      </c>
      <c r="AK338" s="1440"/>
      <c r="AL338" s="1433" t="s">
        <v>768</v>
      </c>
      <c r="AM338" s="1441"/>
      <c r="AN338" s="1441"/>
      <c r="AO338" s="1442"/>
      <c r="AP338" s="1443">
        <v>1</v>
      </c>
      <c r="AQ338" s="1444">
        <v>7</v>
      </c>
      <c r="AR338" s="1445"/>
      <c r="AS338" s="1429">
        <f t="shared" si="47"/>
        <v>2.7</v>
      </c>
      <c r="AT338" s="1429">
        <f t="shared" si="48"/>
        <v>3.8</v>
      </c>
      <c r="AU338" s="1429">
        <f t="shared" si="49"/>
        <v>3.25</v>
      </c>
      <c r="AV338" s="1358">
        <f t="shared" si="50"/>
        <v>1.0999999999999996</v>
      </c>
      <c r="AW338" s="1429">
        <f>IF(F338="","",F338-Daily!CP338)</f>
        <v>2.2420833333333343</v>
      </c>
      <c r="AX338" s="1429">
        <f>IF(G338="","",G338-Daily!CQ338)</f>
        <v>2.6687499999999993</v>
      </c>
      <c r="AY338" s="1429">
        <f>IF(H338="","",H338-Daily!CR338)</f>
        <v>3.2054166666666664</v>
      </c>
      <c r="AZ338" s="1358">
        <f>IF(I338="","",I338-Daily!CS338)</f>
        <v>0.42666666666666586</v>
      </c>
      <c r="BA338" s="85">
        <v>4.3364457968278405</v>
      </c>
      <c r="BB338" s="85">
        <v>4.5327495188223166</v>
      </c>
      <c r="BC338" s="85">
        <v>7.1710330950043462</v>
      </c>
      <c r="BD338" s="108">
        <v>2.28108048193931</v>
      </c>
      <c r="BE338" s="351"/>
      <c r="BF338" s="640">
        <v>2.8651515151515152</v>
      </c>
      <c r="BG338" s="26">
        <v>456.4000000000006</v>
      </c>
      <c r="BH338" s="132">
        <v>0.71521585279547162</v>
      </c>
      <c r="BI338" s="30">
        <v>1494.8099999999993</v>
      </c>
      <c r="BJ338" s="616">
        <v>1.0493220262222318</v>
      </c>
      <c r="BK338" s="1792">
        <f t="shared" si="51"/>
        <v>2</v>
      </c>
      <c r="BL338" s="1714">
        <v>2.0833333333333332E-2</v>
      </c>
      <c r="BM338" s="1709">
        <v>0.5</v>
      </c>
      <c r="BN338" s="1709">
        <v>0.55833333333333335</v>
      </c>
      <c r="BO338" s="1709">
        <v>7.7083333333333337E-2</v>
      </c>
      <c r="BP338" s="1708">
        <v>7.1527777777777787E-2</v>
      </c>
      <c r="BS338" s="2164" t="s">
        <v>188</v>
      </c>
      <c r="BT338" s="2165"/>
      <c r="BU338" s="2113" t="s">
        <v>189</v>
      </c>
      <c r="BV338" s="2113"/>
      <c r="BW338" s="2113"/>
      <c r="BX338" s="2113"/>
      <c r="BY338" s="1359"/>
      <c r="BZ338" s="2122" t="s">
        <v>223</v>
      </c>
      <c r="CA338" s="2133" t="s">
        <v>222</v>
      </c>
      <c r="CB338" s="2152" t="s">
        <v>224</v>
      </c>
      <c r="CC338" s="2168" t="s">
        <v>322</v>
      </c>
      <c r="CD338" s="1360"/>
      <c r="CE338" s="2170" t="s">
        <v>134</v>
      </c>
      <c r="CF338" s="2170"/>
      <c r="CG338" s="2171"/>
      <c r="CH338" s="2162" t="s">
        <v>119</v>
      </c>
      <c r="CI338" s="2162"/>
      <c r="CJ338" s="2163"/>
      <c r="CK338" s="1086"/>
      <c r="CL338" s="670">
        <v>1</v>
      </c>
      <c r="CM338" s="561">
        <v>0</v>
      </c>
      <c r="CN338" s="670">
        <v>1013.25</v>
      </c>
      <c r="CO338" s="135">
        <f>'2011'!CA82</f>
        <v>4.863999999999999</v>
      </c>
      <c r="CP338" s="512">
        <v>3.657916666666666</v>
      </c>
      <c r="CQ338" s="512">
        <v>8.9312500000000004</v>
      </c>
      <c r="CR338" s="512">
        <f t="shared" si="45"/>
        <v>6.2945833333333336</v>
      </c>
      <c r="CS338" s="512">
        <f t="shared" si="46"/>
        <v>5.2733333333333343</v>
      </c>
      <c r="CT338" s="669">
        <f>$CT$337+('2011'!$BX$82/Daily!$E$368*Daily!E338)</f>
        <v>638.12903225806451</v>
      </c>
      <c r="CU338" s="669">
        <f>$CU$337+('2011'!$CF$82/Daily!$E$368*Daily!E338)</f>
        <v>1424.5483870967741</v>
      </c>
      <c r="CV338" s="135">
        <f>'2011'!BT82</f>
        <v>3.2</v>
      </c>
      <c r="CW338" s="135">
        <f>'2011'!BU82</f>
        <v>7.8</v>
      </c>
      <c r="CX338" s="25"/>
      <c r="CY338" s="536"/>
      <c r="CZ338" s="536"/>
      <c r="DA338" s="536"/>
      <c r="DB338" s="536"/>
      <c r="DC338" s="536"/>
      <c r="DD338" s="536"/>
    </row>
    <row r="339" spans="4:108" ht="12.75" customHeight="1" x14ac:dyDescent="0.2">
      <c r="D339" s="1889"/>
      <c r="E339" s="1843">
        <f t="shared" ref="E339:E367" si="52">SUM(E338+1)</f>
        <v>2</v>
      </c>
      <c r="F339" s="173">
        <v>2.7</v>
      </c>
      <c r="G339" s="44">
        <v>8.1</v>
      </c>
      <c r="H339" s="44">
        <v>5.3</v>
      </c>
      <c r="I339" s="44">
        <v>5.4</v>
      </c>
      <c r="J339" s="480"/>
      <c r="K339" s="85">
        <v>77</v>
      </c>
      <c r="L339" s="85">
        <v>95</v>
      </c>
      <c r="M339" s="85">
        <v>88</v>
      </c>
      <c r="N339" s="85">
        <v>18</v>
      </c>
      <c r="O339" s="112"/>
      <c r="P339" s="85">
        <v>1006</v>
      </c>
      <c r="Q339" s="85">
        <v>1014</v>
      </c>
      <c r="R339" s="85">
        <v>1010</v>
      </c>
      <c r="S339" s="85">
        <v>8</v>
      </c>
      <c r="T339" s="112"/>
      <c r="U339" s="44">
        <v>4.4000000000000004</v>
      </c>
      <c r="V339" s="44">
        <v>16.3</v>
      </c>
      <c r="W339" s="44">
        <v>24.4</v>
      </c>
      <c r="X339" s="103" t="s">
        <v>154</v>
      </c>
      <c r="Y339" s="401"/>
      <c r="Z339" s="88">
        <v>0.3</v>
      </c>
      <c r="AA339" s="1459">
        <v>0.3</v>
      </c>
      <c r="AB339" s="156" t="s">
        <v>112</v>
      </c>
      <c r="AC339" s="1461">
        <v>5.3380782918149476E-3</v>
      </c>
      <c r="AD339" s="88">
        <v>0.3</v>
      </c>
      <c r="AE339" s="1459" t="s">
        <v>112</v>
      </c>
      <c r="AF339" s="1467"/>
      <c r="AG339" s="88">
        <v>1.3</v>
      </c>
      <c r="AH339" s="88">
        <v>6.4</v>
      </c>
      <c r="AI339" s="88">
        <v>3.5</v>
      </c>
      <c r="AJ339" s="88">
        <v>5.1000000000000005</v>
      </c>
      <c r="AL339" s="103" t="s">
        <v>769</v>
      </c>
      <c r="AM339" s="106"/>
      <c r="AN339" s="106"/>
      <c r="AO339" s="396"/>
      <c r="AP339" s="593">
        <v>5</v>
      </c>
      <c r="AQ339" s="596">
        <v>1</v>
      </c>
      <c r="AR339" s="576"/>
      <c r="AS339" s="88">
        <f t="shared" si="47"/>
        <v>-0.5</v>
      </c>
      <c r="AT339" s="44">
        <f t="shared" si="48"/>
        <v>0.29999999999999982</v>
      </c>
      <c r="AU339" s="44">
        <f t="shared" si="49"/>
        <v>-0.10000000000000009</v>
      </c>
      <c r="AV339" s="487">
        <f t="shared" si="50"/>
        <v>0.79999999999999982</v>
      </c>
      <c r="AW339" s="88">
        <f>IF(F339="","",F339-Daily!CP339)</f>
        <v>-0.92333333333333245</v>
      </c>
      <c r="AX339" s="88">
        <f>IF(G339="","",G339-Daily!CQ339)</f>
        <v>-0.74999999999999467</v>
      </c>
      <c r="AY339" s="88">
        <f>IF(H339="","",H339-Daily!CR339)</f>
        <v>-0.93666666666666387</v>
      </c>
      <c r="AZ339" s="355">
        <f>IF(I339="","",I339-Daily!CS339)</f>
        <v>0.17333333333333911</v>
      </c>
      <c r="BA339" s="85">
        <v>2.6262423468712042</v>
      </c>
      <c r="BB339" s="85">
        <v>2.4135453456754741</v>
      </c>
      <c r="BC339" s="85">
        <v>2.6606592266049134</v>
      </c>
      <c r="BD339" s="108">
        <v>2.1057654363232152</v>
      </c>
      <c r="BE339" s="351"/>
      <c r="BF339" s="640">
        <v>0.1409090909090909</v>
      </c>
      <c r="BG339" s="26">
        <v>456.70000000000061</v>
      </c>
      <c r="BH339" s="132">
        <v>0.7133061265618712</v>
      </c>
      <c r="BI339" s="30">
        <v>1499.8099999999993</v>
      </c>
      <c r="BJ339" s="616">
        <v>1.0516887963989228</v>
      </c>
      <c r="BK339" s="1792">
        <f t="shared" si="51"/>
        <v>1</v>
      </c>
      <c r="BL339" s="1709">
        <v>0.31527777777777777</v>
      </c>
      <c r="BM339" s="1709">
        <v>0.58333333333333337</v>
      </c>
      <c r="BN339" s="1709" t="s">
        <v>780</v>
      </c>
      <c r="BO339" s="1709">
        <v>0.3833333333333333</v>
      </c>
      <c r="BP339" s="1708">
        <v>0.91388888888888886</v>
      </c>
      <c r="BR339" s="1395"/>
      <c r="BS339" s="2166"/>
      <c r="BT339" s="2167"/>
      <c r="BU339" s="353" t="s">
        <v>1</v>
      </c>
      <c r="BV339" s="339" t="s">
        <v>0</v>
      </c>
      <c r="BW339" s="354" t="s">
        <v>12</v>
      </c>
      <c r="BX339" s="1361" t="s">
        <v>13</v>
      </c>
      <c r="BY339" s="586"/>
      <c r="BZ339" s="2123"/>
      <c r="CA339" s="2134"/>
      <c r="CB339" s="2153"/>
      <c r="CC339" s="2169"/>
      <c r="CD339" s="1362"/>
      <c r="CE339" s="502" t="s">
        <v>15</v>
      </c>
      <c r="CF339" s="502" t="s">
        <v>135</v>
      </c>
      <c r="CG339" s="1363" t="s">
        <v>190</v>
      </c>
      <c r="CH339" s="1364" t="s">
        <v>65</v>
      </c>
      <c r="CI339" s="1364" t="s">
        <v>135</v>
      </c>
      <c r="CJ339" s="846" t="s">
        <v>191</v>
      </c>
      <c r="CK339" s="1086"/>
      <c r="CL339" s="670">
        <v>1</v>
      </c>
      <c r="CM339" s="561">
        <v>0</v>
      </c>
      <c r="CN339" s="670">
        <v>1013.25</v>
      </c>
      <c r="CO339" s="135">
        <f>'2011'!CA82</f>
        <v>4.863999999999999</v>
      </c>
      <c r="CP339" s="664">
        <v>3.6233333333333326</v>
      </c>
      <c r="CQ339" s="664">
        <v>8.8499999999999943</v>
      </c>
      <c r="CR339" s="664">
        <f t="shared" si="45"/>
        <v>6.2366666666666637</v>
      </c>
      <c r="CS339" s="1275">
        <f t="shared" si="46"/>
        <v>5.2266666666666612</v>
      </c>
      <c r="CT339" s="669">
        <f>$CT$337+('2011'!$BX$82/Daily!$E$368*Daily!E339)</f>
        <v>640.25806451612902</v>
      </c>
      <c r="CU339" s="669">
        <f>$CU$337+('2011'!$CF$82/Daily!$E$368*Daily!E339)</f>
        <v>1426.0967741935483</v>
      </c>
      <c r="CV339" s="135">
        <f>'2011'!BT82</f>
        <v>3.2</v>
      </c>
      <c r="CW339" s="135">
        <f>'2011'!BU82</f>
        <v>7.8</v>
      </c>
      <c r="CX339" s="25"/>
      <c r="CY339" s="536"/>
      <c r="CZ339" s="536"/>
      <c r="DA339" s="536"/>
      <c r="DB339" s="536"/>
      <c r="DC339" s="536"/>
      <c r="DD339" s="536"/>
    </row>
    <row r="340" spans="4:108" ht="12.75" customHeight="1" x14ac:dyDescent="0.2">
      <c r="D340" s="1889"/>
      <c r="E340" s="1843">
        <f t="shared" si="52"/>
        <v>3</v>
      </c>
      <c r="F340" s="189">
        <v>7.7</v>
      </c>
      <c r="G340" s="44">
        <v>11.3</v>
      </c>
      <c r="H340" s="44">
        <v>9.9</v>
      </c>
      <c r="I340" s="44">
        <v>3.6</v>
      </c>
      <c r="J340" s="480"/>
      <c r="K340" s="85">
        <v>56</v>
      </c>
      <c r="L340" s="85">
        <v>94</v>
      </c>
      <c r="M340" s="85">
        <v>78</v>
      </c>
      <c r="N340" s="85">
        <v>38</v>
      </c>
      <c r="O340" s="112"/>
      <c r="P340" s="85">
        <v>1000</v>
      </c>
      <c r="Q340" s="85">
        <v>1006</v>
      </c>
      <c r="R340" s="85">
        <v>1003</v>
      </c>
      <c r="S340" s="85">
        <v>6</v>
      </c>
      <c r="T340" s="112"/>
      <c r="U340" s="44">
        <v>7</v>
      </c>
      <c r="V340" s="44">
        <v>16.100000000000001</v>
      </c>
      <c r="W340" s="44">
        <v>23.5</v>
      </c>
      <c r="X340" s="103" t="s">
        <v>154</v>
      </c>
      <c r="Y340" s="401"/>
      <c r="Z340" s="88">
        <v>0.5</v>
      </c>
      <c r="AA340" s="1459">
        <v>0.3</v>
      </c>
      <c r="AB340" s="156">
        <v>0.3</v>
      </c>
      <c r="AC340" s="1461">
        <v>8.8967971530249136E-3</v>
      </c>
      <c r="AD340" s="88">
        <v>0.5</v>
      </c>
      <c r="AE340" s="1459" t="s">
        <v>112</v>
      </c>
      <c r="AF340" s="1467"/>
      <c r="AG340" s="88">
        <v>2.2000000000000002</v>
      </c>
      <c r="AH340" s="88">
        <v>9.9</v>
      </c>
      <c r="AI340" s="88">
        <v>6.1</v>
      </c>
      <c r="AJ340" s="88">
        <v>7.7</v>
      </c>
      <c r="AL340" s="103" t="s">
        <v>620</v>
      </c>
      <c r="AM340" s="106"/>
      <c r="AN340" s="106"/>
      <c r="AO340" s="396"/>
      <c r="AP340" s="593">
        <v>1.5</v>
      </c>
      <c r="AQ340" s="596">
        <v>1</v>
      </c>
      <c r="AR340" s="576"/>
      <c r="AS340" s="44">
        <f t="shared" si="47"/>
        <v>4.5</v>
      </c>
      <c r="AT340" s="44">
        <f t="shared" si="48"/>
        <v>3.5000000000000009</v>
      </c>
      <c r="AU340" s="44">
        <f t="shared" si="49"/>
        <v>4</v>
      </c>
      <c r="AV340" s="487">
        <f t="shared" si="50"/>
        <v>-0.99999999999999911</v>
      </c>
      <c r="AW340" s="44">
        <f>IF(F340="","",F340-Daily!CP340)</f>
        <v>4.1112500000000001</v>
      </c>
      <c r="AX340" s="44">
        <f>IF(G340="","",G340-Daily!CQ340)</f>
        <v>2.5312500000000071</v>
      </c>
      <c r="AY340" s="44">
        <f>IF(H340="","",H340-Daily!CR340)</f>
        <v>3.7212500000000031</v>
      </c>
      <c r="AZ340" s="487">
        <f>IF(I340="","",I340-Daily!CS340)</f>
        <v>-1.5799999999999934</v>
      </c>
      <c r="BA340" s="85">
        <v>11.322235484552156</v>
      </c>
      <c r="BB340" s="85">
        <v>4.2999219545236835</v>
      </c>
      <c r="BC340" s="85">
        <v>9.5813903354264358</v>
      </c>
      <c r="BD340" s="108">
        <v>3.534574053381637</v>
      </c>
      <c r="BE340" s="351"/>
      <c r="BF340" s="640">
        <v>0.23484848484848486</v>
      </c>
      <c r="BG340" s="26">
        <v>457.20000000000061</v>
      </c>
      <c r="BH340" s="132">
        <v>0.71172039771015461</v>
      </c>
      <c r="BI340" s="30">
        <v>1501.3099999999993</v>
      </c>
      <c r="BJ340" s="616">
        <v>1.0515988431208616</v>
      </c>
      <c r="BK340" s="1792">
        <f t="shared" si="51"/>
        <v>1</v>
      </c>
      <c r="BL340" s="1709" t="s">
        <v>527</v>
      </c>
      <c r="BM340" s="1709">
        <v>0.54027777777777775</v>
      </c>
      <c r="BN340" s="1709">
        <v>0.59097222222222223</v>
      </c>
      <c r="BO340" s="1709">
        <v>0.27083333333333331</v>
      </c>
      <c r="BP340" s="1708">
        <v>0.4916666666666667</v>
      </c>
      <c r="BR340" s="1395"/>
      <c r="BS340" s="2159" t="s">
        <v>192</v>
      </c>
      <c r="BT340" s="2160"/>
      <c r="BU340" s="88">
        <v>0.16416666666666702</v>
      </c>
      <c r="BV340" s="88">
        <v>0.42416666666667346</v>
      </c>
      <c r="BW340" s="88">
        <v>0.49083333333333723</v>
      </c>
      <c r="BX340" s="88">
        <v>0.25333333333334185</v>
      </c>
      <c r="BY340" s="127"/>
      <c r="BZ340" s="607">
        <v>77.86666666666666</v>
      </c>
      <c r="CA340" s="607">
        <v>1004.2333333333333</v>
      </c>
      <c r="CB340" s="1365">
        <v>6.4971973333333324</v>
      </c>
      <c r="CC340" s="88">
        <v>2.7133333333333334</v>
      </c>
      <c r="CD340" s="1366"/>
      <c r="CE340" s="44">
        <v>30.4</v>
      </c>
      <c r="CF340" s="1367">
        <v>0.95191919191919194</v>
      </c>
      <c r="CG340" s="1368">
        <v>0.54092526690391463</v>
      </c>
      <c r="CH340" s="1369">
        <v>48.1</v>
      </c>
      <c r="CI340" s="1367">
        <v>2.0524319060851037</v>
      </c>
      <c r="CJ340" s="503">
        <v>0.71048744460856739</v>
      </c>
      <c r="CK340" s="1086"/>
      <c r="CL340" s="670">
        <v>1</v>
      </c>
      <c r="CM340" s="669">
        <v>0</v>
      </c>
      <c r="CN340" s="670">
        <v>1013.25</v>
      </c>
      <c r="CO340" s="135">
        <f>'2011'!CA82</f>
        <v>4.863999999999999</v>
      </c>
      <c r="CP340" s="664">
        <v>3.5887500000000001</v>
      </c>
      <c r="CQ340" s="664">
        <v>8.7687499999999936</v>
      </c>
      <c r="CR340" s="664">
        <f t="shared" si="45"/>
        <v>6.1787499999999973</v>
      </c>
      <c r="CS340" s="664">
        <f t="shared" si="46"/>
        <v>5.1799999999999935</v>
      </c>
      <c r="CT340" s="669">
        <f>$CT$337+('2011'!$BX$82/Daily!$E$368*Daily!E340)</f>
        <v>642.38709677419354</v>
      </c>
      <c r="CU340" s="669">
        <f>$CU$337+('2011'!$CF$82/Daily!$E$368*Daily!E340)</f>
        <v>1427.6451612903227</v>
      </c>
      <c r="CV340" s="135">
        <f>'2011'!BT82</f>
        <v>3.2</v>
      </c>
      <c r="CW340" s="135">
        <f>'2011'!BU82</f>
        <v>7.8</v>
      </c>
      <c r="CX340" s="25"/>
      <c r="CY340" s="536"/>
      <c r="CZ340" s="536"/>
      <c r="DA340" s="536"/>
      <c r="DB340" s="536"/>
      <c r="DC340" s="536"/>
      <c r="DD340" s="536"/>
    </row>
    <row r="341" spans="4:108" ht="12.75" customHeight="1" x14ac:dyDescent="0.2">
      <c r="D341" s="1889"/>
      <c r="E341" s="1814">
        <f t="shared" si="52"/>
        <v>4</v>
      </c>
      <c r="F341" s="189">
        <v>3.9</v>
      </c>
      <c r="G341" s="44">
        <v>9.3000000000000007</v>
      </c>
      <c r="H341" s="44">
        <v>7.5</v>
      </c>
      <c r="I341" s="44">
        <v>5.4</v>
      </c>
      <c r="J341" s="1408"/>
      <c r="K341" s="85">
        <v>73</v>
      </c>
      <c r="L341" s="85">
        <v>85</v>
      </c>
      <c r="M341" s="85">
        <v>79</v>
      </c>
      <c r="N341" s="85">
        <v>12</v>
      </c>
      <c r="O341" s="112"/>
      <c r="P341" s="85">
        <v>996</v>
      </c>
      <c r="Q341" s="85">
        <v>1004</v>
      </c>
      <c r="R341" s="85">
        <v>1000</v>
      </c>
      <c r="S341" s="85">
        <v>8</v>
      </c>
      <c r="T341" s="112"/>
      <c r="U341" s="44">
        <v>5.3</v>
      </c>
      <c r="V341" s="44">
        <v>11.8</v>
      </c>
      <c r="W341" s="44">
        <v>16.8</v>
      </c>
      <c r="X341" s="103" t="s">
        <v>154</v>
      </c>
      <c r="Y341" s="401"/>
      <c r="Z341" s="88">
        <v>0.3</v>
      </c>
      <c r="AA341" s="1459" t="s">
        <v>112</v>
      </c>
      <c r="AB341" s="156" t="s">
        <v>112</v>
      </c>
      <c r="AC341" s="1461">
        <v>5.3380782918149476E-3</v>
      </c>
      <c r="AD341" s="88">
        <v>0.6</v>
      </c>
      <c r="AE341" s="1459" t="s">
        <v>112</v>
      </c>
      <c r="AF341" s="1467"/>
      <c r="AG341" s="88">
        <v>1.4</v>
      </c>
      <c r="AH341" s="88">
        <v>6.1</v>
      </c>
      <c r="AI341" s="88">
        <v>4.0999999999999996</v>
      </c>
      <c r="AJ341" s="88">
        <v>4.6999999999999993</v>
      </c>
      <c r="AL341" s="103" t="s">
        <v>497</v>
      </c>
      <c r="AM341" s="106"/>
      <c r="AN341" s="106"/>
      <c r="AO341" s="396"/>
      <c r="AP341" s="593">
        <v>0.1</v>
      </c>
      <c r="AQ341" s="596">
        <v>0.5</v>
      </c>
      <c r="AR341" s="576"/>
      <c r="AS341" s="44">
        <f t="shared" si="47"/>
        <v>0.69999999999999973</v>
      </c>
      <c r="AT341" s="44">
        <f t="shared" si="48"/>
        <v>1.5000000000000009</v>
      </c>
      <c r="AU341" s="44">
        <f t="shared" si="49"/>
        <v>1.1000000000000003</v>
      </c>
      <c r="AV341" s="487">
        <f t="shared" si="50"/>
        <v>0.80000000000000115</v>
      </c>
      <c r="AW341" s="44">
        <f>IF(F341="","",F341-Daily!CP341)</f>
        <v>0.3458333333333341</v>
      </c>
      <c r="AX341" s="44">
        <f>IF(G341="","",G341-Daily!CQ341)</f>
        <v>0.61250000000000782</v>
      </c>
      <c r="AY341" s="44">
        <f>IF(H341="","",H341-Daily!CR341)</f>
        <v>1.3791666666666709</v>
      </c>
      <c r="AZ341" s="487">
        <f>IF(I341="","",I341-Daily!CS341)</f>
        <v>0.26666666666667282</v>
      </c>
      <c r="BA341" s="85">
        <v>2.1989890884742795</v>
      </c>
      <c r="BB341" s="85">
        <v>2.3263738273864076</v>
      </c>
      <c r="BC341" s="85">
        <v>3.1186735735731368</v>
      </c>
      <c r="BD341" s="108">
        <v>2.1673214092377568</v>
      </c>
      <c r="BE341" s="351"/>
      <c r="BF341" s="640">
        <v>0.1409090909090909</v>
      </c>
      <c r="BG341" s="26">
        <v>457.50000000000063</v>
      </c>
      <c r="BH341" s="132">
        <v>0.70983483483483578</v>
      </c>
      <c r="BI341" s="30">
        <v>1501.4099999999992</v>
      </c>
      <c r="BJ341" s="616">
        <v>1.0505295113418345</v>
      </c>
      <c r="BK341" s="1792">
        <f t="shared" si="51"/>
        <v>1</v>
      </c>
      <c r="BL341" s="1709">
        <v>0.2638888888888889</v>
      </c>
      <c r="BM341" s="1709">
        <v>0.58958333333333335</v>
      </c>
      <c r="BN341" s="1709">
        <v>0.52152777777777781</v>
      </c>
      <c r="BO341" s="1709" t="s">
        <v>781</v>
      </c>
      <c r="BP341" s="1708">
        <v>0.50208333333333333</v>
      </c>
      <c r="BR341" s="1395"/>
      <c r="BS341" s="2159" t="s">
        <v>193</v>
      </c>
      <c r="BT341" s="2160"/>
      <c r="BU341" s="88">
        <v>2.0228906249999992</v>
      </c>
      <c r="BV341" s="88">
        <v>2.031015625000002</v>
      </c>
      <c r="BW341" s="88">
        <v>2.1613281250000016</v>
      </c>
      <c r="BX341" s="88">
        <v>8.1250000000023803E-3</v>
      </c>
      <c r="BY341" s="127"/>
      <c r="BZ341" s="607">
        <v>83.75</v>
      </c>
      <c r="CA341" s="607">
        <v>1018.1875</v>
      </c>
      <c r="CB341" s="1365">
        <v>5.9985650000000001</v>
      </c>
      <c r="CC341" s="88">
        <v>4.6687500000000002</v>
      </c>
      <c r="CD341" s="1366"/>
      <c r="CE341" s="44">
        <v>25.800000000000004</v>
      </c>
      <c r="CF341" s="1367">
        <v>0.7573863636363638</v>
      </c>
      <c r="CG341" s="1368">
        <v>0.4590747330960856</v>
      </c>
      <c r="CH341" s="85">
        <v>19.600000000000005</v>
      </c>
      <c r="CI341" s="1367">
        <v>0.79790308036099999</v>
      </c>
      <c r="CJ341" s="503">
        <v>0.28951255539143289</v>
      </c>
      <c r="CK341" s="1086"/>
      <c r="CL341" s="670">
        <v>1</v>
      </c>
      <c r="CM341" s="669">
        <v>0</v>
      </c>
      <c r="CN341" s="670">
        <v>1013.25</v>
      </c>
      <c r="CO341" s="135">
        <f>'2011'!CA82</f>
        <v>4.863999999999999</v>
      </c>
      <c r="CP341" s="664">
        <v>3.5541666666666658</v>
      </c>
      <c r="CQ341" s="664">
        <v>8.6874999999999929</v>
      </c>
      <c r="CR341" s="664">
        <f t="shared" si="45"/>
        <v>6.1208333333333291</v>
      </c>
      <c r="CS341" s="664">
        <f t="shared" si="46"/>
        <v>5.1333333333333275</v>
      </c>
      <c r="CT341" s="669">
        <f>$CT$337+('2011'!$BX$82/Daily!$E$368*Daily!E341)</f>
        <v>644.51612903225805</v>
      </c>
      <c r="CU341" s="669">
        <f>$CU$337+('2011'!$CF$82/Daily!$E$368*Daily!E341)</f>
        <v>1429.1935483870968</v>
      </c>
      <c r="CV341" s="135">
        <f>'2011'!BT82</f>
        <v>3.2</v>
      </c>
      <c r="CW341" s="135">
        <f>'2011'!BU82</f>
        <v>7.8</v>
      </c>
      <c r="CX341" s="25"/>
      <c r="CY341" s="536"/>
      <c r="CZ341" s="536"/>
      <c r="DA341" s="536"/>
      <c r="DB341" s="536"/>
      <c r="DC341" s="536"/>
      <c r="DD341" s="536"/>
    </row>
    <row r="342" spans="4:108" ht="12.75" customHeight="1" x14ac:dyDescent="0.2">
      <c r="D342" s="1889"/>
      <c r="E342" s="1814">
        <f t="shared" si="52"/>
        <v>5</v>
      </c>
      <c r="F342" s="189">
        <v>2.2999999999999998</v>
      </c>
      <c r="G342" s="44">
        <v>6.9</v>
      </c>
      <c r="H342" s="44">
        <v>4.2</v>
      </c>
      <c r="I342" s="44">
        <v>4.5999999999999996</v>
      </c>
      <c r="J342" s="1408"/>
      <c r="K342" s="85">
        <v>57</v>
      </c>
      <c r="L342" s="85">
        <v>84</v>
      </c>
      <c r="M342" s="85">
        <v>75</v>
      </c>
      <c r="N342" s="85">
        <v>27</v>
      </c>
      <c r="O342" s="112"/>
      <c r="P342" s="85">
        <v>1002</v>
      </c>
      <c r="Q342" s="85">
        <v>1007</v>
      </c>
      <c r="R342" s="85">
        <v>1004.5</v>
      </c>
      <c r="S342" s="85">
        <v>5</v>
      </c>
      <c r="T342" s="112"/>
      <c r="U342" s="44">
        <v>6.1</v>
      </c>
      <c r="V342" s="44">
        <v>15.9</v>
      </c>
      <c r="W342" s="44">
        <v>21.5</v>
      </c>
      <c r="X342" s="103" t="s">
        <v>154</v>
      </c>
      <c r="Y342" s="401"/>
      <c r="Z342" s="88">
        <v>0</v>
      </c>
      <c r="AA342" s="1459" t="s">
        <v>459</v>
      </c>
      <c r="AB342" s="156" t="s">
        <v>459</v>
      </c>
      <c r="AC342" s="1461" t="s">
        <v>459</v>
      </c>
      <c r="AD342" s="88" t="s">
        <v>459</v>
      </c>
      <c r="AE342" s="1459" t="s">
        <v>459</v>
      </c>
      <c r="AF342" s="1467"/>
      <c r="AG342" s="88">
        <v>-1.2</v>
      </c>
      <c r="AH342" s="88">
        <v>1.8</v>
      </c>
      <c r="AI342" s="88">
        <v>0</v>
      </c>
      <c r="AJ342" s="88">
        <v>3</v>
      </c>
      <c r="AL342" s="103" t="s">
        <v>770</v>
      </c>
      <c r="AM342" s="106"/>
      <c r="AN342" s="106"/>
      <c r="AO342" s="396"/>
      <c r="AP342" s="593">
        <v>4</v>
      </c>
      <c r="AQ342" s="596">
        <v>0</v>
      </c>
      <c r="AR342" s="576"/>
      <c r="AS342" s="44">
        <f t="shared" si="47"/>
        <v>-0.90000000000000036</v>
      </c>
      <c r="AT342" s="44">
        <f t="shared" si="48"/>
        <v>-0.89999999999999947</v>
      </c>
      <c r="AU342" s="44">
        <f t="shared" si="49"/>
        <v>-0.89999999999999991</v>
      </c>
      <c r="AV342" s="487">
        <f t="shared" si="50"/>
        <v>8.8817841970012523E-16</v>
      </c>
      <c r="AW342" s="44">
        <f>IF(F342="","",F342-Daily!CP342)</f>
        <v>-1.2195833333333326</v>
      </c>
      <c r="AX342" s="44">
        <f>IF(G342="","",G342-Daily!CQ342)</f>
        <v>-1.7062499999999918</v>
      </c>
      <c r="AY342" s="44">
        <f>IF(H342="","",H342-Daily!CR342)</f>
        <v>-1.8629166666666626</v>
      </c>
      <c r="AZ342" s="487">
        <f>IF(I342="","",I342-Daily!CS342)</f>
        <v>-0.48666666666666014</v>
      </c>
      <c r="BA342" s="85">
        <v>2.9046309506816401</v>
      </c>
      <c r="BB342" s="85">
        <v>3.213057772366338</v>
      </c>
      <c r="BC342" s="85">
        <v>3.7796076764712185</v>
      </c>
      <c r="BD342" s="108">
        <v>2.3266145093754638</v>
      </c>
      <c r="BE342" s="351"/>
      <c r="BF342" s="640">
        <v>0</v>
      </c>
      <c r="BG342" s="26">
        <v>457.50000000000063</v>
      </c>
      <c r="BH342" s="132">
        <v>0.70749775516312585</v>
      </c>
      <c r="BI342" s="30">
        <v>1505.4099999999992</v>
      </c>
      <c r="BJ342" s="616">
        <v>1.0521883525353408</v>
      </c>
      <c r="BK342" s="1792">
        <f t="shared" si="51"/>
        <v>0</v>
      </c>
      <c r="BL342" s="1709">
        <v>0.33611111111111108</v>
      </c>
      <c r="BM342" s="1709">
        <v>0.58194444444444449</v>
      </c>
      <c r="BN342" s="1709">
        <v>0.60486111111111118</v>
      </c>
      <c r="BO342" s="1709">
        <v>1.7361111111111112E-2</v>
      </c>
      <c r="BP342" s="1708">
        <v>0.52430555555555558</v>
      </c>
      <c r="BR342" s="1395"/>
      <c r="BS342" s="291"/>
      <c r="BT342" s="184"/>
      <c r="BU342" s="352"/>
      <c r="BV342" s="352"/>
      <c r="BW342" s="352"/>
      <c r="BX342" s="352"/>
      <c r="BY342" s="127"/>
      <c r="BZ342" s="608"/>
      <c r="CA342" s="608"/>
      <c r="CB342" s="1370"/>
      <c r="CC342" s="352"/>
      <c r="CD342" s="1366"/>
      <c r="CE342" s="480"/>
      <c r="CF342" s="1371"/>
      <c r="CG342" s="1372"/>
      <c r="CH342" s="112"/>
      <c r="CI342" s="1371"/>
      <c r="CJ342" s="504"/>
      <c r="CK342" s="1086"/>
      <c r="CL342" s="670">
        <v>1</v>
      </c>
      <c r="CM342" s="669">
        <v>0</v>
      </c>
      <c r="CN342" s="670">
        <v>1013.25</v>
      </c>
      <c r="CO342" s="135">
        <f>'2011'!CA82</f>
        <v>4.863999999999999</v>
      </c>
      <c r="CP342" s="664">
        <v>3.5195833333333324</v>
      </c>
      <c r="CQ342" s="664">
        <v>8.6062499999999922</v>
      </c>
      <c r="CR342" s="664">
        <f t="shared" si="45"/>
        <v>6.0629166666666627</v>
      </c>
      <c r="CS342" s="664">
        <f t="shared" si="46"/>
        <v>5.0866666666666598</v>
      </c>
      <c r="CT342" s="669">
        <f>$CT$337+('2011'!$BX$82/Daily!$E$368*Daily!E342)</f>
        <v>646.64516129032256</v>
      </c>
      <c r="CU342" s="669">
        <f>$CU$337+('2011'!$CF$82/Daily!$E$368*Daily!E342)</f>
        <v>1430.741935483871</v>
      </c>
      <c r="CV342" s="135">
        <f>'2011'!BT82</f>
        <v>3.2</v>
      </c>
      <c r="CW342" s="135">
        <f>'2011'!BU82</f>
        <v>7.8</v>
      </c>
      <c r="CX342" s="25"/>
      <c r="CY342" s="536"/>
      <c r="CZ342" s="536"/>
      <c r="DA342" s="536"/>
      <c r="DB342" s="536"/>
      <c r="DC342" s="536"/>
      <c r="DD342" s="536"/>
    </row>
    <row r="343" spans="4:108" ht="12.75" customHeight="1" x14ac:dyDescent="0.2">
      <c r="D343" s="1889"/>
      <c r="E343" s="1814">
        <f t="shared" si="52"/>
        <v>6</v>
      </c>
      <c r="F343" s="189">
        <v>2.6</v>
      </c>
      <c r="G343" s="44">
        <v>6.6</v>
      </c>
      <c r="H343" s="44">
        <v>4.5999999999999996</v>
      </c>
      <c r="I343" s="44">
        <v>4</v>
      </c>
      <c r="J343" s="1408"/>
      <c r="K343" s="98">
        <v>71</v>
      </c>
      <c r="L343" s="98">
        <v>87</v>
      </c>
      <c r="M343" s="98">
        <v>80</v>
      </c>
      <c r="N343" s="98">
        <v>16</v>
      </c>
      <c r="O343" s="111"/>
      <c r="P343" s="98">
        <v>1005</v>
      </c>
      <c r="Q343" s="98">
        <v>1009</v>
      </c>
      <c r="R343" s="98">
        <v>1007</v>
      </c>
      <c r="S343" s="98">
        <v>4</v>
      </c>
      <c r="T343" s="111"/>
      <c r="U343" s="88">
        <v>5.7</v>
      </c>
      <c r="V343" s="88">
        <v>12.1</v>
      </c>
      <c r="W343" s="88">
        <v>15.2</v>
      </c>
      <c r="X343" s="103" t="s">
        <v>154</v>
      </c>
      <c r="Y343" s="401"/>
      <c r="Z343" s="88">
        <v>0</v>
      </c>
      <c r="AA343" s="1459" t="s">
        <v>459</v>
      </c>
      <c r="AB343" s="156" t="s">
        <v>459</v>
      </c>
      <c r="AC343" s="1461" t="s">
        <v>459</v>
      </c>
      <c r="AD343" s="88" t="s">
        <v>459</v>
      </c>
      <c r="AE343" s="1459" t="s">
        <v>459</v>
      </c>
      <c r="AF343" s="1467"/>
      <c r="AG343" s="88">
        <v>-0.5</v>
      </c>
      <c r="AH343" s="88">
        <v>3.6</v>
      </c>
      <c r="AI343" s="88">
        <v>1.5</v>
      </c>
      <c r="AJ343" s="88">
        <v>4.0999999999999996</v>
      </c>
      <c r="AL343" s="103" t="s">
        <v>771</v>
      </c>
      <c r="AM343" s="106"/>
      <c r="AN343" s="106"/>
      <c r="AO343" s="396"/>
      <c r="AP343" s="593">
        <v>2</v>
      </c>
      <c r="AQ343" s="596">
        <v>0.5</v>
      </c>
      <c r="AR343" s="576"/>
      <c r="AS343" s="44">
        <f t="shared" si="47"/>
        <v>-0.60000000000000009</v>
      </c>
      <c r="AT343" s="44">
        <f t="shared" si="48"/>
        <v>-1.2000000000000002</v>
      </c>
      <c r="AU343" s="44">
        <f t="shared" si="49"/>
        <v>-0.90000000000000013</v>
      </c>
      <c r="AV343" s="487">
        <f t="shared" si="50"/>
        <v>-0.60000000000000009</v>
      </c>
      <c r="AW343" s="44">
        <f>IF(F343="","",F343-Daily!CP343)</f>
        <v>-0.88499999999999979</v>
      </c>
      <c r="AX343" s="44">
        <f>IF(G343="","",G343-Daily!CQ343)</f>
        <v>-1.9249999999999918</v>
      </c>
      <c r="AY343" s="44">
        <f>IF(H343="","",H343-Daily!CR343)</f>
        <v>-1.4049999999999958</v>
      </c>
      <c r="AZ343" s="487">
        <f>IF(I343="","",I343-Daily!CS343)</f>
        <v>-1.039999999999992</v>
      </c>
      <c r="BA343" s="85">
        <v>2.5934884913480842</v>
      </c>
      <c r="BB343" s="85">
        <v>3.4568644693864519</v>
      </c>
      <c r="BC343" s="85">
        <v>3.1492871887139833</v>
      </c>
      <c r="BD343" s="108">
        <v>2.8349926651491604</v>
      </c>
      <c r="BE343" s="351"/>
      <c r="BF343" s="640">
        <v>0</v>
      </c>
      <c r="BG343" s="26">
        <v>457.50000000000063</v>
      </c>
      <c r="BH343" s="132">
        <v>0.70517601431981003</v>
      </c>
      <c r="BI343" s="30">
        <v>1507.4099999999992</v>
      </c>
      <c r="BJ343" s="616">
        <v>1.0524472421792297</v>
      </c>
      <c r="BK343" s="1792">
        <f t="shared" si="51"/>
        <v>0</v>
      </c>
      <c r="BL343" s="1709">
        <v>0.16527777777777777</v>
      </c>
      <c r="BM343" s="1709">
        <v>0.60277777777777775</v>
      </c>
      <c r="BN343" s="1709">
        <v>0.61458333333333337</v>
      </c>
      <c r="BO343" s="1709" t="s">
        <v>490</v>
      </c>
      <c r="BP343" s="1708">
        <v>0.52361111111111114</v>
      </c>
      <c r="BR343" s="1395"/>
      <c r="BS343" s="2159" t="s">
        <v>194</v>
      </c>
      <c r="BT343" s="2160"/>
      <c r="BU343" s="88">
        <v>5.7708333333333695E-2</v>
      </c>
      <c r="BV343" s="88">
        <v>0.22437500000000554</v>
      </c>
      <c r="BW343" s="88">
        <v>0.41604166666667108</v>
      </c>
      <c r="BX343" s="88">
        <v>0.16666666666667318</v>
      </c>
      <c r="BY343" s="127"/>
      <c r="BZ343" s="607">
        <v>77.2</v>
      </c>
      <c r="CA343" s="607">
        <v>1007.8</v>
      </c>
      <c r="CB343" s="1365">
        <v>6.1300000000000008</v>
      </c>
      <c r="CC343" s="88">
        <v>2.6500000000000004</v>
      </c>
      <c r="CD343" s="1366"/>
      <c r="CE343" s="44">
        <v>8.2999999999999989</v>
      </c>
      <c r="CF343" s="1367">
        <v>0.38984848484848483</v>
      </c>
      <c r="CG343" s="1368">
        <v>0.14768683274021355</v>
      </c>
      <c r="CH343" s="85">
        <v>31.6</v>
      </c>
      <c r="CI343" s="1367">
        <v>2.0096214113614193</v>
      </c>
      <c r="CJ343" s="503">
        <v>0.46676514032496319</v>
      </c>
      <c r="CK343" s="1086"/>
      <c r="CL343" s="670">
        <v>1</v>
      </c>
      <c r="CM343" s="669">
        <v>0</v>
      </c>
      <c r="CN343" s="670">
        <v>1013.25</v>
      </c>
      <c r="CO343" s="135">
        <f>'2011'!CA82</f>
        <v>4.863999999999999</v>
      </c>
      <c r="CP343" s="664">
        <v>3.4849999999999999</v>
      </c>
      <c r="CQ343" s="664">
        <v>8.5249999999999915</v>
      </c>
      <c r="CR343" s="664">
        <f t="shared" si="45"/>
        <v>6.0049999999999955</v>
      </c>
      <c r="CS343" s="664">
        <f t="shared" si="46"/>
        <v>5.039999999999992</v>
      </c>
      <c r="CT343" s="669">
        <f>$CT$337+('2011'!$BX$82/Daily!$E$368*Daily!E343)</f>
        <v>648.77419354838707</v>
      </c>
      <c r="CU343" s="669">
        <f>$CU$337+('2011'!$CF$82/Daily!$E$368*Daily!E343)</f>
        <v>1432.2903225806451</v>
      </c>
      <c r="CV343" s="135">
        <f>'2011'!BT82</f>
        <v>3.2</v>
      </c>
      <c r="CW343" s="135">
        <f>'2011'!BU82</f>
        <v>7.8</v>
      </c>
      <c r="CX343" s="25"/>
      <c r="CY343" s="536"/>
      <c r="CZ343" s="536"/>
      <c r="DA343" s="536"/>
      <c r="DB343" s="536"/>
      <c r="DC343" s="536"/>
      <c r="DD343" s="536"/>
    </row>
    <row r="344" spans="4:108" ht="12.75" customHeight="1" x14ac:dyDescent="0.2">
      <c r="D344" s="1889"/>
      <c r="E344" s="1814">
        <f t="shared" si="52"/>
        <v>7</v>
      </c>
      <c r="F344" s="173">
        <v>4.5</v>
      </c>
      <c r="G344" s="88">
        <v>8.6999999999999993</v>
      </c>
      <c r="H344" s="88">
        <v>7.1</v>
      </c>
      <c r="I344" s="88">
        <v>4.2</v>
      </c>
      <c r="J344" s="1408"/>
      <c r="K344" s="98">
        <v>45</v>
      </c>
      <c r="L344" s="98">
        <v>89</v>
      </c>
      <c r="M344" s="98">
        <v>66</v>
      </c>
      <c r="N344" s="98">
        <v>44</v>
      </c>
      <c r="O344" s="111"/>
      <c r="P344" s="98">
        <v>1002</v>
      </c>
      <c r="Q344" s="98">
        <v>1020</v>
      </c>
      <c r="R344" s="98">
        <v>1011</v>
      </c>
      <c r="S344" s="98">
        <v>18</v>
      </c>
      <c r="T344" s="111"/>
      <c r="U344" s="88">
        <v>7.9</v>
      </c>
      <c r="V344" s="88">
        <v>20.100000000000001</v>
      </c>
      <c r="W344" s="88">
        <v>32</v>
      </c>
      <c r="X344" s="103" t="s">
        <v>181</v>
      </c>
      <c r="Y344" s="401"/>
      <c r="Z344" s="88">
        <v>0.3</v>
      </c>
      <c r="AA344" s="1459" t="s">
        <v>112</v>
      </c>
      <c r="AB344" s="156" t="s">
        <v>112</v>
      </c>
      <c r="AC344" s="1461">
        <v>5.3380782918149476E-3</v>
      </c>
      <c r="AD344" s="88">
        <v>1</v>
      </c>
      <c r="AE344" s="1459" t="s">
        <v>112</v>
      </c>
      <c r="AF344" s="1467"/>
      <c r="AG344" s="88">
        <v>-2.9</v>
      </c>
      <c r="AH344" s="88">
        <v>5.8</v>
      </c>
      <c r="AI344" s="88">
        <v>0.9</v>
      </c>
      <c r="AJ344" s="88">
        <v>8.6999999999999993</v>
      </c>
      <c r="AL344" s="103" t="s">
        <v>478</v>
      </c>
      <c r="AM344" s="106"/>
      <c r="AN344" s="106"/>
      <c r="AO344" s="396"/>
      <c r="AP344" s="593">
        <v>5.5</v>
      </c>
      <c r="AQ344" s="596">
        <v>0.3</v>
      </c>
      <c r="AR344" s="576"/>
      <c r="AS344" s="88">
        <f t="shared" si="47"/>
        <v>1.2999999999999998</v>
      </c>
      <c r="AT344" s="88">
        <f t="shared" si="48"/>
        <v>0.89999999999999947</v>
      </c>
      <c r="AU344" s="88">
        <f t="shared" si="49"/>
        <v>1.0999999999999996</v>
      </c>
      <c r="AV344" s="355">
        <f t="shared" si="50"/>
        <v>-0.40000000000000036</v>
      </c>
      <c r="AW344" s="88">
        <f>IF(F344="","",F344-Daily!CP344)</f>
        <v>1.0495833333333344</v>
      </c>
      <c r="AX344" s="88">
        <f>IF(G344="","",G344-Daily!CQ344)</f>
        <v>0.25625000000000853</v>
      </c>
      <c r="AY344" s="88">
        <f>IF(H344="","",H344-Daily!CR344)</f>
        <v>1.1529166666666715</v>
      </c>
      <c r="AZ344" s="355">
        <f>IF(I344="","",I344-Daily!CS344)</f>
        <v>-0.79333333333332501</v>
      </c>
      <c r="BA344" s="85">
        <v>2.7392180835641873</v>
      </c>
      <c r="BB344" s="85">
        <v>2.1252765870053749</v>
      </c>
      <c r="BC344" s="85">
        <v>2.8696946503372218</v>
      </c>
      <c r="BD344" s="108">
        <v>2.5869468931889563</v>
      </c>
      <c r="BE344" s="351"/>
      <c r="BF344" s="640">
        <v>0.1409090909090909</v>
      </c>
      <c r="BG344" s="26">
        <v>457.80000000000064</v>
      </c>
      <c r="BH344" s="132">
        <v>0.70333035979780056</v>
      </c>
      <c r="BI344" s="30">
        <v>1512.9099999999992</v>
      </c>
      <c r="BJ344" s="616">
        <v>1.0551465724763207</v>
      </c>
      <c r="BK344" s="1792">
        <f t="shared" si="51"/>
        <v>1</v>
      </c>
      <c r="BL344" s="1709" t="s">
        <v>527</v>
      </c>
      <c r="BM344" s="1709">
        <v>0.53472222222222221</v>
      </c>
      <c r="BN344" s="1709">
        <v>0.62777777777777777</v>
      </c>
      <c r="BO344" s="1709">
        <v>5.4166666666666669E-2</v>
      </c>
      <c r="BP344" s="1708">
        <v>0.5444444444444444</v>
      </c>
      <c r="BR344" s="1395"/>
      <c r="BS344" s="2159" t="s">
        <v>195</v>
      </c>
      <c r="BT344" s="2160"/>
      <c r="BU344" s="88">
        <v>-0.87829487179487087</v>
      </c>
      <c r="BV344" s="88">
        <v>-0.57549999999999013</v>
      </c>
      <c r="BW344" s="88">
        <v>-0.7018974358974317</v>
      </c>
      <c r="BX344" s="88">
        <v>0.29279487179487962</v>
      </c>
      <c r="BY344" s="127"/>
      <c r="BZ344" s="607">
        <v>83.3</v>
      </c>
      <c r="CA344" s="607">
        <v>1003.15</v>
      </c>
      <c r="CB344" s="1365">
        <v>6.0109159999999999</v>
      </c>
      <c r="CC344" s="88">
        <v>2.0900000000000003</v>
      </c>
      <c r="CD344" s="1366"/>
      <c r="CE344" s="44">
        <v>33.4</v>
      </c>
      <c r="CF344" s="1367">
        <v>1.5687878787878788</v>
      </c>
      <c r="CG344" s="1368">
        <v>0.59430604982206414</v>
      </c>
      <c r="CH344" s="85">
        <v>26.1</v>
      </c>
      <c r="CI344" s="1367">
        <v>1.6975791274446363</v>
      </c>
      <c r="CJ344" s="503">
        <v>0.38552437223042846</v>
      </c>
      <c r="CK344" s="1086"/>
      <c r="CL344" s="670">
        <v>1</v>
      </c>
      <c r="CM344" s="669">
        <v>0</v>
      </c>
      <c r="CN344" s="670">
        <v>1013.25</v>
      </c>
      <c r="CO344" s="135">
        <f>'2011'!CA82</f>
        <v>4.863999999999999</v>
      </c>
      <c r="CP344" s="664">
        <v>3.4504166666666656</v>
      </c>
      <c r="CQ344" s="664">
        <v>8.4437499999999908</v>
      </c>
      <c r="CR344" s="664">
        <f t="shared" si="45"/>
        <v>5.9470833333333282</v>
      </c>
      <c r="CS344" s="664">
        <f t="shared" si="46"/>
        <v>4.9933333333333252</v>
      </c>
      <c r="CT344" s="669">
        <f>$CT$337+('2011'!$BX$82/Daily!$E$368*Daily!E344)</f>
        <v>650.90322580645159</v>
      </c>
      <c r="CU344" s="669">
        <f>$CU$337+('2011'!$CF$82/Daily!$E$368*Daily!E344)</f>
        <v>1433.8387096774193</v>
      </c>
      <c r="CV344" s="135">
        <f>'2011'!BT82</f>
        <v>3.2</v>
      </c>
      <c r="CW344" s="135">
        <f>'2011'!BU82</f>
        <v>7.8</v>
      </c>
      <c r="CX344" s="25"/>
      <c r="CY344" s="536"/>
      <c r="CZ344" s="536"/>
      <c r="DA344" s="536"/>
      <c r="DB344" s="536"/>
      <c r="DC344" s="536"/>
      <c r="DD344" s="536"/>
    </row>
    <row r="345" spans="4:108" ht="12.75" customHeight="1" x14ac:dyDescent="0.2">
      <c r="D345" s="1889"/>
      <c r="E345" s="1814">
        <f t="shared" si="52"/>
        <v>8</v>
      </c>
      <c r="F345" s="189">
        <v>3.8</v>
      </c>
      <c r="G345" s="88">
        <v>12.7</v>
      </c>
      <c r="H345" s="88">
        <v>8.8000000000000007</v>
      </c>
      <c r="I345" s="88">
        <v>8.9</v>
      </c>
      <c r="J345" s="1408"/>
      <c r="K345" s="98">
        <v>67</v>
      </c>
      <c r="L345" s="98">
        <v>87</v>
      </c>
      <c r="M345" s="98">
        <v>79</v>
      </c>
      <c r="N345" s="98">
        <v>20</v>
      </c>
      <c r="O345" s="111"/>
      <c r="P345" s="98">
        <v>1001</v>
      </c>
      <c r="Q345" s="98">
        <v>1020</v>
      </c>
      <c r="R345" s="98">
        <v>1010.5</v>
      </c>
      <c r="S345" s="98">
        <v>19</v>
      </c>
      <c r="T345" s="111"/>
      <c r="U345" s="88">
        <v>9.5</v>
      </c>
      <c r="V345" s="88">
        <v>22.5</v>
      </c>
      <c r="W345" s="88">
        <v>36.5</v>
      </c>
      <c r="X345" s="103" t="s">
        <v>154</v>
      </c>
      <c r="Y345" s="401"/>
      <c r="Z345" s="88">
        <v>0.8</v>
      </c>
      <c r="AA345" s="1459">
        <v>0.8</v>
      </c>
      <c r="AB345" s="156">
        <v>0.3</v>
      </c>
      <c r="AC345" s="1461">
        <v>1.4234875444839862E-2</v>
      </c>
      <c r="AD345" s="88">
        <v>0.8</v>
      </c>
      <c r="AE345" s="1459">
        <v>1.2</v>
      </c>
      <c r="AF345" s="1467"/>
      <c r="AG345" s="88">
        <v>-1.3</v>
      </c>
      <c r="AH345" s="88">
        <v>9.6</v>
      </c>
      <c r="AI345" s="88">
        <v>5.3</v>
      </c>
      <c r="AJ345" s="88">
        <v>10.9</v>
      </c>
      <c r="AL345" s="103" t="s">
        <v>464</v>
      </c>
      <c r="AM345" s="106"/>
      <c r="AN345" s="106"/>
      <c r="AO345" s="396"/>
      <c r="AP345" s="593">
        <v>0</v>
      </c>
      <c r="AQ345" s="596">
        <v>1</v>
      </c>
      <c r="AR345" s="576"/>
      <c r="AS345" s="44">
        <f t="shared" si="47"/>
        <v>0.59999999999999964</v>
      </c>
      <c r="AT345" s="88">
        <f t="shared" si="48"/>
        <v>4.8999999999999995</v>
      </c>
      <c r="AU345" s="88">
        <f t="shared" si="49"/>
        <v>2.7499999999999996</v>
      </c>
      <c r="AV345" s="355">
        <f t="shared" si="50"/>
        <v>4.3</v>
      </c>
      <c r="AW345" s="44">
        <f>IF(F345="","",F345-Daily!CP345)</f>
        <v>0.38416666666666766</v>
      </c>
      <c r="AX345" s="44">
        <f>IF(G345="","",G345-Daily!CQ345)</f>
        <v>4.3375000000000092</v>
      </c>
      <c r="AY345" s="44">
        <f>IF(H345="","",H345-Daily!CR345)</f>
        <v>2.9108333333333398</v>
      </c>
      <c r="AZ345" s="487">
        <f>IF(I345="","",I345-Daily!CS345)</f>
        <v>3.953333333333342</v>
      </c>
      <c r="BA345" s="85">
        <v>2.2233857579483791</v>
      </c>
      <c r="BB345" s="85">
        <v>9.4924145272797578</v>
      </c>
      <c r="BC345" s="85">
        <v>6.1449979122853993</v>
      </c>
      <c r="BD345" s="108">
        <v>13.261990294435748</v>
      </c>
      <c r="BE345" s="351"/>
      <c r="BF345" s="640">
        <v>0.37575757575757579</v>
      </c>
      <c r="BG345" s="26">
        <v>458.60000000000065</v>
      </c>
      <c r="BH345" s="132">
        <v>0.70226239873542884</v>
      </c>
      <c r="BI345" s="30">
        <v>1512.9099999999992</v>
      </c>
      <c r="BJ345" s="616">
        <v>1.0540083601141643</v>
      </c>
      <c r="BK345" s="1792">
        <f t="shared" si="51"/>
        <v>1</v>
      </c>
      <c r="BL345" s="1709">
        <v>7.013888888888889E-2</v>
      </c>
      <c r="BM345" s="1709" t="s">
        <v>782</v>
      </c>
      <c r="BN345" s="1709" t="s">
        <v>489</v>
      </c>
      <c r="BO345" s="1709" t="s">
        <v>783</v>
      </c>
      <c r="BP345" s="1708">
        <v>0.62222222222222223</v>
      </c>
      <c r="BR345" s="1395"/>
      <c r="BS345" s="2159" t="s">
        <v>196</v>
      </c>
      <c r="BT345" s="2160"/>
      <c r="BU345" s="88">
        <v>3.912237762237762</v>
      </c>
      <c r="BV345" s="88">
        <v>3.8518181818181816</v>
      </c>
      <c r="BW345" s="88">
        <v>4.0729370629370631</v>
      </c>
      <c r="BX345" s="88">
        <v>-6.0419580419581287E-2</v>
      </c>
      <c r="BY345" s="127"/>
      <c r="BZ345" s="607">
        <v>82.090909090909093</v>
      </c>
      <c r="CA345" s="607">
        <v>1022.2727272727273</v>
      </c>
      <c r="CB345" s="1365">
        <v>6.5478036363636365</v>
      </c>
      <c r="CC345" s="88">
        <v>6.1818181818181817</v>
      </c>
      <c r="CD345" s="1366"/>
      <c r="CE345" s="44">
        <v>14.5</v>
      </c>
      <c r="CF345" s="1367">
        <v>0.61914600550964194</v>
      </c>
      <c r="CG345" s="1368">
        <v>0.25800711743772248</v>
      </c>
      <c r="CH345" s="85">
        <v>9.9999999999999982</v>
      </c>
      <c r="CI345" s="1367">
        <v>0.5916876297953686</v>
      </c>
      <c r="CJ345" s="503">
        <v>0.14771048744460857</v>
      </c>
      <c r="CK345" s="1086"/>
      <c r="CL345" s="670">
        <v>1</v>
      </c>
      <c r="CM345" s="669">
        <v>0</v>
      </c>
      <c r="CN345" s="670">
        <v>1013.25</v>
      </c>
      <c r="CO345" s="135">
        <f>'2011'!CA82</f>
        <v>4.863999999999999</v>
      </c>
      <c r="CP345" s="664">
        <v>3.4158333333333322</v>
      </c>
      <c r="CQ345" s="664">
        <v>8.3624999999999901</v>
      </c>
      <c r="CR345" s="664">
        <f t="shared" si="45"/>
        <v>5.8891666666666609</v>
      </c>
      <c r="CS345" s="664">
        <f t="shared" si="46"/>
        <v>4.9466666666666583</v>
      </c>
      <c r="CT345" s="669">
        <f>$CT$337+('2011'!$BX$82/Daily!$E$368*Daily!E345)</f>
        <v>653.0322580645161</v>
      </c>
      <c r="CU345" s="669">
        <f>$CU$337+('2011'!$CF$82/Daily!$E$368*Daily!E345)</f>
        <v>1435.3870967741937</v>
      </c>
      <c r="CV345" s="135">
        <f>'2011'!BT82</f>
        <v>3.2</v>
      </c>
      <c r="CW345" s="135">
        <f>'2011'!BU82</f>
        <v>7.8</v>
      </c>
      <c r="CX345" s="25"/>
      <c r="CY345" s="536"/>
      <c r="CZ345" s="536"/>
      <c r="DA345" s="536"/>
      <c r="DB345" s="536"/>
      <c r="DC345" s="536"/>
      <c r="DD345" s="536"/>
    </row>
    <row r="346" spans="4:108" ht="12.75" customHeight="1" x14ac:dyDescent="0.2">
      <c r="D346" s="1889"/>
      <c r="E346" s="1814">
        <f t="shared" si="52"/>
        <v>9</v>
      </c>
      <c r="F346" s="189">
        <v>1.9</v>
      </c>
      <c r="G346" s="88">
        <v>7.6</v>
      </c>
      <c r="H346" s="88">
        <v>5</v>
      </c>
      <c r="I346" s="88">
        <v>5.7</v>
      </c>
      <c r="J346" s="1408"/>
      <c r="K346" s="98">
        <v>58</v>
      </c>
      <c r="L346" s="98">
        <v>77</v>
      </c>
      <c r="M346" s="98">
        <v>68</v>
      </c>
      <c r="N346" s="98">
        <v>19</v>
      </c>
      <c r="O346" s="111"/>
      <c r="P346" s="98">
        <v>1006</v>
      </c>
      <c r="Q346" s="98">
        <v>1014</v>
      </c>
      <c r="R346" s="98">
        <v>1010</v>
      </c>
      <c r="S346" s="98">
        <v>8</v>
      </c>
      <c r="T346" s="111"/>
      <c r="U346" s="88">
        <v>6.5</v>
      </c>
      <c r="V346" s="88">
        <v>15.2</v>
      </c>
      <c r="W346" s="88">
        <v>21.3</v>
      </c>
      <c r="X346" s="103" t="s">
        <v>181</v>
      </c>
      <c r="Y346" s="401"/>
      <c r="Z346" s="88">
        <v>0</v>
      </c>
      <c r="AA346" s="1459" t="s">
        <v>459</v>
      </c>
      <c r="AB346" s="156" t="s">
        <v>459</v>
      </c>
      <c r="AC346" s="1461" t="s">
        <v>459</v>
      </c>
      <c r="AD346" s="88" t="s">
        <v>459</v>
      </c>
      <c r="AE346" s="1459" t="s">
        <v>459</v>
      </c>
      <c r="AF346" s="1467"/>
      <c r="AG346" s="88">
        <v>-1.8</v>
      </c>
      <c r="AH346" s="88">
        <v>1.4</v>
      </c>
      <c r="AI346" s="88">
        <v>-0.4</v>
      </c>
      <c r="AJ346" s="88">
        <v>3.2</v>
      </c>
      <c r="AL346" s="103" t="s">
        <v>772</v>
      </c>
      <c r="AM346" s="106"/>
      <c r="AN346" s="106"/>
      <c r="AO346" s="396"/>
      <c r="AP346" s="593">
        <v>6</v>
      </c>
      <c r="AQ346" s="596">
        <v>0</v>
      </c>
      <c r="AR346" s="576"/>
      <c r="AS346" s="44">
        <f t="shared" si="47"/>
        <v>-1.3000000000000003</v>
      </c>
      <c r="AT346" s="88">
        <f t="shared" si="48"/>
        <v>-0.20000000000000018</v>
      </c>
      <c r="AU346" s="88">
        <f t="shared" si="49"/>
        <v>-0.75000000000000022</v>
      </c>
      <c r="AV346" s="355">
        <f t="shared" si="50"/>
        <v>1.1000000000000001</v>
      </c>
      <c r="AW346" s="44">
        <f>IF(F346="","",F346-Daily!CP346)</f>
        <v>-1.4812500000000002</v>
      </c>
      <c r="AX346" s="44">
        <f>IF(G346="","",G346-Daily!CQ346)</f>
        <v>-0.6812499999999897</v>
      </c>
      <c r="AY346" s="44">
        <f>IF(H346="","",H346-Daily!CR346)</f>
        <v>-0.83124999999999449</v>
      </c>
      <c r="AZ346" s="487">
        <f>IF(I346="","",I346-Daily!CS346)</f>
        <v>0.80000000000001048</v>
      </c>
      <c r="BA346" s="85">
        <v>3.1928934709631807</v>
      </c>
      <c r="BB346" s="85">
        <v>2.3692429689072334</v>
      </c>
      <c r="BC346" s="85">
        <v>2.5678363872730263</v>
      </c>
      <c r="BD346" s="108">
        <v>2.593164648894116</v>
      </c>
      <c r="BE346" s="351"/>
      <c r="BF346" s="640">
        <v>0</v>
      </c>
      <c r="BG346" s="26">
        <v>458.60000000000065</v>
      </c>
      <c r="BH346" s="132">
        <v>0.69998030526834176</v>
      </c>
      <c r="BI346" s="30">
        <v>1518.9099999999992</v>
      </c>
      <c r="BJ346" s="616">
        <v>1.0570481535525866</v>
      </c>
      <c r="BK346" s="1792">
        <f t="shared" si="51"/>
        <v>0</v>
      </c>
      <c r="BL346" s="1709">
        <v>0.35416666666666669</v>
      </c>
      <c r="BM346" s="1709">
        <v>0.5854166666666667</v>
      </c>
      <c r="BN346" s="1709">
        <v>0.56458333333333333</v>
      </c>
      <c r="BO346" s="1709" t="s">
        <v>490</v>
      </c>
      <c r="BP346" s="1708">
        <v>0.4604166666666667</v>
      </c>
      <c r="BR346" s="1395"/>
      <c r="BS346" s="291"/>
      <c r="BT346" s="184"/>
      <c r="BU346" s="352"/>
      <c r="BV346" s="352"/>
      <c r="BW346" s="352"/>
      <c r="BX346" s="352"/>
      <c r="BY346" s="127"/>
      <c r="BZ346" s="608"/>
      <c r="CA346" s="608"/>
      <c r="CB346" s="1370"/>
      <c r="CC346" s="352"/>
      <c r="CD346" s="1366"/>
      <c r="CE346" s="480"/>
      <c r="CF346" s="1371"/>
      <c r="CG346" s="1372"/>
      <c r="CH346" s="112"/>
      <c r="CI346" s="1371"/>
      <c r="CJ346" s="504"/>
      <c r="CK346" s="1086"/>
      <c r="CL346" s="670">
        <v>1</v>
      </c>
      <c r="CM346" s="669">
        <v>0</v>
      </c>
      <c r="CN346" s="670">
        <v>1013.25</v>
      </c>
      <c r="CO346" s="135">
        <f>'2011'!CA82</f>
        <v>4.863999999999999</v>
      </c>
      <c r="CP346" s="664">
        <v>3.3812500000000001</v>
      </c>
      <c r="CQ346" s="664">
        <v>8.2812499999999893</v>
      </c>
      <c r="CR346" s="664">
        <f t="shared" si="45"/>
        <v>5.8312499999999945</v>
      </c>
      <c r="CS346" s="664">
        <f t="shared" si="46"/>
        <v>4.8999999999999897</v>
      </c>
      <c r="CT346" s="669">
        <f>$CT$337+('2011'!$BX$82/Daily!$E$368*Daily!E346)</f>
        <v>655.16129032258061</v>
      </c>
      <c r="CU346" s="669">
        <f>$CU$337+('2011'!$CF$82/Daily!$E$368*Daily!E346)</f>
        <v>1436.9354838709678</v>
      </c>
      <c r="CV346" s="135">
        <f>'2011'!BT82</f>
        <v>3.2</v>
      </c>
      <c r="CW346" s="135">
        <f>'2011'!BU82</f>
        <v>7.8</v>
      </c>
      <c r="CX346" s="25"/>
      <c r="CY346" s="536"/>
      <c r="CZ346" s="536"/>
      <c r="DA346" s="536"/>
      <c r="DB346" s="536"/>
      <c r="DC346" s="536"/>
      <c r="DD346" s="536"/>
    </row>
    <row r="347" spans="4:108" ht="12.75" customHeight="1" x14ac:dyDescent="0.2">
      <c r="D347" s="1889"/>
      <c r="E347" s="1814">
        <f t="shared" si="52"/>
        <v>10</v>
      </c>
      <c r="F347" s="189">
        <v>0.3</v>
      </c>
      <c r="G347" s="88">
        <v>5.0999999999999996</v>
      </c>
      <c r="H347" s="88">
        <v>2.6</v>
      </c>
      <c r="I347" s="88">
        <v>4.8</v>
      </c>
      <c r="J347" s="1408"/>
      <c r="K347" s="98">
        <v>69</v>
      </c>
      <c r="L347" s="98">
        <v>84</v>
      </c>
      <c r="M347" s="98">
        <v>78</v>
      </c>
      <c r="N347" s="98">
        <v>15</v>
      </c>
      <c r="O347" s="111"/>
      <c r="P347" s="98">
        <v>1014</v>
      </c>
      <c r="Q347" s="98">
        <v>1016</v>
      </c>
      <c r="R347" s="98">
        <v>1015</v>
      </c>
      <c r="S347" s="98">
        <v>2</v>
      </c>
      <c r="T347" s="111"/>
      <c r="U347" s="88">
        <v>4.7</v>
      </c>
      <c r="V347" s="88">
        <v>8.6999999999999993</v>
      </c>
      <c r="W347" s="88">
        <v>12.8</v>
      </c>
      <c r="X347" s="103" t="s">
        <v>154</v>
      </c>
      <c r="Y347" s="401"/>
      <c r="Z347" s="88">
        <v>0</v>
      </c>
      <c r="AA347" s="1459" t="s">
        <v>459</v>
      </c>
      <c r="AB347" s="156" t="s">
        <v>459</v>
      </c>
      <c r="AC347" s="1461" t="s">
        <v>459</v>
      </c>
      <c r="AD347" s="88" t="s">
        <v>459</v>
      </c>
      <c r="AE347" s="1459" t="s">
        <v>459</v>
      </c>
      <c r="AF347" s="1467"/>
      <c r="AG347" s="88">
        <v>-2.5</v>
      </c>
      <c r="AH347" s="88">
        <v>0.6</v>
      </c>
      <c r="AI347" s="88">
        <v>-1</v>
      </c>
      <c r="AJ347" s="88">
        <v>3.1</v>
      </c>
      <c r="AL347" s="103" t="s">
        <v>656</v>
      </c>
      <c r="AM347" s="106"/>
      <c r="AN347" s="106"/>
      <c r="AO347" s="396"/>
      <c r="AP347" s="593">
        <v>6.5</v>
      </c>
      <c r="AQ347" s="596">
        <v>0</v>
      </c>
      <c r="AR347" s="576"/>
      <c r="AS347" s="44">
        <f t="shared" si="47"/>
        <v>-2.9000000000000004</v>
      </c>
      <c r="AT347" s="88">
        <f t="shared" si="48"/>
        <v>-2.7</v>
      </c>
      <c r="AU347" s="88">
        <f t="shared" si="49"/>
        <v>-2.8000000000000003</v>
      </c>
      <c r="AV347" s="355">
        <f t="shared" si="50"/>
        <v>0.20000000000000018</v>
      </c>
      <c r="AW347" s="44">
        <f>IF(F347="","",F347-Daily!CP347)</f>
        <v>-3.0466666666666655</v>
      </c>
      <c r="AX347" s="44">
        <f>IF(G347="","",G347-Daily!CQ347)</f>
        <v>-3.099999999999989</v>
      </c>
      <c r="AY347" s="44">
        <f>IF(H347="","",H347-Daily!CR347)</f>
        <v>-3.1733333333333271</v>
      </c>
      <c r="AZ347" s="487">
        <f>IF(I347="","",I347-Daily!CS347)</f>
        <v>-5.3333333333323019E-2</v>
      </c>
      <c r="BA347" s="85">
        <v>6.3153598865161991</v>
      </c>
      <c r="BB347" s="85">
        <v>5.3904849239492201</v>
      </c>
      <c r="BC347" s="85">
        <v>7.0487146278376027</v>
      </c>
      <c r="BD347" s="108">
        <v>2.0314129386438191</v>
      </c>
      <c r="BE347" s="351"/>
      <c r="BF347" s="640">
        <v>0</v>
      </c>
      <c r="BG347" s="26">
        <v>458.60000000000065</v>
      </c>
      <c r="BH347" s="132">
        <v>0.6977129956811946</v>
      </c>
      <c r="BI347" s="30">
        <v>1525.4099999999992</v>
      </c>
      <c r="BJ347" s="616">
        <v>1.0604289910972569</v>
      </c>
      <c r="BK347" s="1792">
        <f t="shared" si="51"/>
        <v>0</v>
      </c>
      <c r="BL347" s="1709">
        <v>0.30972222222222223</v>
      </c>
      <c r="BM347" s="1709">
        <v>0.63958333333333328</v>
      </c>
      <c r="BN347" s="1709">
        <v>0.63680555555555551</v>
      </c>
      <c r="BO347" s="1709">
        <v>0.3833333333333333</v>
      </c>
      <c r="BP347" s="1708">
        <v>0.4381944444444445</v>
      </c>
      <c r="BR347" s="1395"/>
      <c r="BS347" s="2159" t="s">
        <v>197</v>
      </c>
      <c r="BT347" s="2160"/>
      <c r="BU347" s="88">
        <v>0.91125000000000123</v>
      </c>
      <c r="BV347" s="88">
        <v>0.6712500000000059</v>
      </c>
      <c r="BW347" s="88">
        <v>1.1012500000000038</v>
      </c>
      <c r="BX347" s="88">
        <v>-0.23999999999999488</v>
      </c>
      <c r="BY347" s="127"/>
      <c r="BZ347" s="607">
        <v>80.2</v>
      </c>
      <c r="CA347" s="607">
        <v>1004.9</v>
      </c>
      <c r="CB347" s="1365">
        <v>5.4</v>
      </c>
      <c r="CC347" s="88">
        <v>4.0400000000000009</v>
      </c>
      <c r="CD347" s="1366"/>
      <c r="CE347" s="88">
        <v>7.1999999999999993</v>
      </c>
      <c r="CF347" s="1367">
        <v>0.67636363636363628</v>
      </c>
      <c r="CG347" s="1368">
        <v>0.12811387900355872</v>
      </c>
      <c r="CH347" s="98">
        <v>11.6</v>
      </c>
      <c r="CI347" s="1367">
        <v>1.4636880629086721</v>
      </c>
      <c r="CJ347" s="503">
        <v>0.17134416543574596</v>
      </c>
      <c r="CK347" s="1086"/>
      <c r="CL347" s="670">
        <v>1</v>
      </c>
      <c r="CM347" s="669">
        <v>0</v>
      </c>
      <c r="CN347" s="670">
        <v>1013.25</v>
      </c>
      <c r="CO347" s="135">
        <f>'2011'!CA82</f>
        <v>4.863999999999999</v>
      </c>
      <c r="CP347" s="664">
        <v>3.3466666666666653</v>
      </c>
      <c r="CQ347" s="664">
        <v>8.1999999999999886</v>
      </c>
      <c r="CR347" s="664">
        <f t="shared" si="45"/>
        <v>5.7733333333333272</v>
      </c>
      <c r="CS347" s="664">
        <f t="shared" si="46"/>
        <v>4.8533333333333228</v>
      </c>
      <c r="CT347" s="669">
        <f>$CT$337+('2011'!$BX$82/Daily!$E$368*Daily!E347)</f>
        <v>657.29032258064512</v>
      </c>
      <c r="CU347" s="669">
        <f>$CU$337+('2011'!$CF$82/Daily!$E$368*Daily!E347)</f>
        <v>1438.483870967742</v>
      </c>
      <c r="CV347" s="135">
        <f>'2011'!BT82</f>
        <v>3.2</v>
      </c>
      <c r="CW347" s="135">
        <f>'2011'!BU82</f>
        <v>7.8</v>
      </c>
      <c r="CX347" s="25"/>
      <c r="CY347" s="536"/>
      <c r="CZ347" s="536"/>
      <c r="DA347" s="536"/>
      <c r="DB347" s="536"/>
      <c r="DC347" s="536"/>
      <c r="DD347" s="536"/>
    </row>
    <row r="348" spans="4:108" ht="12.75" customHeight="1" x14ac:dyDescent="0.2">
      <c r="D348" s="1889"/>
      <c r="E348" s="1814">
        <f t="shared" si="52"/>
        <v>11</v>
      </c>
      <c r="F348" s="189">
        <v>3</v>
      </c>
      <c r="G348" s="88">
        <v>8.6</v>
      </c>
      <c r="H348" s="88">
        <v>6.6</v>
      </c>
      <c r="I348" s="88">
        <v>5.5</v>
      </c>
      <c r="J348" s="1408"/>
      <c r="K348" s="98">
        <v>75</v>
      </c>
      <c r="L348" s="98">
        <v>93</v>
      </c>
      <c r="M348" s="98">
        <v>84</v>
      </c>
      <c r="N348" s="98">
        <v>18</v>
      </c>
      <c r="O348" s="111"/>
      <c r="P348" s="98">
        <v>1001</v>
      </c>
      <c r="Q348" s="98">
        <v>1016</v>
      </c>
      <c r="R348" s="98">
        <v>1008.5</v>
      </c>
      <c r="S348" s="98">
        <v>15</v>
      </c>
      <c r="T348" s="111"/>
      <c r="U348" s="88">
        <v>5.7</v>
      </c>
      <c r="V348" s="88">
        <v>15.9</v>
      </c>
      <c r="W348" s="88">
        <v>22.5</v>
      </c>
      <c r="X348" s="103" t="s">
        <v>179</v>
      </c>
      <c r="Y348" s="401"/>
      <c r="Z348" s="88">
        <v>5.6</v>
      </c>
      <c r="AA348" s="1459">
        <v>5.3</v>
      </c>
      <c r="AB348" s="156">
        <v>2</v>
      </c>
      <c r="AC348" s="1461">
        <v>9.9644128113879016E-2</v>
      </c>
      <c r="AD348" s="88">
        <v>2.8</v>
      </c>
      <c r="AE348" s="1459">
        <v>20</v>
      </c>
      <c r="AF348" s="1467"/>
      <c r="AG348" s="88">
        <v>0.3</v>
      </c>
      <c r="AH348" s="88">
        <v>7</v>
      </c>
      <c r="AI348" s="88">
        <v>4.2</v>
      </c>
      <c r="AJ348" s="88">
        <v>6.7</v>
      </c>
      <c r="AL348" s="103" t="s">
        <v>464</v>
      </c>
      <c r="AM348" s="106"/>
      <c r="AN348" s="106"/>
      <c r="AO348" s="396"/>
      <c r="AP348" s="593">
        <v>0</v>
      </c>
      <c r="AQ348" s="596">
        <v>2</v>
      </c>
      <c r="AR348" s="576"/>
      <c r="AS348" s="44">
        <f t="shared" si="47"/>
        <v>-0.20000000000000018</v>
      </c>
      <c r="AT348" s="88">
        <f t="shared" si="48"/>
        <v>0.79999999999999982</v>
      </c>
      <c r="AU348" s="88">
        <f t="shared" si="49"/>
        <v>0.29999999999999982</v>
      </c>
      <c r="AV348" s="355">
        <f t="shared" si="50"/>
        <v>1</v>
      </c>
      <c r="AW348" s="44">
        <f>IF(F348="","",F348-Daily!CP348)</f>
        <v>-0.31208333333333194</v>
      </c>
      <c r="AX348" s="44">
        <f>IF(G348="","",G348-Daily!CQ348)</f>
        <v>0.48125000000001172</v>
      </c>
      <c r="AY348" s="44">
        <f>IF(H348="","",H348-Daily!CR348)</f>
        <v>0.88458333333333972</v>
      </c>
      <c r="AZ348" s="487">
        <f>IF(I348="","",I348-Daily!CS348)</f>
        <v>0.69333333333334402</v>
      </c>
      <c r="BA348" s="85">
        <v>2.1779201756220088</v>
      </c>
      <c r="BB348" s="85">
        <v>2.2483259369030693</v>
      </c>
      <c r="BC348" s="85">
        <v>2.6140975282887289</v>
      </c>
      <c r="BD348" s="108">
        <v>2.496667444454117</v>
      </c>
      <c r="BE348" s="351"/>
      <c r="BF348" s="640">
        <v>2.6303030303030304</v>
      </c>
      <c r="BG348" s="26">
        <v>464.20000000000067</v>
      </c>
      <c r="BH348" s="132">
        <v>0.703952646512084</v>
      </c>
      <c r="BI348" s="30">
        <v>1525.4099999999992</v>
      </c>
      <c r="BJ348" s="616">
        <v>1.0592887704128486</v>
      </c>
      <c r="BK348" s="1792">
        <f t="shared" si="51"/>
        <v>2</v>
      </c>
      <c r="BL348" s="1709">
        <v>6.1805555555555558E-2</v>
      </c>
      <c r="BM348" s="1709">
        <v>0.61041666666666672</v>
      </c>
      <c r="BN348" s="1709">
        <v>0.62847222222222221</v>
      </c>
      <c r="BO348" s="1709" t="s">
        <v>490</v>
      </c>
      <c r="BP348" s="1708">
        <v>0.71597222222222223</v>
      </c>
      <c r="BR348" s="1395"/>
      <c r="BS348" s="2159" t="s">
        <v>198</v>
      </c>
      <c r="BT348" s="2160"/>
      <c r="BU348" s="88">
        <v>-0.7958333333333325</v>
      </c>
      <c r="BV348" s="88">
        <v>-0.22249999999998948</v>
      </c>
      <c r="BW348" s="88">
        <v>-0.26916666666666078</v>
      </c>
      <c r="BX348" s="88">
        <v>0.57333333333334213</v>
      </c>
      <c r="BY348" s="127"/>
      <c r="BZ348" s="607">
        <v>74.2</v>
      </c>
      <c r="CA348" s="607">
        <v>1010.7</v>
      </c>
      <c r="CB348" s="1365">
        <v>6.8600000000000012</v>
      </c>
      <c r="CC348" s="88">
        <v>1.2599999999999998</v>
      </c>
      <c r="CD348" s="1366"/>
      <c r="CE348" s="88">
        <v>1.1000000000000001</v>
      </c>
      <c r="CF348" s="1367">
        <v>0.10333333333333335</v>
      </c>
      <c r="CG348" s="1368">
        <v>1.9572953736654811E-2</v>
      </c>
      <c r="CH348" s="98">
        <v>20</v>
      </c>
      <c r="CI348" s="1367">
        <v>2.5643758161030248</v>
      </c>
      <c r="CJ348" s="503">
        <v>0.2954209748892172</v>
      </c>
      <c r="CK348" s="1086"/>
      <c r="CL348" s="670">
        <v>1</v>
      </c>
      <c r="CM348" s="669">
        <v>0</v>
      </c>
      <c r="CN348" s="670">
        <v>1013.25</v>
      </c>
      <c r="CO348" s="135">
        <f>'2011'!CA82</f>
        <v>4.863999999999999</v>
      </c>
      <c r="CP348" s="664">
        <v>3.3120833333333319</v>
      </c>
      <c r="CQ348" s="664">
        <v>8.1187499999999879</v>
      </c>
      <c r="CR348" s="664">
        <f t="shared" si="45"/>
        <v>5.7154166666666599</v>
      </c>
      <c r="CS348" s="664">
        <f t="shared" si="46"/>
        <v>4.806666666666656</v>
      </c>
      <c r="CT348" s="669">
        <f>$CT$337+('2011'!$BX$82/Daily!$E$368*Daily!E348)</f>
        <v>659.41935483870964</v>
      </c>
      <c r="CU348" s="669">
        <f>$CU$337+('2011'!$CF$82/Daily!$E$368*Daily!E348)</f>
        <v>1440.0322580645161</v>
      </c>
      <c r="CV348" s="135">
        <f>'2011'!BT82</f>
        <v>3.2</v>
      </c>
      <c r="CW348" s="135">
        <f>'2011'!BU82</f>
        <v>7.8</v>
      </c>
      <c r="CX348" s="25"/>
      <c r="CY348" s="536"/>
      <c r="CZ348" s="536"/>
      <c r="DA348" s="536"/>
      <c r="DB348" s="536"/>
      <c r="DC348" s="536"/>
      <c r="DD348" s="536"/>
    </row>
    <row r="349" spans="4:108" ht="12.75" customHeight="1" x14ac:dyDescent="0.2">
      <c r="D349" s="1889"/>
      <c r="E349" s="1814">
        <f t="shared" si="52"/>
        <v>12</v>
      </c>
      <c r="F349" s="189">
        <v>2.7</v>
      </c>
      <c r="G349" s="88">
        <v>9.9</v>
      </c>
      <c r="H349" s="88">
        <v>6.3</v>
      </c>
      <c r="I349" s="88">
        <v>7.2</v>
      </c>
      <c r="J349" s="1408"/>
      <c r="K349" s="98">
        <v>72</v>
      </c>
      <c r="L349" s="98">
        <v>94</v>
      </c>
      <c r="M349" s="98">
        <v>87</v>
      </c>
      <c r="N349" s="98">
        <v>22</v>
      </c>
      <c r="O349" s="111"/>
      <c r="P349" s="98">
        <v>988</v>
      </c>
      <c r="Q349" s="98">
        <v>1008</v>
      </c>
      <c r="R349" s="98">
        <v>998</v>
      </c>
      <c r="S349" s="98">
        <v>20</v>
      </c>
      <c r="T349" s="111"/>
      <c r="U349" s="88">
        <v>7.5</v>
      </c>
      <c r="V349" s="88">
        <v>22.5</v>
      </c>
      <c r="W349" s="88">
        <v>40.9</v>
      </c>
      <c r="X349" s="103" t="s">
        <v>154</v>
      </c>
      <c r="Y349" s="401"/>
      <c r="Z349" s="88">
        <v>4.9000000000000004</v>
      </c>
      <c r="AA349" s="1459">
        <v>1.7</v>
      </c>
      <c r="AB349" s="156">
        <v>0.6</v>
      </c>
      <c r="AC349" s="1461">
        <v>8.7188612099644153E-2</v>
      </c>
      <c r="AD349" s="88">
        <v>0.98000000000000009</v>
      </c>
      <c r="AE349" s="1459">
        <v>2.5</v>
      </c>
      <c r="AF349" s="1467"/>
      <c r="AG349" s="88">
        <v>1.5</v>
      </c>
      <c r="AH349" s="88">
        <v>9</v>
      </c>
      <c r="AI349" s="88">
        <v>4.2</v>
      </c>
      <c r="AJ349" s="88">
        <v>7.5</v>
      </c>
      <c r="AL349" s="103" t="s">
        <v>772</v>
      </c>
      <c r="AM349" s="106"/>
      <c r="AN349" s="106"/>
      <c r="AO349" s="396"/>
      <c r="AP349" s="593">
        <v>6</v>
      </c>
      <c r="AQ349" s="596">
        <v>5</v>
      </c>
      <c r="AR349" s="576"/>
      <c r="AS349" s="44">
        <f t="shared" si="47"/>
        <v>-0.5</v>
      </c>
      <c r="AT349" s="88">
        <f t="shared" si="48"/>
        <v>2.1000000000000005</v>
      </c>
      <c r="AU349" s="88">
        <f t="shared" si="49"/>
        <v>0.80000000000000027</v>
      </c>
      <c r="AV349" s="355">
        <f t="shared" si="50"/>
        <v>2.6000000000000005</v>
      </c>
      <c r="AW349" s="44">
        <f>IF(F349="","",F349-Daily!CP349)</f>
        <v>-0.57749999999999968</v>
      </c>
      <c r="AX349" s="44">
        <f>IF(G349="","",G349-Daily!CQ349)</f>
        <v>1.8625000000000131</v>
      </c>
      <c r="AY349" s="44">
        <f>IF(H349="","",H349-Daily!CR349)</f>
        <v>0.64250000000000629</v>
      </c>
      <c r="AZ349" s="487">
        <f>IF(I349="","",I349-Daily!CS349)</f>
        <v>2.4400000000000128</v>
      </c>
      <c r="BA349" s="85">
        <v>2.3544105487342173</v>
      </c>
      <c r="BB349" s="85">
        <v>3.3843634429780787</v>
      </c>
      <c r="BC349" s="85">
        <v>2.4149362068157938</v>
      </c>
      <c r="BD349" s="108">
        <v>5.3301013556977326</v>
      </c>
      <c r="BE349" s="351"/>
      <c r="BF349" s="640">
        <v>2.3015151515151517</v>
      </c>
      <c r="BG349" s="26">
        <v>469.10000000000065</v>
      </c>
      <c r="BH349" s="132">
        <v>0.70909401209284284</v>
      </c>
      <c r="BI349" s="30">
        <v>1531.4099999999992</v>
      </c>
      <c r="BJ349" s="616">
        <v>1.0623130971827515</v>
      </c>
      <c r="BK349" s="1792">
        <f t="shared" si="51"/>
        <v>2</v>
      </c>
      <c r="BL349" s="1709">
        <v>0.34027777777777773</v>
      </c>
      <c r="BM349" s="1709">
        <v>0.61111111111111105</v>
      </c>
      <c r="BN349" s="1709">
        <v>0.65833333333333333</v>
      </c>
      <c r="BO349" s="1709" t="s">
        <v>490</v>
      </c>
      <c r="BP349" s="1708">
        <v>0.91805555555555562</v>
      </c>
      <c r="BR349" s="1395"/>
      <c r="BS349" s="2159" t="s">
        <v>199</v>
      </c>
      <c r="BT349" s="2160"/>
      <c r="BU349" s="88">
        <v>0.3770833333333341</v>
      </c>
      <c r="BV349" s="88">
        <v>0.82375000000001197</v>
      </c>
      <c r="BW349" s="88">
        <v>0.64041666666667307</v>
      </c>
      <c r="BX349" s="88">
        <v>0.42666666666667652</v>
      </c>
      <c r="BY349" s="127"/>
      <c r="BZ349" s="607">
        <v>79.2</v>
      </c>
      <c r="CA349" s="607">
        <v>997.1</v>
      </c>
      <c r="CB349" s="1365">
        <v>7.2315919999999991</v>
      </c>
      <c r="CC349" s="88">
        <v>2.8400000000000007</v>
      </c>
      <c r="CD349" s="1366"/>
      <c r="CE349" s="88">
        <v>22.1</v>
      </c>
      <c r="CF349" s="1367">
        <v>2.0760606060606062</v>
      </c>
      <c r="CG349" s="1368">
        <v>0.39323843416370119</v>
      </c>
      <c r="CH349" s="98">
        <v>16.5</v>
      </c>
      <c r="CI349" s="1367">
        <v>2.1397286064699199</v>
      </c>
      <c r="CJ349" s="503">
        <v>0.24372230428360417</v>
      </c>
      <c r="CK349" s="1086"/>
      <c r="CL349" s="670">
        <v>1</v>
      </c>
      <c r="CM349" s="669">
        <v>0</v>
      </c>
      <c r="CN349" s="670">
        <v>1013.25</v>
      </c>
      <c r="CO349" s="135">
        <f>'2011'!CA82</f>
        <v>4.863999999999999</v>
      </c>
      <c r="CP349" s="664">
        <v>3.2774999999999999</v>
      </c>
      <c r="CQ349" s="664">
        <v>8.0374999999999872</v>
      </c>
      <c r="CR349" s="664">
        <f t="shared" si="45"/>
        <v>5.6574999999999935</v>
      </c>
      <c r="CS349" s="664">
        <f t="shared" si="46"/>
        <v>4.7599999999999874</v>
      </c>
      <c r="CT349" s="669">
        <f>$CT$337+('2011'!$BX$82/Daily!$E$368*Daily!E349)</f>
        <v>661.54838709677415</v>
      </c>
      <c r="CU349" s="669">
        <f>$CU$337+('2011'!$CF$82/Daily!$E$368*Daily!E349)</f>
        <v>1441.5806451612902</v>
      </c>
      <c r="CV349" s="135">
        <f>'2011'!BT82</f>
        <v>3.2</v>
      </c>
      <c r="CW349" s="135">
        <f>'2011'!BU82</f>
        <v>7.8</v>
      </c>
      <c r="CX349" s="25"/>
      <c r="CY349" s="536"/>
      <c r="CZ349" s="536"/>
      <c r="DA349" s="536"/>
      <c r="DB349" s="536"/>
      <c r="DC349" s="536"/>
      <c r="DD349" s="536"/>
    </row>
    <row r="350" spans="4:108" ht="12.75" customHeight="1" x14ac:dyDescent="0.2">
      <c r="D350" s="1889"/>
      <c r="E350" s="1814">
        <f t="shared" si="52"/>
        <v>13</v>
      </c>
      <c r="F350" s="189">
        <v>4.4000000000000004</v>
      </c>
      <c r="G350" s="88">
        <v>11.6</v>
      </c>
      <c r="H350" s="88">
        <v>7.6</v>
      </c>
      <c r="I350" s="88">
        <v>7.2</v>
      </c>
      <c r="J350" s="1408"/>
      <c r="K350" s="98">
        <v>57</v>
      </c>
      <c r="L350" s="98">
        <v>96</v>
      </c>
      <c r="M350" s="98">
        <v>75</v>
      </c>
      <c r="N350" s="98">
        <v>39</v>
      </c>
      <c r="O350" s="111"/>
      <c r="P350" s="98">
        <v>985</v>
      </c>
      <c r="Q350" s="98">
        <v>995</v>
      </c>
      <c r="R350" s="98">
        <v>990</v>
      </c>
      <c r="S350" s="98">
        <v>10</v>
      </c>
      <c r="T350" s="111"/>
      <c r="U350" s="88">
        <v>9.6</v>
      </c>
      <c r="V350" s="88">
        <v>20.8</v>
      </c>
      <c r="W350" s="88">
        <v>32.200000000000003</v>
      </c>
      <c r="X350" s="103" t="s">
        <v>154</v>
      </c>
      <c r="Y350" s="401"/>
      <c r="Z350" s="88">
        <v>9.1</v>
      </c>
      <c r="AA350" s="1459">
        <v>4.9000000000000004</v>
      </c>
      <c r="AB350" s="156">
        <v>3</v>
      </c>
      <c r="AC350" s="1461">
        <v>0.16192170818505341</v>
      </c>
      <c r="AD350" s="88">
        <v>3.0333333333333332</v>
      </c>
      <c r="AE350" s="1459">
        <v>30</v>
      </c>
      <c r="AF350" s="1467"/>
      <c r="AG350" s="88">
        <v>-1.3</v>
      </c>
      <c r="AH350" s="88">
        <v>10.9</v>
      </c>
      <c r="AI350" s="88">
        <v>3.2</v>
      </c>
      <c r="AJ350" s="88">
        <v>12.200000000000001</v>
      </c>
      <c r="AL350" s="103" t="s">
        <v>773</v>
      </c>
      <c r="AM350" s="106"/>
      <c r="AN350" s="106"/>
      <c r="AO350" s="396"/>
      <c r="AP350" s="593">
        <v>5</v>
      </c>
      <c r="AQ350" s="596">
        <v>3</v>
      </c>
      <c r="AR350" s="576"/>
      <c r="AS350" s="44">
        <f t="shared" si="47"/>
        <v>1.2000000000000002</v>
      </c>
      <c r="AT350" s="88">
        <f t="shared" si="48"/>
        <v>3.8</v>
      </c>
      <c r="AU350" s="88">
        <f t="shared" si="49"/>
        <v>2.5</v>
      </c>
      <c r="AV350" s="355">
        <f t="shared" si="50"/>
        <v>2.5999999999999996</v>
      </c>
      <c r="AW350" s="44">
        <f>IF(F350="","",F350-Daily!CP350)</f>
        <v>1.1570833333333352</v>
      </c>
      <c r="AX350" s="44">
        <f>IF(G350="","",G350-Daily!CQ350)</f>
        <v>3.6437500000000123</v>
      </c>
      <c r="AY350" s="44">
        <f>IF(H350="","",H350-Daily!CR350)</f>
        <v>2.0004166666666734</v>
      </c>
      <c r="AZ350" s="487">
        <f>IF(I350="","",I350-Daily!CS350)</f>
        <v>2.4866666666666779</v>
      </c>
      <c r="BA350" s="85">
        <v>2.8419544661196627</v>
      </c>
      <c r="BB350" s="85">
        <v>6.8248861677993391</v>
      </c>
      <c r="BC350" s="85">
        <v>4.0063817624674698</v>
      </c>
      <c r="BD350" s="108">
        <v>5.4620441354423246</v>
      </c>
      <c r="BE350" s="351"/>
      <c r="BF350" s="673">
        <v>4.2742424242424244</v>
      </c>
      <c r="BG350" s="44">
        <v>478.20000000000067</v>
      </c>
      <c r="BH350" s="643">
        <v>0.72053076698746099</v>
      </c>
      <c r="BI350" s="85">
        <v>1536.4099999999992</v>
      </c>
      <c r="BJ350" s="616">
        <v>1.0646379953953098</v>
      </c>
      <c r="BK350" s="1792">
        <f t="shared" si="51"/>
        <v>2</v>
      </c>
      <c r="BL350" s="1709">
        <v>0.38194444444444442</v>
      </c>
      <c r="BM350" s="1709">
        <v>0.54166666666666663</v>
      </c>
      <c r="BN350" s="1709">
        <v>0.56597222222222221</v>
      </c>
      <c r="BO350" s="1709">
        <v>6.5277777777777782E-2</v>
      </c>
      <c r="BP350" s="1708">
        <v>0.17499999999999999</v>
      </c>
      <c r="BR350" s="1395"/>
      <c r="BS350" s="2159" t="s">
        <v>200</v>
      </c>
      <c r="BT350" s="2160"/>
      <c r="BU350" s="88">
        <v>-2.1336730769230763</v>
      </c>
      <c r="BV350" s="88">
        <v>-1.9747499999999949</v>
      </c>
      <c r="BW350" s="88">
        <v>-2.0442115384615351</v>
      </c>
      <c r="BX350" s="88">
        <v>0.15892307692308094</v>
      </c>
      <c r="BY350" s="127"/>
      <c r="BZ350" s="607">
        <v>87.4</v>
      </c>
      <c r="CA350" s="607">
        <v>1009.2</v>
      </c>
      <c r="CB350" s="1365">
        <v>4.7902399999999998</v>
      </c>
      <c r="CC350" s="88">
        <v>1.34</v>
      </c>
      <c r="CD350" s="1366"/>
      <c r="CE350" s="88">
        <v>11.3</v>
      </c>
      <c r="CF350" s="1367">
        <v>1.0615151515151517</v>
      </c>
      <c r="CG350" s="1368">
        <v>0.20106761565836304</v>
      </c>
      <c r="CH350" s="98">
        <v>9.6</v>
      </c>
      <c r="CI350" s="1367">
        <v>1.2526786955790126</v>
      </c>
      <c r="CJ350" s="503">
        <v>0.14180206794682423</v>
      </c>
      <c r="CK350" s="1086"/>
      <c r="CL350" s="670">
        <v>1</v>
      </c>
      <c r="CM350" s="669">
        <v>0</v>
      </c>
      <c r="CN350" s="670">
        <v>1013.25</v>
      </c>
      <c r="CO350" s="135">
        <f>'2011'!CA82</f>
        <v>4.863999999999999</v>
      </c>
      <c r="CP350" s="664">
        <v>3.2429166666666651</v>
      </c>
      <c r="CQ350" s="664">
        <v>7.9562499999999874</v>
      </c>
      <c r="CR350" s="664">
        <f t="shared" si="45"/>
        <v>5.5995833333333263</v>
      </c>
      <c r="CS350" s="664">
        <f t="shared" si="46"/>
        <v>4.7133333333333223</v>
      </c>
      <c r="CT350" s="669">
        <f>$CT$337+('2011'!$BX$82/Daily!$E$368*Daily!E350)</f>
        <v>663.67741935483866</v>
      </c>
      <c r="CU350" s="669">
        <f>$CU$337+('2011'!$CF$82/Daily!$E$368*Daily!E350)</f>
        <v>1443.1290322580646</v>
      </c>
      <c r="CV350" s="135">
        <f>'2011'!BT82</f>
        <v>3.2</v>
      </c>
      <c r="CW350" s="135">
        <f>'2011'!BU82</f>
        <v>7.8</v>
      </c>
      <c r="CX350" s="25"/>
      <c r="CY350" s="536"/>
      <c r="CZ350" s="536"/>
      <c r="DA350" s="536"/>
      <c r="DB350" s="536"/>
      <c r="DC350" s="536"/>
      <c r="DD350" s="536"/>
    </row>
    <row r="351" spans="4:108" ht="12.75" customHeight="1" x14ac:dyDescent="0.2">
      <c r="D351" s="1889"/>
      <c r="E351" s="1814">
        <f t="shared" si="52"/>
        <v>14</v>
      </c>
      <c r="F351" s="189">
        <v>4</v>
      </c>
      <c r="G351" s="88">
        <v>5.9</v>
      </c>
      <c r="H351" s="88">
        <v>4.9000000000000004</v>
      </c>
      <c r="I351" s="88">
        <v>1.9</v>
      </c>
      <c r="J351" s="1408"/>
      <c r="K351" s="98">
        <v>67</v>
      </c>
      <c r="L351" s="98">
        <v>80</v>
      </c>
      <c r="M351" s="98">
        <v>75</v>
      </c>
      <c r="N351" s="98">
        <v>13</v>
      </c>
      <c r="O351" s="111"/>
      <c r="P351" s="98">
        <v>991</v>
      </c>
      <c r="Q351" s="98">
        <v>998</v>
      </c>
      <c r="R351" s="98">
        <v>994.5</v>
      </c>
      <c r="S351" s="98">
        <v>7</v>
      </c>
      <c r="T351" s="111"/>
      <c r="U351" s="88">
        <v>6.3</v>
      </c>
      <c r="V351" s="88">
        <v>19.399999999999999</v>
      </c>
      <c r="W351" s="88">
        <v>26.3</v>
      </c>
      <c r="X351" s="103" t="s">
        <v>154</v>
      </c>
      <c r="Y351" s="401"/>
      <c r="Z351" s="88">
        <v>0.3</v>
      </c>
      <c r="AA351" s="1459" t="s">
        <v>112</v>
      </c>
      <c r="AB351" s="156">
        <v>0.3</v>
      </c>
      <c r="AC351" s="1461">
        <v>5.3380782918149476E-3</v>
      </c>
      <c r="AD351" s="88">
        <v>0.6</v>
      </c>
      <c r="AE351" s="1459" t="s">
        <v>112</v>
      </c>
      <c r="AF351" s="1467"/>
      <c r="AG351" s="88">
        <v>0</v>
      </c>
      <c r="AH351" s="88">
        <v>1.9</v>
      </c>
      <c r="AI351" s="88">
        <v>0.8</v>
      </c>
      <c r="AJ351" s="88">
        <v>1.9</v>
      </c>
      <c r="AL351" s="103" t="s">
        <v>578</v>
      </c>
      <c r="AM351" s="106"/>
      <c r="AN351" s="106"/>
      <c r="AO351" s="396"/>
      <c r="AP351" s="593">
        <v>2.5</v>
      </c>
      <c r="AQ351" s="596">
        <v>0.5</v>
      </c>
      <c r="AR351" s="576"/>
      <c r="AS351" s="44">
        <f t="shared" si="47"/>
        <v>0.79999999999999982</v>
      </c>
      <c r="AT351" s="88">
        <f t="shared" si="48"/>
        <v>-1.8999999999999995</v>
      </c>
      <c r="AU351" s="88">
        <f t="shared" si="49"/>
        <v>-0.54999999999999982</v>
      </c>
      <c r="AV351" s="355">
        <f t="shared" si="50"/>
        <v>-2.6999999999999993</v>
      </c>
      <c r="AW351" s="44">
        <f>IF(F351="","",F351-Daily!CP351)</f>
        <v>0.79166666666666829</v>
      </c>
      <c r="AX351" s="44">
        <f>IF(G351="","",G351-Daily!CQ351)</f>
        <v>-1.9749999999999872</v>
      </c>
      <c r="AY351" s="44">
        <f>IF(H351="","",H351-Daily!CR351)</f>
        <v>-0.6416666666666595</v>
      </c>
      <c r="AZ351" s="487">
        <f>IF(I351="","",I351-Daily!CS351)</f>
        <v>-2.7666666666666555</v>
      </c>
      <c r="BA351" s="85">
        <v>2.5165968902591591</v>
      </c>
      <c r="BB351" s="85">
        <v>3.5165915239529633</v>
      </c>
      <c r="BC351" s="85">
        <v>2.4142966619983088</v>
      </c>
      <c r="BD351" s="108">
        <v>6.3555485688599189</v>
      </c>
      <c r="BE351" s="351"/>
      <c r="BF351" s="640">
        <v>0.1409090909090909</v>
      </c>
      <c r="BG351" s="44">
        <v>478.50000000000068</v>
      </c>
      <c r="BH351" s="643">
        <v>0.71867732558139641</v>
      </c>
      <c r="BI351" s="85">
        <v>1538.9099999999992</v>
      </c>
      <c r="BJ351" s="616">
        <v>1.0652274198950535</v>
      </c>
      <c r="BK351" s="1792">
        <f t="shared" si="51"/>
        <v>1</v>
      </c>
      <c r="BL351" s="1709">
        <v>0.31944444444444448</v>
      </c>
      <c r="BM351" s="1709">
        <v>0.49305555555555558</v>
      </c>
      <c r="BN351" s="1709">
        <v>0.5</v>
      </c>
      <c r="BO351" s="1709">
        <v>0.39166666666666666</v>
      </c>
      <c r="BP351" s="1708">
        <v>0.56388888888888888</v>
      </c>
      <c r="BR351" s="1395"/>
      <c r="BS351" s="2159" t="s">
        <v>201</v>
      </c>
      <c r="BT351" s="2160"/>
      <c r="BU351" s="88">
        <v>3.0523076923076919</v>
      </c>
      <c r="BV351" s="88">
        <v>3.6500000000000021</v>
      </c>
      <c r="BW351" s="88">
        <v>3.8011538461538459</v>
      </c>
      <c r="BX351" s="88">
        <v>0.59769230769230752</v>
      </c>
      <c r="BY351" s="127"/>
      <c r="BZ351" s="607">
        <v>86.2</v>
      </c>
      <c r="CA351" s="607">
        <v>1023</v>
      </c>
      <c r="CB351" s="1365">
        <v>6.0451679999999994</v>
      </c>
      <c r="CC351" s="88">
        <v>6.76</v>
      </c>
      <c r="CD351" s="1366"/>
      <c r="CE351" s="88">
        <v>6.1</v>
      </c>
      <c r="CF351" s="1367">
        <v>0.573030303030303</v>
      </c>
      <c r="CG351" s="1368">
        <v>0.10854092526690393</v>
      </c>
      <c r="CH351" s="98">
        <v>7.3</v>
      </c>
      <c r="CI351" s="1367">
        <v>0.95323706118211704</v>
      </c>
      <c r="CJ351" s="503">
        <v>0.10782865583456427</v>
      </c>
      <c r="CK351" s="1086"/>
      <c r="CL351" s="670">
        <v>1</v>
      </c>
      <c r="CM351" s="669">
        <v>0</v>
      </c>
      <c r="CN351" s="670">
        <v>1013.25</v>
      </c>
      <c r="CO351" s="135">
        <f>'2011'!CA82</f>
        <v>4.863999999999999</v>
      </c>
      <c r="CP351" s="664">
        <v>3.2083333333333317</v>
      </c>
      <c r="CQ351" s="664">
        <v>7.8749999999999876</v>
      </c>
      <c r="CR351" s="664">
        <f t="shared" si="45"/>
        <v>5.5416666666666599</v>
      </c>
      <c r="CS351" s="664">
        <f t="shared" si="46"/>
        <v>4.6666666666666554</v>
      </c>
      <c r="CT351" s="669">
        <f>$CT$337+('2011'!$BX$82/Daily!$E$368*Daily!E351)</f>
        <v>665.80645161290317</v>
      </c>
      <c r="CU351" s="669">
        <f>$CU$337+('2011'!$CF$82/Daily!$E$368*Daily!E351)</f>
        <v>1444.6774193548388</v>
      </c>
      <c r="CV351" s="135">
        <f>'2011'!BT82</f>
        <v>3.2</v>
      </c>
      <c r="CW351" s="135">
        <f>'2011'!BU82</f>
        <v>7.8</v>
      </c>
      <c r="CX351" s="25"/>
      <c r="CY351" s="536"/>
      <c r="CZ351" s="536"/>
      <c r="DA351" s="536"/>
      <c r="DB351" s="536"/>
      <c r="DC351" s="536"/>
      <c r="DD351" s="536"/>
    </row>
    <row r="352" spans="4:108" ht="12.75" customHeight="1" thickBot="1" x14ac:dyDescent="0.25">
      <c r="D352" s="1889"/>
      <c r="E352" s="1814">
        <f t="shared" si="52"/>
        <v>15</v>
      </c>
      <c r="F352" s="189">
        <v>4</v>
      </c>
      <c r="G352" s="88">
        <v>7.9</v>
      </c>
      <c r="H352" s="88">
        <v>5.8</v>
      </c>
      <c r="I352" s="88">
        <v>3.9</v>
      </c>
      <c r="J352" s="1408"/>
      <c r="K352" s="98">
        <v>65</v>
      </c>
      <c r="L352" s="98">
        <v>84</v>
      </c>
      <c r="M352" s="98">
        <v>75</v>
      </c>
      <c r="N352" s="98">
        <v>19</v>
      </c>
      <c r="O352" s="111"/>
      <c r="P352" s="98">
        <v>988</v>
      </c>
      <c r="Q352" s="98">
        <v>1001</v>
      </c>
      <c r="R352" s="98">
        <v>994.5</v>
      </c>
      <c r="S352" s="98">
        <v>13</v>
      </c>
      <c r="T352" s="111"/>
      <c r="U352" s="88">
        <v>7.0579600000000005</v>
      </c>
      <c r="V352" s="88">
        <v>19.2</v>
      </c>
      <c r="W352" s="88">
        <v>27.7</v>
      </c>
      <c r="X352" s="103" t="s">
        <v>154</v>
      </c>
      <c r="Y352" s="401"/>
      <c r="Z352" s="88">
        <v>2.2000000000000002</v>
      </c>
      <c r="AA352" s="1459">
        <v>1.4</v>
      </c>
      <c r="AB352" s="156">
        <v>0.3</v>
      </c>
      <c r="AC352" s="1461">
        <v>3.9145907473309621E-2</v>
      </c>
      <c r="AD352" s="88">
        <v>0.88000000000000012</v>
      </c>
      <c r="AE352" s="1459">
        <v>1.3</v>
      </c>
      <c r="AF352" s="1467"/>
      <c r="AG352" s="88">
        <v>0.5</v>
      </c>
      <c r="AH352" s="88">
        <v>3.4</v>
      </c>
      <c r="AI352" s="88">
        <v>1.8</v>
      </c>
      <c r="AJ352" s="88">
        <v>2.9</v>
      </c>
      <c r="AL352" s="103" t="s">
        <v>774</v>
      </c>
      <c r="AM352" s="106"/>
      <c r="AN352" s="106"/>
      <c r="AO352" s="396"/>
      <c r="AP352" s="593">
        <v>3</v>
      </c>
      <c r="AQ352" s="596">
        <v>2.5</v>
      </c>
      <c r="AR352" s="576"/>
      <c r="AS352" s="44">
        <f t="shared" si="47"/>
        <v>0.79999999999999982</v>
      </c>
      <c r="AT352" s="88">
        <f t="shared" si="48"/>
        <v>0.10000000000000053</v>
      </c>
      <c r="AU352" s="88">
        <f t="shared" si="49"/>
        <v>0.45000000000000018</v>
      </c>
      <c r="AV352" s="355">
        <f t="shared" si="50"/>
        <v>-0.69999999999999929</v>
      </c>
      <c r="AW352" s="44">
        <f>IF(F352="","",F352-Daily!CP352)</f>
        <v>0.82624999999999993</v>
      </c>
      <c r="AX352" s="44">
        <f>IF(G352="","",G352-Daily!CQ352)</f>
        <v>0.10625000000001261</v>
      </c>
      <c r="AY352" s="44">
        <f>IF(H352="","",H352-Daily!CR352)</f>
        <v>0.31625000000000636</v>
      </c>
      <c r="AZ352" s="487">
        <f>IF(I352="","",I352-Daily!CS352)</f>
        <v>-0.71999999999998776</v>
      </c>
      <c r="BA352" s="85">
        <v>2.5446252040004587</v>
      </c>
      <c r="BB352" s="85">
        <v>2.0501454804165875</v>
      </c>
      <c r="BC352" s="85">
        <v>2.1859736667977012</v>
      </c>
      <c r="BD352" s="108">
        <v>2.5202044485070134</v>
      </c>
      <c r="BE352" s="351"/>
      <c r="BF352" s="640">
        <v>1.0333333333333334</v>
      </c>
      <c r="BG352" s="44">
        <v>480.70000000000067</v>
      </c>
      <c r="BH352" s="643">
        <v>0.71968028590746747</v>
      </c>
      <c r="BI352" s="85">
        <v>1541.9099999999992</v>
      </c>
      <c r="BJ352" s="616">
        <v>1.0661613097495142</v>
      </c>
      <c r="BK352" s="1792">
        <f t="shared" si="51"/>
        <v>2</v>
      </c>
      <c r="BL352" s="1709">
        <v>2.7777777777777779E-3</v>
      </c>
      <c r="BM352" s="1709">
        <v>0.58750000000000002</v>
      </c>
      <c r="BN352" s="1709" t="s">
        <v>780</v>
      </c>
      <c r="BO352" s="1709" t="s">
        <v>490</v>
      </c>
      <c r="BP352" s="1708">
        <v>0.23611111111111113</v>
      </c>
      <c r="BR352" s="1395"/>
      <c r="BS352" s="2157" t="s">
        <v>202</v>
      </c>
      <c r="BT352" s="2158"/>
      <c r="BU352" s="183">
        <v>4.6288461538461556</v>
      </c>
      <c r="BV352" s="183">
        <v>4.0200000000000005</v>
      </c>
      <c r="BW352" s="183">
        <v>4.2994230769230768</v>
      </c>
      <c r="BX352" s="183">
        <v>-0.60884615384615515</v>
      </c>
      <c r="BY352" s="1373"/>
      <c r="BZ352" s="609">
        <v>78.666666666666671</v>
      </c>
      <c r="CA352" s="609">
        <v>1021.6666666666666</v>
      </c>
      <c r="CB352" s="1374">
        <v>6.9666666666666677</v>
      </c>
      <c r="CC352" s="183">
        <v>5.7</v>
      </c>
      <c r="CD352" s="1375"/>
      <c r="CE352" s="183">
        <v>8.4</v>
      </c>
      <c r="CF352" s="1376">
        <v>0.65757575757575759</v>
      </c>
      <c r="CG352" s="1377">
        <v>0.14946619217081855</v>
      </c>
      <c r="CH352" s="1378">
        <v>2.7</v>
      </c>
      <c r="CI352" s="1376">
        <v>0.29212263296737312</v>
      </c>
      <c r="CJ352" s="787">
        <v>3.988183161004432E-2</v>
      </c>
      <c r="CK352" s="1086"/>
      <c r="CL352" s="670">
        <v>1</v>
      </c>
      <c r="CM352" s="669">
        <v>0</v>
      </c>
      <c r="CN352" s="670">
        <v>1013.25</v>
      </c>
      <c r="CO352" s="135">
        <f>'2011'!CA82</f>
        <v>4.863999999999999</v>
      </c>
      <c r="CP352" s="664">
        <v>3.1737500000000001</v>
      </c>
      <c r="CQ352" s="664">
        <v>7.7937499999999877</v>
      </c>
      <c r="CR352" s="664">
        <f t="shared" si="45"/>
        <v>5.4837499999999935</v>
      </c>
      <c r="CS352" s="664">
        <f t="shared" si="46"/>
        <v>4.6199999999999877</v>
      </c>
      <c r="CT352" s="669">
        <f>$CT$337+('2011'!$BX$82/Daily!$E$368*Daily!E352)</f>
        <v>667.93548387096769</v>
      </c>
      <c r="CU352" s="669">
        <f>$CU$337+('2011'!$CF$82/Daily!$E$368*Daily!E352)</f>
        <v>1446.2258064516129</v>
      </c>
      <c r="CV352" s="135">
        <f>'2011'!BT82</f>
        <v>3.2</v>
      </c>
      <c r="CW352" s="135">
        <f>'2011'!BU82</f>
        <v>7.8</v>
      </c>
      <c r="CX352" s="25"/>
      <c r="CY352" s="536"/>
      <c r="CZ352" s="536"/>
      <c r="DA352" s="536"/>
      <c r="DB352" s="536"/>
      <c r="DC352" s="536"/>
      <c r="DD352" s="536"/>
    </row>
    <row r="353" spans="4:108" ht="12.75" customHeight="1" x14ac:dyDescent="0.2">
      <c r="D353" s="1889"/>
      <c r="E353" s="1814">
        <f t="shared" si="52"/>
        <v>16</v>
      </c>
      <c r="F353" s="189">
        <v>1</v>
      </c>
      <c r="G353" s="88">
        <v>4.0999999999999996</v>
      </c>
      <c r="H353" s="88">
        <v>2.8</v>
      </c>
      <c r="I353" s="88">
        <v>3.1</v>
      </c>
      <c r="J353" s="1408"/>
      <c r="K353" s="98">
        <v>77</v>
      </c>
      <c r="L353" s="98">
        <v>97</v>
      </c>
      <c r="M353" s="98">
        <v>89</v>
      </c>
      <c r="N353" s="98">
        <v>20</v>
      </c>
      <c r="O353" s="111"/>
      <c r="P353" s="98">
        <v>980</v>
      </c>
      <c r="Q353" s="98">
        <v>1003</v>
      </c>
      <c r="R353" s="98">
        <v>991.5</v>
      </c>
      <c r="S353" s="98">
        <v>23</v>
      </c>
      <c r="T353" s="111"/>
      <c r="U353" s="88">
        <v>5.8094400000000004</v>
      </c>
      <c r="V353" s="88">
        <v>13.459523809523812</v>
      </c>
      <c r="W353" s="88">
        <v>19.785500000000003</v>
      </c>
      <c r="X353" s="103" t="s">
        <v>178</v>
      </c>
      <c r="Y353" s="401"/>
      <c r="Z353" s="88">
        <v>6.3</v>
      </c>
      <c r="AA353" s="1459">
        <v>1.6</v>
      </c>
      <c r="AB353" s="156">
        <v>0.5</v>
      </c>
      <c r="AC353" s="1461">
        <v>0.11209964412811389</v>
      </c>
      <c r="AD353" s="88">
        <v>0.78749999999999998</v>
      </c>
      <c r="AE353" s="1459">
        <v>1.7</v>
      </c>
      <c r="AF353" s="1467"/>
      <c r="AG353" s="88">
        <v>-0.1</v>
      </c>
      <c r="AH353" s="88">
        <v>3.2</v>
      </c>
      <c r="AI353" s="88">
        <v>1.1000000000000001</v>
      </c>
      <c r="AJ353" s="88">
        <v>3.3000000000000003</v>
      </c>
      <c r="AL353" s="103" t="s">
        <v>473</v>
      </c>
      <c r="AM353" s="106"/>
      <c r="AN353" s="106"/>
      <c r="AO353" s="396"/>
      <c r="AP353" s="593">
        <v>0.5</v>
      </c>
      <c r="AQ353" s="596">
        <v>8</v>
      </c>
      <c r="AR353" s="576"/>
      <c r="AS353" s="44">
        <f t="shared" si="47"/>
        <v>-2.2000000000000002</v>
      </c>
      <c r="AT353" s="88">
        <f t="shared" si="48"/>
        <v>-3.7</v>
      </c>
      <c r="AU353" s="88">
        <f t="shared" si="49"/>
        <v>-2.95</v>
      </c>
      <c r="AV353" s="355">
        <f t="shared" si="50"/>
        <v>-1.5</v>
      </c>
      <c r="AW353" s="44">
        <f>IF(F353="","",F353-Daily!CP353)</f>
        <v>-2.1391666666666649</v>
      </c>
      <c r="AX353" s="44">
        <f>IF(G353="","",G353-Daily!CQ353)</f>
        <v>-3.6124999999999883</v>
      </c>
      <c r="AY353" s="44">
        <f>IF(H353="","",H353-Daily!CR353)</f>
        <v>-2.6258333333333264</v>
      </c>
      <c r="AZ353" s="487">
        <f>IF(I353="","",I353-Daily!CS353)</f>
        <v>-1.4733333333333234</v>
      </c>
      <c r="BA353" s="85">
        <v>4.1490958302381173</v>
      </c>
      <c r="BB353" s="85">
        <v>6.7293742073948977</v>
      </c>
      <c r="BC353" s="85">
        <v>5.3322882076704738</v>
      </c>
      <c r="BD353" s="108">
        <v>3.3763534204805605</v>
      </c>
      <c r="BE353" s="351"/>
      <c r="BF353" s="640">
        <v>2.959090909090909</v>
      </c>
      <c r="BG353" s="44">
        <v>487.00000000000068</v>
      </c>
      <c r="BH353" s="643">
        <v>0.72679568650106019</v>
      </c>
      <c r="BI353" s="85">
        <v>1542.4099999999992</v>
      </c>
      <c r="BJ353" s="616">
        <v>1.0653664134043352</v>
      </c>
      <c r="BK353" s="1792">
        <f t="shared" si="51"/>
        <v>2</v>
      </c>
      <c r="BL353" s="1709">
        <v>0.32430555555555557</v>
      </c>
      <c r="BM353" s="1709">
        <v>0.625</v>
      </c>
      <c r="BN353" s="1709">
        <v>0.63472222222222219</v>
      </c>
      <c r="BO353" s="1709">
        <v>0.3979166666666667</v>
      </c>
      <c r="BP353" s="1708" t="s">
        <v>459</v>
      </c>
      <c r="BR353" s="1395"/>
      <c r="CK353" s="1086"/>
      <c r="CL353" s="670">
        <v>1</v>
      </c>
      <c r="CM353" s="669">
        <v>0</v>
      </c>
      <c r="CN353" s="670">
        <v>1013.25</v>
      </c>
      <c r="CO353" s="135">
        <f>'2011'!CA82</f>
        <v>4.863999999999999</v>
      </c>
      <c r="CP353" s="664">
        <v>3.1391666666666649</v>
      </c>
      <c r="CQ353" s="664">
        <v>7.7124999999999879</v>
      </c>
      <c r="CR353" s="664">
        <f t="shared" si="45"/>
        <v>5.4258333333333262</v>
      </c>
      <c r="CS353" s="664">
        <f t="shared" si="46"/>
        <v>4.5733333333333235</v>
      </c>
      <c r="CT353" s="669">
        <f>$CT$337+('2011'!$BX$82/Daily!$E$368*Daily!E353)</f>
        <v>670.0645161290322</v>
      </c>
      <c r="CU353" s="669">
        <f>$CU$337+('2011'!$CF$82/Daily!$E$368*Daily!E353)</f>
        <v>1447.7741935483871</v>
      </c>
      <c r="CV353" s="135">
        <f>'2011'!BT82</f>
        <v>3.2</v>
      </c>
      <c r="CW353" s="135">
        <f>'2011'!BU82</f>
        <v>7.8</v>
      </c>
      <c r="CX353" s="25"/>
      <c r="CY353" s="536"/>
      <c r="CZ353" s="536"/>
      <c r="DA353" s="536"/>
      <c r="DB353" s="536"/>
      <c r="DC353" s="536"/>
      <c r="DD353" s="536"/>
    </row>
    <row r="354" spans="4:108" ht="12.75" customHeight="1" x14ac:dyDescent="0.2">
      <c r="D354" s="1889"/>
      <c r="E354" s="1814">
        <f t="shared" si="52"/>
        <v>17</v>
      </c>
      <c r="F354" s="189">
        <v>0.6</v>
      </c>
      <c r="G354" s="88">
        <v>5.0999999999999996</v>
      </c>
      <c r="H354" s="88">
        <v>2.6</v>
      </c>
      <c r="I354" s="88">
        <v>4.5</v>
      </c>
      <c r="J354" s="1408"/>
      <c r="K354" s="98">
        <v>77</v>
      </c>
      <c r="L354" s="98">
        <v>95</v>
      </c>
      <c r="M354" s="98">
        <v>87</v>
      </c>
      <c r="N354" s="98">
        <v>18</v>
      </c>
      <c r="O354" s="111"/>
      <c r="P354" s="98">
        <v>1003</v>
      </c>
      <c r="Q354" s="98">
        <v>1014</v>
      </c>
      <c r="R354" s="98">
        <v>1008.5</v>
      </c>
      <c r="S354" s="98">
        <v>11</v>
      </c>
      <c r="T354" s="111"/>
      <c r="U354" s="88">
        <v>4.68832</v>
      </c>
      <c r="V354" s="88">
        <v>12.305850340136056</v>
      </c>
      <c r="W354" s="88">
        <v>18.089600000000001</v>
      </c>
      <c r="X354" s="103" t="s">
        <v>181</v>
      </c>
      <c r="Y354" s="401"/>
      <c r="Z354" s="88">
        <v>0.5</v>
      </c>
      <c r="AA354" s="1459">
        <v>0.5</v>
      </c>
      <c r="AB354" s="156">
        <v>0.3</v>
      </c>
      <c r="AC354" s="1461">
        <v>8.8967971530249136E-3</v>
      </c>
      <c r="AD354" s="88">
        <v>0.5</v>
      </c>
      <c r="AE354" s="1459" t="s">
        <v>112</v>
      </c>
      <c r="AF354" s="1467"/>
      <c r="AG354" s="88">
        <v>-1.1000000000000001</v>
      </c>
      <c r="AH354" s="88">
        <v>3.3</v>
      </c>
      <c r="AI354" s="88">
        <v>0.6</v>
      </c>
      <c r="AJ354" s="88">
        <v>4.4000000000000004</v>
      </c>
      <c r="AL354" s="103" t="s">
        <v>775</v>
      </c>
      <c r="AM354" s="106"/>
      <c r="AN354" s="106"/>
      <c r="AO354" s="396"/>
      <c r="AP354" s="593">
        <v>4</v>
      </c>
      <c r="AQ354" s="596">
        <v>1</v>
      </c>
      <c r="AR354" s="576"/>
      <c r="AS354" s="44">
        <f t="shared" si="47"/>
        <v>-2.6</v>
      </c>
      <c r="AT354" s="88">
        <f t="shared" si="48"/>
        <v>-2.7</v>
      </c>
      <c r="AU354" s="88">
        <f t="shared" si="49"/>
        <v>-2.6500000000000004</v>
      </c>
      <c r="AV354" s="355">
        <f t="shared" si="50"/>
        <v>-0.10000000000000009</v>
      </c>
      <c r="AW354" s="44">
        <f>IF(F354="","",F354-Daily!CP354)</f>
        <v>-2.5045833333333314</v>
      </c>
      <c r="AX354" s="44">
        <f>IF(G354="","",G354-Daily!CQ354)</f>
        <v>-2.5312499999999885</v>
      </c>
      <c r="AY354" s="44">
        <f>IF(H354="","",H354-Daily!CR354)</f>
        <v>-2.7679166666666597</v>
      </c>
      <c r="AZ354" s="487">
        <f>IF(I354="","",I354-Daily!CS354)</f>
        <v>-2.6666666666656624E-2</v>
      </c>
      <c r="BA354" s="85">
        <v>4.8728971668914296</v>
      </c>
      <c r="BB354" s="85">
        <v>4.2999219545236524</v>
      </c>
      <c r="BC354" s="85">
        <v>5.7177944538870973</v>
      </c>
      <c r="BD354" s="108">
        <v>2.0155848213406848</v>
      </c>
      <c r="BE354" s="351"/>
      <c r="BF354" s="640">
        <v>0.23484848484848486</v>
      </c>
      <c r="BG354" s="44">
        <v>487.50000000000068</v>
      </c>
      <c r="BH354" s="643">
        <v>0.72523754678952013</v>
      </c>
      <c r="BI354" s="85">
        <v>1546.4099999999992</v>
      </c>
      <c r="BJ354" s="616">
        <v>1.0669881368381218</v>
      </c>
      <c r="BK354" s="1792">
        <f t="shared" si="51"/>
        <v>1</v>
      </c>
      <c r="BL354" s="1709">
        <v>0.30763888888888891</v>
      </c>
      <c r="BM354" s="1709">
        <v>0.6069444444444444</v>
      </c>
      <c r="BN354" s="1709">
        <v>0.6479166666666667</v>
      </c>
      <c r="BO354" s="1709">
        <v>0.41666666666666669</v>
      </c>
      <c r="BP354" s="1708" t="s">
        <v>459</v>
      </c>
      <c r="BR354" s="1395"/>
      <c r="BS354" s="1388" t="s">
        <v>178</v>
      </c>
      <c r="BT354" s="185">
        <v>1</v>
      </c>
      <c r="BV354" s="2116" t="s">
        <v>168</v>
      </c>
      <c r="BW354" s="2117"/>
      <c r="BX354" s="2117"/>
      <c r="BY354" s="2117"/>
      <c r="BZ354" s="2117"/>
      <c r="CA354" s="2117"/>
      <c r="CB354" s="2117"/>
      <c r="CC354" s="2118"/>
      <c r="CE354" s="1682">
        <f>MIN(F338:F368)</f>
        <v>-1.3</v>
      </c>
      <c r="CF354" s="1682">
        <f>MIN(G338:G368)</f>
        <v>4.0999999999999996</v>
      </c>
      <c r="CG354" s="1682">
        <f>MIN(H338:H368)</f>
        <v>1.5</v>
      </c>
      <c r="CH354" s="1682">
        <f>MIN(I338:I368)</f>
        <v>1.9</v>
      </c>
      <c r="CI354" s="1683">
        <f>MIN(K338:K368)</f>
        <v>45</v>
      </c>
      <c r="CJ354" s="1683">
        <f>MIN(L338:L368)</f>
        <v>77</v>
      </c>
      <c r="CK354" s="1086"/>
      <c r="CL354" s="670">
        <v>1</v>
      </c>
      <c r="CM354" s="669">
        <v>0</v>
      </c>
      <c r="CN354" s="670">
        <v>1013.25</v>
      </c>
      <c r="CO354" s="135">
        <f>'2011'!CA82</f>
        <v>4.863999999999999</v>
      </c>
      <c r="CP354" s="664">
        <v>3.1045833333333315</v>
      </c>
      <c r="CQ354" s="664">
        <v>7.6312499999999881</v>
      </c>
      <c r="CR354" s="664">
        <f t="shared" si="45"/>
        <v>5.3679166666666598</v>
      </c>
      <c r="CS354" s="664">
        <f t="shared" si="46"/>
        <v>4.5266666666666566</v>
      </c>
      <c r="CT354" s="669">
        <f>$CT$337+('2011'!$BX$82/Daily!$E$368*Daily!E354)</f>
        <v>672.19354838709683</v>
      </c>
      <c r="CU354" s="669">
        <f>$CU$337+('2011'!$CF$82/Daily!$E$368*Daily!E354)</f>
        <v>1449.3225806451612</v>
      </c>
      <c r="CV354" s="135">
        <f>'2011'!BT82</f>
        <v>3.2</v>
      </c>
      <c r="CW354" s="135">
        <f>'2011'!BU82</f>
        <v>7.8</v>
      </c>
      <c r="CX354" s="25"/>
      <c r="CY354" s="536"/>
      <c r="CZ354" s="536"/>
      <c r="DA354" s="536"/>
      <c r="DB354" s="536"/>
      <c r="DC354" s="536"/>
      <c r="DD354" s="536"/>
    </row>
    <row r="355" spans="4:108" ht="12.75" customHeight="1" x14ac:dyDescent="0.2">
      <c r="D355" s="1889"/>
      <c r="E355" s="1814">
        <f t="shared" si="52"/>
        <v>18</v>
      </c>
      <c r="F355" s="189">
        <v>-0.9</v>
      </c>
      <c r="G355" s="88">
        <v>4.8</v>
      </c>
      <c r="H355" s="88">
        <v>1.5</v>
      </c>
      <c r="I355" s="88">
        <v>5.7</v>
      </c>
      <c r="J355" s="1408"/>
      <c r="K355" s="98">
        <v>76</v>
      </c>
      <c r="L355" s="98">
        <v>92</v>
      </c>
      <c r="M355" s="98">
        <v>84</v>
      </c>
      <c r="N355" s="98">
        <v>16</v>
      </c>
      <c r="O355" s="111"/>
      <c r="P355" s="98">
        <v>1014</v>
      </c>
      <c r="Q355" s="98">
        <v>1019</v>
      </c>
      <c r="R355" s="98">
        <v>1016.5</v>
      </c>
      <c r="S355" s="98">
        <v>5</v>
      </c>
      <c r="T355" s="111"/>
      <c r="U355" s="88">
        <v>4.1787200000000002</v>
      </c>
      <c r="V355" s="88">
        <v>11.53673469387755</v>
      </c>
      <c r="W355" s="88">
        <v>16.959</v>
      </c>
      <c r="X355" s="103" t="s">
        <v>181</v>
      </c>
      <c r="Y355" s="401"/>
      <c r="Z355" s="88">
        <v>0</v>
      </c>
      <c r="AA355" s="1459" t="s">
        <v>459</v>
      </c>
      <c r="AB355" s="156" t="s">
        <v>459</v>
      </c>
      <c r="AC355" s="1461" t="s">
        <v>459</v>
      </c>
      <c r="AD355" s="88" t="s">
        <v>459</v>
      </c>
      <c r="AE355" s="1459" t="s">
        <v>459</v>
      </c>
      <c r="AF355" s="1467"/>
      <c r="AG355" s="88">
        <v>-3.3</v>
      </c>
      <c r="AH355" s="88">
        <v>1.9</v>
      </c>
      <c r="AI355" s="88">
        <v>-0.9</v>
      </c>
      <c r="AJ355" s="88">
        <v>5.1999999999999993</v>
      </c>
      <c r="AL355" s="103" t="s">
        <v>660</v>
      </c>
      <c r="AM355" s="106"/>
      <c r="AN355" s="106"/>
      <c r="AO355" s="396"/>
      <c r="AP355" s="593">
        <v>1.5</v>
      </c>
      <c r="AQ355" s="596">
        <v>0</v>
      </c>
      <c r="AR355" s="576"/>
      <c r="AS355" s="44">
        <f t="shared" si="47"/>
        <v>-4.1000000000000005</v>
      </c>
      <c r="AT355" s="88">
        <f t="shared" si="48"/>
        <v>-3</v>
      </c>
      <c r="AU355" s="88">
        <f t="shared" si="49"/>
        <v>-3.5500000000000003</v>
      </c>
      <c r="AV355" s="355">
        <f t="shared" si="50"/>
        <v>1.1000000000000005</v>
      </c>
      <c r="AW355" s="44">
        <f>IF(F355="","",F355-Daily!CP355)</f>
        <v>-3.9699999999999998</v>
      </c>
      <c r="AX355" s="44">
        <f>IF(G355="","",G355-Daily!CQ355)</f>
        <v>-2.75</v>
      </c>
      <c r="AY355" s="44">
        <f>IF(H355="","",H355-Daily!CR355)</f>
        <v>-3.8099999999999996</v>
      </c>
      <c r="AZ355" s="487">
        <f>IF(I355="","",I355-Daily!CS355)</f>
        <v>1.2199999999999998</v>
      </c>
      <c r="BA355" s="85">
        <v>10.417678801366748</v>
      </c>
      <c r="BB355" s="85">
        <v>4.6788812909702102</v>
      </c>
      <c r="BC355" s="85">
        <v>10.096613051544233</v>
      </c>
      <c r="BD355" s="108">
        <v>3.0418073695071097</v>
      </c>
      <c r="BE355" s="351"/>
      <c r="BF355" s="640">
        <v>0</v>
      </c>
      <c r="BG355" s="44">
        <v>487.50000000000068</v>
      </c>
      <c r="BH355" s="643">
        <v>0.72294776119403081</v>
      </c>
      <c r="BI355" s="85">
        <v>1547.9099999999992</v>
      </c>
      <c r="BJ355" s="616">
        <v>1.0668832959067964</v>
      </c>
      <c r="BK355" s="1792">
        <f t="shared" si="51"/>
        <v>0</v>
      </c>
      <c r="BL355" s="1709">
        <v>0.3125</v>
      </c>
      <c r="BM355" s="1709">
        <v>0.58402777777777781</v>
      </c>
      <c r="BN355" s="1709">
        <v>0.64375000000000004</v>
      </c>
      <c r="BO355" s="1709">
        <v>0.41249999999999998</v>
      </c>
      <c r="BP355" s="1708" t="s">
        <v>459</v>
      </c>
      <c r="BR355" s="1395"/>
      <c r="BS355" s="1313" t="s">
        <v>180</v>
      </c>
      <c r="BT355" s="108">
        <v>0</v>
      </c>
      <c r="BV355" s="2119"/>
      <c r="BW355" s="2120"/>
      <c r="BX355" s="2120"/>
      <c r="BY355" s="2120"/>
      <c r="BZ355" s="2120"/>
      <c r="CA355" s="2120"/>
      <c r="CB355" s="2120"/>
      <c r="CC355" s="2121"/>
      <c r="CE355" s="1684">
        <f>MAX(F338:F368)</f>
        <v>10.6</v>
      </c>
      <c r="CF355" s="1684">
        <f>MAX(G338:G368)</f>
        <v>12.9</v>
      </c>
      <c r="CG355" s="1684">
        <f>MAX(H338:H368)</f>
        <v>11.7</v>
      </c>
      <c r="CH355" s="1684">
        <f>MAX(I338:I368)</f>
        <v>8.9</v>
      </c>
      <c r="CI355" s="1685">
        <f>MAX(K338:K368)</f>
        <v>91</v>
      </c>
      <c r="CJ355" s="1685">
        <f>MAX(L338:L368)</f>
        <v>98</v>
      </c>
      <c r="CK355" s="1086"/>
      <c r="CL355" s="670">
        <v>1</v>
      </c>
      <c r="CM355" s="669">
        <v>0</v>
      </c>
      <c r="CN355" s="670">
        <v>1013.25</v>
      </c>
      <c r="CO355" s="135">
        <f>'2011'!CA82</f>
        <v>4.863999999999999</v>
      </c>
      <c r="CP355" s="664">
        <v>3.07</v>
      </c>
      <c r="CQ355" s="664">
        <v>7.55</v>
      </c>
      <c r="CR355" s="664">
        <f t="shared" si="45"/>
        <v>5.31</v>
      </c>
      <c r="CS355" s="664">
        <f t="shared" si="46"/>
        <v>4.4800000000000004</v>
      </c>
      <c r="CT355" s="669">
        <f>$CT$337+('2011'!$BX$82/Daily!$E$368*Daily!E355)</f>
        <v>674.32258064516134</v>
      </c>
      <c r="CU355" s="669">
        <f>$CU$337+('2011'!$CF$82/Daily!$E$368*Daily!E355)</f>
        <v>1450.8709677419354</v>
      </c>
      <c r="CV355" s="135">
        <f>'2011'!BT82</f>
        <v>3.2</v>
      </c>
      <c r="CW355" s="135">
        <f>'2011'!BU82</f>
        <v>7.8</v>
      </c>
      <c r="CX355" s="25"/>
      <c r="CY355" s="536"/>
      <c r="CZ355" s="536"/>
      <c r="DA355" s="536"/>
      <c r="DB355" s="536"/>
      <c r="DC355" s="536"/>
      <c r="DD355" s="536"/>
    </row>
    <row r="356" spans="4:108" ht="12.75" customHeight="1" x14ac:dyDescent="0.2">
      <c r="D356" s="1889"/>
      <c r="E356" s="1814">
        <f t="shared" si="52"/>
        <v>19</v>
      </c>
      <c r="F356" s="189">
        <v>-1.3</v>
      </c>
      <c r="G356" s="88">
        <v>6.3</v>
      </c>
      <c r="H356" s="88">
        <v>3.1</v>
      </c>
      <c r="I356" s="88">
        <v>7.6</v>
      </c>
      <c r="J356" s="1408"/>
      <c r="K356" s="98">
        <v>84</v>
      </c>
      <c r="L356" s="98">
        <v>97</v>
      </c>
      <c r="M356" s="98">
        <v>94</v>
      </c>
      <c r="N356" s="98">
        <v>13</v>
      </c>
      <c r="O356" s="111"/>
      <c r="P356" s="98">
        <v>1009</v>
      </c>
      <c r="Q356" s="98">
        <v>1019</v>
      </c>
      <c r="R356" s="98">
        <v>1014</v>
      </c>
      <c r="S356" s="98">
        <v>10</v>
      </c>
      <c r="T356" s="111"/>
      <c r="U356" s="88">
        <v>4.1277600000000003</v>
      </c>
      <c r="V356" s="88">
        <v>10.767619047619048</v>
      </c>
      <c r="W356" s="88">
        <v>15.8284</v>
      </c>
      <c r="X356" s="103" t="s">
        <v>154</v>
      </c>
      <c r="Y356" s="401"/>
      <c r="Z356" s="88">
        <v>3.6</v>
      </c>
      <c r="AA356" s="1459">
        <v>1.4</v>
      </c>
      <c r="AB356" s="156">
        <v>0.6</v>
      </c>
      <c r="AC356" s="1461">
        <v>6.4056939501779375E-2</v>
      </c>
      <c r="AD356" s="88">
        <v>0.65454545454545454</v>
      </c>
      <c r="AE356" s="1459">
        <v>2.7</v>
      </c>
      <c r="AF356" s="1467"/>
      <c r="AG356" s="88">
        <v>-3.6</v>
      </c>
      <c r="AH356" s="88">
        <v>5.9</v>
      </c>
      <c r="AI356" s="88">
        <v>2.2999999999999998</v>
      </c>
      <c r="AJ356" s="88">
        <v>9.5</v>
      </c>
      <c r="AL356" s="103" t="s">
        <v>464</v>
      </c>
      <c r="AM356" s="106"/>
      <c r="AN356" s="106"/>
      <c r="AO356" s="396"/>
      <c r="AP356" s="593">
        <v>0.1</v>
      </c>
      <c r="AQ356" s="596">
        <v>5.5</v>
      </c>
      <c r="AR356" s="576"/>
      <c r="AS356" s="44">
        <f t="shared" si="47"/>
        <v>-4.5</v>
      </c>
      <c r="AT356" s="88">
        <f t="shared" si="48"/>
        <v>-1.5</v>
      </c>
      <c r="AU356" s="88">
        <f t="shared" si="49"/>
        <v>-3</v>
      </c>
      <c r="AV356" s="355">
        <f t="shared" si="50"/>
        <v>3</v>
      </c>
      <c r="AW356" s="44">
        <f>IF(F356="","",F356-Daily!CP356)</f>
        <v>-4.3415384615384616</v>
      </c>
      <c r="AX356" s="44">
        <f>IF(G356="","",G356-Daily!CQ356)</f>
        <v>-1.21</v>
      </c>
      <c r="AY356" s="44">
        <f>IF(H356="","",H356-Daily!CR356)</f>
        <v>-2.1757692307692307</v>
      </c>
      <c r="AZ356" s="487">
        <f>IF(I356="","",I356-Daily!CS356)</f>
        <v>3.1315384615384616</v>
      </c>
      <c r="BA356" s="85">
        <v>13.018780265781603</v>
      </c>
      <c r="BB356" s="85">
        <v>2.7511642947919408</v>
      </c>
      <c r="BC356" s="85">
        <v>4.3256989010724531</v>
      </c>
      <c r="BD356" s="108">
        <v>7.839912113082379</v>
      </c>
      <c r="BE356" s="351"/>
      <c r="BF356" s="640">
        <v>1.6909090909090911</v>
      </c>
      <c r="BG356" s="44">
        <v>491.1000000000007</v>
      </c>
      <c r="BH356" s="643">
        <v>0.72599427753934287</v>
      </c>
      <c r="BI356" s="85">
        <v>1548.0099999999991</v>
      </c>
      <c r="BJ356" s="616">
        <v>1.0658147695724591</v>
      </c>
      <c r="BK356" s="1792">
        <f t="shared" si="51"/>
        <v>2</v>
      </c>
      <c r="BL356" s="1709">
        <v>1.8749999999999999E-2</v>
      </c>
      <c r="BM356" s="1709" t="s">
        <v>753</v>
      </c>
      <c r="BN356" s="1709" t="s">
        <v>489</v>
      </c>
      <c r="BO356" s="1709" t="s">
        <v>490</v>
      </c>
      <c r="BP356" s="1708" t="s">
        <v>459</v>
      </c>
      <c r="BR356" s="1395"/>
      <c r="BS356" s="1389" t="s">
        <v>183</v>
      </c>
      <c r="BT356" s="108">
        <v>0</v>
      </c>
      <c r="BU356" s="26"/>
      <c r="BV356" s="2137"/>
      <c r="BW356" s="2138"/>
      <c r="BX356" s="2138"/>
      <c r="BY356" s="2138"/>
      <c r="BZ356" s="2138"/>
      <c r="CA356" s="2138"/>
      <c r="CB356" s="2138"/>
      <c r="CC356" s="2139"/>
      <c r="CD356" s="9"/>
      <c r="CE356" s="1683">
        <f>MIN(M338:M368)</f>
        <v>66</v>
      </c>
      <c r="CF356" s="1683">
        <f>MIN(N338:N368)</f>
        <v>5</v>
      </c>
      <c r="CG356" s="1683">
        <f>MIN(P338:P368)</f>
        <v>980</v>
      </c>
      <c r="CH356" s="1683">
        <f>MIN(Q338:Q368)</f>
        <v>995</v>
      </c>
      <c r="CI356" s="1683">
        <f>MIN(R338:R368)</f>
        <v>990</v>
      </c>
      <c r="CJ356" s="1683">
        <f>MIN(S338:S368)</f>
        <v>2</v>
      </c>
      <c r="CK356" s="1086"/>
      <c r="CL356" s="670">
        <v>1</v>
      </c>
      <c r="CM356" s="669">
        <v>0</v>
      </c>
      <c r="CN356" s="670">
        <v>1013.25</v>
      </c>
      <c r="CO356" s="135">
        <f>'2011'!CA82</f>
        <v>4.863999999999999</v>
      </c>
      <c r="CP356" s="664">
        <v>3.0415384615384617</v>
      </c>
      <c r="CQ356" s="664">
        <v>7.51</v>
      </c>
      <c r="CR356" s="664">
        <f t="shared" si="45"/>
        <v>5.2757692307692308</v>
      </c>
      <c r="CS356" s="664">
        <f t="shared" si="46"/>
        <v>4.468461538461538</v>
      </c>
      <c r="CT356" s="669">
        <f>$CT$337+('2011'!$BX$82/Daily!$E$368*Daily!E356)</f>
        <v>676.45161290322585</v>
      </c>
      <c r="CU356" s="669">
        <f>$CU$337+('2011'!$CF$82/Daily!$E$368*Daily!E356)</f>
        <v>1452.4193548387098</v>
      </c>
      <c r="CV356" s="135">
        <f>'2011'!BT82</f>
        <v>3.2</v>
      </c>
      <c r="CW356" s="135">
        <f>'2011'!BU82</f>
        <v>7.8</v>
      </c>
      <c r="CX356" s="25"/>
      <c r="CY356" s="536"/>
      <c r="CZ356" s="536"/>
      <c r="DA356" s="536"/>
      <c r="DB356" s="536"/>
      <c r="DC356" s="536"/>
      <c r="DD356" s="536"/>
    </row>
    <row r="357" spans="4:108" ht="12.75" customHeight="1" x14ac:dyDescent="0.2">
      <c r="D357" s="1889"/>
      <c r="E357" s="1814">
        <f t="shared" si="52"/>
        <v>20</v>
      </c>
      <c r="F357" s="189">
        <v>5.3</v>
      </c>
      <c r="G357" s="88">
        <v>7.7</v>
      </c>
      <c r="H357" s="88">
        <v>6.4</v>
      </c>
      <c r="I357" s="88">
        <v>2.4</v>
      </c>
      <c r="J357" s="1408"/>
      <c r="K357" s="98">
        <v>68</v>
      </c>
      <c r="L357" s="98">
        <v>97</v>
      </c>
      <c r="M357" s="98">
        <v>83</v>
      </c>
      <c r="N357" s="98">
        <v>29</v>
      </c>
      <c r="O357" s="111"/>
      <c r="P357" s="98">
        <v>1011</v>
      </c>
      <c r="Q357" s="98">
        <v>1020</v>
      </c>
      <c r="R357" s="98">
        <v>1015.5</v>
      </c>
      <c r="S357" s="98">
        <v>9</v>
      </c>
      <c r="T357" s="111"/>
      <c r="U357" s="88">
        <v>5.14696</v>
      </c>
      <c r="V357" s="88">
        <v>13.07496598639456</v>
      </c>
      <c r="W357" s="88">
        <v>19.220200000000002</v>
      </c>
      <c r="X357" s="103" t="s">
        <v>181</v>
      </c>
      <c r="Y357" s="401"/>
      <c r="Z357" s="88">
        <v>0.9</v>
      </c>
      <c r="AA357" s="1459">
        <v>0.5</v>
      </c>
      <c r="AB357" s="156">
        <v>0.3</v>
      </c>
      <c r="AC357" s="1461">
        <v>1.6014234875444844E-2</v>
      </c>
      <c r="AD357" s="88">
        <v>0.3</v>
      </c>
      <c r="AE357" s="1459">
        <v>0.5</v>
      </c>
      <c r="AF357" s="1467"/>
      <c r="AG357" s="88">
        <v>1.9</v>
      </c>
      <c r="AH357" s="88">
        <v>6</v>
      </c>
      <c r="AI357" s="88">
        <v>3.6</v>
      </c>
      <c r="AJ357" s="88">
        <v>4.0999999999999996</v>
      </c>
      <c r="AL357" s="103" t="s">
        <v>776</v>
      </c>
      <c r="AM357" s="106"/>
      <c r="AN357" s="106"/>
      <c r="AO357" s="396"/>
      <c r="AP357" s="593">
        <v>3.5</v>
      </c>
      <c r="AQ357" s="596">
        <v>3</v>
      </c>
      <c r="AR357" s="576"/>
      <c r="AS357" s="44">
        <f t="shared" si="47"/>
        <v>2.0999999999999996</v>
      </c>
      <c r="AT357" s="88">
        <f t="shared" si="48"/>
        <v>-9.9999999999999645E-2</v>
      </c>
      <c r="AU357" s="88">
        <f t="shared" si="49"/>
        <v>1</v>
      </c>
      <c r="AV357" s="355">
        <f t="shared" si="50"/>
        <v>-2.1999999999999993</v>
      </c>
      <c r="AW357" s="44">
        <f>IF(F357="","",F357-Daily!CP357)</f>
        <v>2.2869230769230766</v>
      </c>
      <c r="AX357" s="44">
        <f>IF(G357="","",G357-Daily!CQ357)</f>
        <v>0.23000000000000043</v>
      </c>
      <c r="AY357" s="44">
        <f>IF(H357="","",H357-Daily!CR357)</f>
        <v>1.1584615384615393</v>
      </c>
      <c r="AZ357" s="487">
        <f>IF(I357="","",I357-Daily!CS357)</f>
        <v>-2.0569230769230766</v>
      </c>
      <c r="BA357" s="85">
        <v>4.4219083501062038</v>
      </c>
      <c r="BB357" s="85">
        <v>2.1117473567207905</v>
      </c>
      <c r="BC357" s="85">
        <v>2.875408164856752</v>
      </c>
      <c r="BD357" s="108">
        <v>4.3979630561034844</v>
      </c>
      <c r="BE357" s="351"/>
      <c r="BF357" s="640">
        <v>0.42272727272727278</v>
      </c>
      <c r="BG357" s="44">
        <v>492.00000000000068</v>
      </c>
      <c r="BH357" s="643">
        <v>0.72504278379920228</v>
      </c>
      <c r="BI357" s="85">
        <v>1551.5099999999991</v>
      </c>
      <c r="BJ357" s="616">
        <v>1.0670869478401697</v>
      </c>
      <c r="BK357" s="1792">
        <f t="shared" si="51"/>
        <v>1</v>
      </c>
      <c r="BL357" s="1709">
        <v>0.28611111111111115</v>
      </c>
      <c r="BM357" s="1709">
        <v>0.52013888888888882</v>
      </c>
      <c r="BN357" s="1709">
        <v>0.51736111111111105</v>
      </c>
      <c r="BO357" s="1709">
        <v>0</v>
      </c>
      <c r="BP357" s="1708" t="s">
        <v>459</v>
      </c>
      <c r="BR357" s="1395"/>
      <c r="BS357" s="1389" t="s">
        <v>185</v>
      </c>
      <c r="BT357" s="108">
        <v>0</v>
      </c>
      <c r="BU357" s="26"/>
      <c r="BV357" s="2137"/>
      <c r="BW357" s="2138"/>
      <c r="BX357" s="2138"/>
      <c r="BY357" s="2138"/>
      <c r="BZ357" s="2138"/>
      <c r="CA357" s="2138"/>
      <c r="CB357" s="2138"/>
      <c r="CC357" s="2139"/>
      <c r="CD357" s="172"/>
      <c r="CE357" s="1685">
        <f>MAX(M338:M368)</f>
        <v>94</v>
      </c>
      <c r="CF357" s="1685">
        <f>MAX(N338:N368)</f>
        <v>44</v>
      </c>
      <c r="CG357" s="1685">
        <f>MAX(P338:P368)</f>
        <v>1031</v>
      </c>
      <c r="CH357" s="1685">
        <f>MAX(Q338:Q368)</f>
        <v>1035</v>
      </c>
      <c r="CI357" s="1685">
        <f>MAX(R338:R368)</f>
        <v>1032.5</v>
      </c>
      <c r="CJ357" s="1685">
        <f>MAX(S338:S368)</f>
        <v>23</v>
      </c>
      <c r="CK357" s="1086"/>
      <c r="CL357" s="670">
        <v>1</v>
      </c>
      <c r="CM357" s="669">
        <v>0</v>
      </c>
      <c r="CN357" s="670">
        <v>1013.25</v>
      </c>
      <c r="CO357" s="135">
        <f>'2011'!CA82</f>
        <v>4.863999999999999</v>
      </c>
      <c r="CP357" s="664">
        <v>3.0130769230769232</v>
      </c>
      <c r="CQ357" s="664">
        <v>7.47</v>
      </c>
      <c r="CR357" s="664">
        <f t="shared" si="45"/>
        <v>5.241538461538461</v>
      </c>
      <c r="CS357" s="664">
        <f t="shared" si="46"/>
        <v>4.4569230769230765</v>
      </c>
      <c r="CT357" s="669">
        <f>$CT$337+('2011'!$BX$82/Daily!$E$368*Daily!E357)</f>
        <v>678.58064516129036</v>
      </c>
      <c r="CU357" s="669">
        <f>$CU$337+('2011'!$CF$82/Daily!$E$368*Daily!E357)</f>
        <v>1453.9677419354839</v>
      </c>
      <c r="CV357" s="135">
        <f>'2011'!BT82</f>
        <v>3.2</v>
      </c>
      <c r="CW357" s="135">
        <f>'2011'!BU82</f>
        <v>7.8</v>
      </c>
      <c r="CX357" s="25"/>
      <c r="CY357" s="536"/>
      <c r="CZ357" s="536"/>
      <c r="DA357" s="536"/>
      <c r="DB357" s="536"/>
      <c r="DC357" s="536"/>
      <c r="DD357" s="536"/>
    </row>
    <row r="358" spans="4:108" ht="12.75" customHeight="1" x14ac:dyDescent="0.2">
      <c r="D358" s="1889"/>
      <c r="E358" s="1814">
        <f t="shared" si="52"/>
        <v>21</v>
      </c>
      <c r="F358" s="189">
        <v>6.1</v>
      </c>
      <c r="G358" s="88">
        <v>11.8</v>
      </c>
      <c r="H358" s="88">
        <v>9.4</v>
      </c>
      <c r="I358" s="88">
        <v>5.7</v>
      </c>
      <c r="J358" s="1408"/>
      <c r="K358" s="98">
        <v>87</v>
      </c>
      <c r="L358" s="98">
        <v>98</v>
      </c>
      <c r="M358" s="98">
        <v>94</v>
      </c>
      <c r="N358" s="98">
        <v>11</v>
      </c>
      <c r="O358" s="111"/>
      <c r="P358" s="98">
        <v>1014</v>
      </c>
      <c r="Q358" s="98">
        <v>1023</v>
      </c>
      <c r="R358" s="98">
        <v>1018.5</v>
      </c>
      <c r="S358" s="98">
        <v>9</v>
      </c>
      <c r="T358" s="111"/>
      <c r="U358" s="88">
        <v>4.0258400000000005</v>
      </c>
      <c r="V358" s="88">
        <v>12.305850340136056</v>
      </c>
      <c r="W358" s="88">
        <v>18.089600000000001</v>
      </c>
      <c r="X358" s="103" t="s">
        <v>181</v>
      </c>
      <c r="Y358" s="401"/>
      <c r="Z358" s="88">
        <v>1.7</v>
      </c>
      <c r="AA358" s="1459">
        <v>0.5</v>
      </c>
      <c r="AB358" s="156">
        <v>0.3</v>
      </c>
      <c r="AC358" s="1461">
        <v>3.0249110320284704E-2</v>
      </c>
      <c r="AD358" s="88">
        <v>0.33999999999999997</v>
      </c>
      <c r="AE358" s="1459">
        <v>0.6</v>
      </c>
      <c r="AF358" s="1467"/>
      <c r="AG358" s="88">
        <v>4.0999999999999996</v>
      </c>
      <c r="AH358" s="88">
        <v>11.2</v>
      </c>
      <c r="AI358" s="88">
        <v>8.6</v>
      </c>
      <c r="AJ358" s="88">
        <v>7.1</v>
      </c>
      <c r="AL358" s="103" t="s">
        <v>464</v>
      </c>
      <c r="AM358" s="106"/>
      <c r="AN358" s="106"/>
      <c r="AO358" s="396"/>
      <c r="AP358" s="593">
        <v>0</v>
      </c>
      <c r="AQ358" s="596">
        <v>5</v>
      </c>
      <c r="AR358" s="576"/>
      <c r="AS358" s="44">
        <f t="shared" si="47"/>
        <v>2.8999999999999995</v>
      </c>
      <c r="AT358" s="88">
        <f t="shared" si="48"/>
        <v>4.0000000000000009</v>
      </c>
      <c r="AU358" s="88">
        <f t="shared" si="49"/>
        <v>3.45</v>
      </c>
      <c r="AV358" s="355">
        <f t="shared" si="50"/>
        <v>1.1000000000000014</v>
      </c>
      <c r="AW358" s="44">
        <f>IF(F358="","",F358-Daily!CP358)</f>
        <v>3.115384615384615</v>
      </c>
      <c r="AX358" s="44">
        <f>IF(G358="","",G358-Daily!CQ358)</f>
        <v>4.370000000000001</v>
      </c>
      <c r="AY358" s="44">
        <f>IF(H358="","",H358-Daily!CR358)</f>
        <v>4.1926923076923082</v>
      </c>
      <c r="AZ358" s="487">
        <f>IF(I358="","",I358-Daily!CS358)</f>
        <v>1.2546153846153851</v>
      </c>
      <c r="BA358" s="85">
        <v>6.5381641120703256</v>
      </c>
      <c r="BB358" s="85">
        <v>9.648050438108875</v>
      </c>
      <c r="BC358" s="85">
        <v>12.764175628798951</v>
      </c>
      <c r="BD358" s="108">
        <v>3.0843641465651643</v>
      </c>
      <c r="BE358" s="351"/>
      <c r="BF358" s="640">
        <v>0.79848484848484846</v>
      </c>
      <c r="BG358" s="26">
        <v>493.70000000000067</v>
      </c>
      <c r="BH358" s="132">
        <v>0.72527248602028338</v>
      </c>
      <c r="BI358" s="30">
        <v>1551.5099999999991</v>
      </c>
      <c r="BJ358" s="616">
        <v>1.0659517741184807</v>
      </c>
      <c r="BK358" s="1792">
        <f t="shared" si="51"/>
        <v>2</v>
      </c>
      <c r="BL358" s="1709">
        <v>4.1666666666666664E-2</v>
      </c>
      <c r="BM358" s="1709" t="s">
        <v>784</v>
      </c>
      <c r="BN358" s="1709" t="s">
        <v>489</v>
      </c>
      <c r="BO358" s="1709">
        <v>0.47638888888888892</v>
      </c>
      <c r="BP358" s="1708">
        <v>0.70833333333333337</v>
      </c>
      <c r="BR358" s="1395"/>
      <c r="BS358" s="1209" t="s">
        <v>179</v>
      </c>
      <c r="BT358" s="108">
        <v>1</v>
      </c>
      <c r="BV358" s="2140"/>
      <c r="BW358" s="2141"/>
      <c r="BX358" s="2141"/>
      <c r="BY358" s="2141"/>
      <c r="BZ358" s="2141"/>
      <c r="CA358" s="2141"/>
      <c r="CB358" s="2141"/>
      <c r="CC358" s="2142"/>
      <c r="CD358" s="1381"/>
      <c r="CE358" s="1682">
        <f>MIN(U338:U368)</f>
        <v>4.0258400000000005</v>
      </c>
      <c r="CF358" s="1682">
        <f>MIN(V338:V368)</f>
        <v>8.6999999999999993</v>
      </c>
      <c r="CG358" s="1682">
        <f>MIN(W338:W368)</f>
        <v>12.8</v>
      </c>
      <c r="CH358" s="1682"/>
      <c r="CI358" s="1682"/>
      <c r="CJ358" s="1682"/>
      <c r="CK358" s="1086"/>
      <c r="CL358" s="670">
        <v>1</v>
      </c>
      <c r="CM358" s="669">
        <v>0</v>
      </c>
      <c r="CN358" s="670">
        <v>1013.25</v>
      </c>
      <c r="CO358" s="135">
        <f>'2011'!CA82</f>
        <v>4.863999999999999</v>
      </c>
      <c r="CP358" s="664">
        <v>2.9846153846153847</v>
      </c>
      <c r="CQ358" s="664">
        <v>7.43</v>
      </c>
      <c r="CR358" s="664">
        <f t="shared" si="45"/>
        <v>5.2073076923076922</v>
      </c>
      <c r="CS358" s="664">
        <f t="shared" si="46"/>
        <v>4.445384615384615</v>
      </c>
      <c r="CT358" s="669">
        <f>$CT$337+('2011'!$BX$82/Daily!$E$368*Daily!E358)</f>
        <v>680.70967741935488</v>
      </c>
      <c r="CU358" s="669">
        <f>$CU$337+('2011'!$CF$82/Daily!$E$368*Daily!E358)</f>
        <v>1455.516129032258</v>
      </c>
      <c r="CV358" s="135">
        <f>'2011'!BT82</f>
        <v>3.2</v>
      </c>
      <c r="CW358" s="135">
        <f>'2011'!BU82</f>
        <v>7.8</v>
      </c>
      <c r="CX358" s="25"/>
      <c r="CY358" s="536"/>
      <c r="CZ358" s="536"/>
      <c r="DA358" s="536"/>
      <c r="DB358" s="536"/>
      <c r="DC358" s="536"/>
      <c r="DD358" s="536"/>
    </row>
    <row r="359" spans="4:108" ht="12.75" customHeight="1" x14ac:dyDescent="0.2">
      <c r="D359" s="1889"/>
      <c r="E359" s="1814">
        <f t="shared" si="52"/>
        <v>22</v>
      </c>
      <c r="F359" s="189">
        <v>8</v>
      </c>
      <c r="G359" s="88">
        <v>11.9</v>
      </c>
      <c r="H359" s="88">
        <v>10</v>
      </c>
      <c r="I359" s="88">
        <v>3.9</v>
      </c>
      <c r="J359" s="1408"/>
      <c r="K359" s="98">
        <v>80</v>
      </c>
      <c r="L359" s="98">
        <v>96</v>
      </c>
      <c r="M359" s="98">
        <v>89</v>
      </c>
      <c r="N359" s="98">
        <v>16</v>
      </c>
      <c r="O359" s="111"/>
      <c r="P359" s="98">
        <v>1023</v>
      </c>
      <c r="Q359" s="98">
        <v>1026</v>
      </c>
      <c r="R359" s="98">
        <v>1024.5</v>
      </c>
      <c r="S359" s="98">
        <v>3</v>
      </c>
      <c r="T359" s="111"/>
      <c r="U359" s="88">
        <v>5.3</v>
      </c>
      <c r="V359" s="88">
        <v>12.5</v>
      </c>
      <c r="W359" s="88">
        <v>18.5</v>
      </c>
      <c r="X359" s="103" t="s">
        <v>181</v>
      </c>
      <c r="Y359" s="401"/>
      <c r="Z359" s="88">
        <v>0</v>
      </c>
      <c r="AA359" s="1459" t="s">
        <v>459</v>
      </c>
      <c r="AB359" s="156" t="s">
        <v>459</v>
      </c>
      <c r="AC359" s="1461" t="s">
        <v>459</v>
      </c>
      <c r="AD359" s="88" t="s">
        <v>459</v>
      </c>
      <c r="AE359" s="1459" t="s">
        <v>459</v>
      </c>
      <c r="AF359" s="1467"/>
      <c r="AG359" s="88">
        <v>7</v>
      </c>
      <c r="AH359" s="88">
        <v>9.4</v>
      </c>
      <c r="AI359" s="88">
        <v>8.1999999999999993</v>
      </c>
      <c r="AJ359" s="88">
        <v>2.4000000000000004</v>
      </c>
      <c r="AL359" s="103" t="s">
        <v>777</v>
      </c>
      <c r="AM359" s="106"/>
      <c r="AN359" s="106"/>
      <c r="AO359" s="396"/>
      <c r="AP359" s="593">
        <v>6.5</v>
      </c>
      <c r="AQ359" s="596">
        <v>0</v>
      </c>
      <c r="AR359" s="576"/>
      <c r="AS359" s="44">
        <f t="shared" si="47"/>
        <v>4.8</v>
      </c>
      <c r="AT359" s="88">
        <f t="shared" si="48"/>
        <v>4.1000000000000005</v>
      </c>
      <c r="AU359" s="88">
        <f t="shared" si="49"/>
        <v>4.45</v>
      </c>
      <c r="AV359" s="355">
        <f t="shared" si="50"/>
        <v>-0.69999999999999929</v>
      </c>
      <c r="AW359" s="44">
        <f>IF(F359="","",F359-Daily!CP359)</f>
        <v>5.0438461538461539</v>
      </c>
      <c r="AX359" s="44">
        <f>IF(G359="","",G359-Daily!CQ359)</f>
        <v>4.5100000000000007</v>
      </c>
      <c r="AY359" s="44">
        <f>IF(H359="","",H359-Daily!CR359)</f>
        <v>4.8269230769230766</v>
      </c>
      <c r="AZ359" s="487">
        <f>IF(I359="","",I359-Daily!CS359)</f>
        <v>-0.53384615384615364</v>
      </c>
      <c r="BA359" s="85">
        <v>20.536791746028243</v>
      </c>
      <c r="BB359" s="85">
        <v>10.356824711927079</v>
      </c>
      <c r="BC359" s="85">
        <v>19.419891960701129</v>
      </c>
      <c r="BD359" s="108">
        <v>2.363587649883232</v>
      </c>
      <c r="BE359" s="351"/>
      <c r="BF359" s="640">
        <v>0</v>
      </c>
      <c r="BG359" s="26">
        <v>493.70000000000067</v>
      </c>
      <c r="BH359" s="132">
        <v>0.72301114890400697</v>
      </c>
      <c r="BI359" s="30">
        <v>1558.0099999999991</v>
      </c>
      <c r="BJ359" s="616">
        <v>1.0692800371936499</v>
      </c>
      <c r="BK359" s="1792">
        <f t="shared" si="51"/>
        <v>0</v>
      </c>
      <c r="BL359" s="1709">
        <v>0.31388888888888888</v>
      </c>
      <c r="BM359" s="1709">
        <v>0.59236111111111112</v>
      </c>
      <c r="BN359" s="1709">
        <v>0.65277777777777779</v>
      </c>
      <c r="BO359" s="1709">
        <v>0.39652777777777781</v>
      </c>
      <c r="BP359" s="1708">
        <v>0.53055555555555556</v>
      </c>
      <c r="BR359" s="1395"/>
      <c r="BS359" s="1389" t="s">
        <v>154</v>
      </c>
      <c r="BT359" s="108">
        <v>17</v>
      </c>
      <c r="BV359" s="2137"/>
      <c r="BW359" s="2138"/>
      <c r="BX359" s="2138"/>
      <c r="BY359" s="2138"/>
      <c r="BZ359" s="2138"/>
      <c r="CA359" s="2138"/>
      <c r="CB359" s="2138"/>
      <c r="CC359" s="2139"/>
      <c r="CD359" s="1379"/>
      <c r="CE359" s="1684">
        <f>MAX(U338:U368)</f>
        <v>9.6</v>
      </c>
      <c r="CF359" s="1684">
        <f>MAX(V338:V368)</f>
        <v>22.5</v>
      </c>
      <c r="CG359" s="1684">
        <f>MAX(W338:W368)</f>
        <v>40.9</v>
      </c>
      <c r="CH359" s="1684">
        <f>MAX(Z338:Z368)</f>
        <v>9.1</v>
      </c>
      <c r="CI359" s="1684">
        <f>MAX(AA338:AA368)</f>
        <v>5.3</v>
      </c>
      <c r="CJ359" s="1684">
        <f>MAX(AB338:AB368)</f>
        <v>3</v>
      </c>
      <c r="CK359" s="1086"/>
      <c r="CL359" s="670">
        <v>1</v>
      </c>
      <c r="CM359" s="669">
        <v>0</v>
      </c>
      <c r="CN359" s="670">
        <v>1013.25</v>
      </c>
      <c r="CO359" s="135">
        <f>'2011'!CA82</f>
        <v>4.863999999999999</v>
      </c>
      <c r="CP359" s="664">
        <v>2.9561538461538461</v>
      </c>
      <c r="CQ359" s="664">
        <v>7.39</v>
      </c>
      <c r="CR359" s="664">
        <f t="shared" si="45"/>
        <v>5.1730769230769234</v>
      </c>
      <c r="CS359" s="664">
        <f t="shared" si="46"/>
        <v>4.4338461538461535</v>
      </c>
      <c r="CT359" s="669">
        <f>$CT$337+('2011'!$BX$82/Daily!$E$368*Daily!E359)</f>
        <v>682.83870967741939</v>
      </c>
      <c r="CU359" s="669">
        <f>$CU$337+('2011'!$CF$82/Daily!$E$368*Daily!E359)</f>
        <v>1457.0645161290322</v>
      </c>
      <c r="CV359" s="135">
        <f>'2011'!BT82</f>
        <v>3.2</v>
      </c>
      <c r="CW359" s="135">
        <f>'2011'!BU82</f>
        <v>7.8</v>
      </c>
      <c r="CX359" s="25"/>
      <c r="CY359" s="536"/>
      <c r="CZ359" s="536"/>
      <c r="DA359" s="536"/>
      <c r="DB359" s="536"/>
      <c r="DC359" s="536"/>
      <c r="DD359" s="536"/>
    </row>
    <row r="360" spans="4:108" ht="12.75" customHeight="1" x14ac:dyDescent="0.2">
      <c r="D360" s="1889"/>
      <c r="E360" s="1814">
        <f t="shared" si="52"/>
        <v>23</v>
      </c>
      <c r="F360" s="189">
        <v>4.5999999999999996</v>
      </c>
      <c r="G360" s="88">
        <v>11.2</v>
      </c>
      <c r="H360" s="88">
        <v>9.1999999999999993</v>
      </c>
      <c r="I360" s="88">
        <v>6.6</v>
      </c>
      <c r="J360" s="1408"/>
      <c r="K360" s="98">
        <v>77</v>
      </c>
      <c r="L360" s="98">
        <v>92</v>
      </c>
      <c r="M360" s="98">
        <v>85</v>
      </c>
      <c r="N360" s="98">
        <v>15</v>
      </c>
      <c r="O360" s="111"/>
      <c r="P360" s="98">
        <v>1008</v>
      </c>
      <c r="Q360" s="98">
        <v>1024</v>
      </c>
      <c r="R360" s="98">
        <v>1016</v>
      </c>
      <c r="S360" s="98">
        <v>16</v>
      </c>
      <c r="T360" s="111"/>
      <c r="U360" s="88">
        <v>7.8</v>
      </c>
      <c r="V360" s="88">
        <v>17.600000000000001</v>
      </c>
      <c r="W360" s="88">
        <v>26.3</v>
      </c>
      <c r="X360" s="103" t="s">
        <v>181</v>
      </c>
      <c r="Y360" s="401"/>
      <c r="Z360" s="88">
        <v>4.0999999999999996</v>
      </c>
      <c r="AA360" s="1459">
        <v>2.8</v>
      </c>
      <c r="AB360" s="156">
        <v>1.4</v>
      </c>
      <c r="AC360" s="1461">
        <v>7.2953736654804285E-2</v>
      </c>
      <c r="AD360" s="88">
        <v>1.0249999999999999</v>
      </c>
      <c r="AE360" s="1459">
        <v>20</v>
      </c>
      <c r="AF360" s="1467"/>
      <c r="AG360" s="88">
        <v>0.9</v>
      </c>
      <c r="AH360" s="88">
        <v>9.3000000000000007</v>
      </c>
      <c r="AI360" s="88">
        <v>6.8</v>
      </c>
      <c r="AJ360" s="88">
        <v>8.4</v>
      </c>
      <c r="AL360" s="103" t="s">
        <v>464</v>
      </c>
      <c r="AM360" s="106"/>
      <c r="AN360" s="106"/>
      <c r="AO360" s="396"/>
      <c r="AP360" s="593">
        <v>0</v>
      </c>
      <c r="AQ360" s="596">
        <v>4</v>
      </c>
      <c r="AR360" s="576"/>
      <c r="AS360" s="44">
        <f t="shared" si="47"/>
        <v>1.3999999999999995</v>
      </c>
      <c r="AT360" s="88">
        <f t="shared" si="48"/>
        <v>3.3999999999999995</v>
      </c>
      <c r="AU360" s="88">
        <f t="shared" si="49"/>
        <v>2.3999999999999995</v>
      </c>
      <c r="AV360" s="355">
        <f t="shared" si="50"/>
        <v>2</v>
      </c>
      <c r="AW360" s="44">
        <f>IF(F360="","",F360-Daily!CP360)</f>
        <v>1.6723076923076921</v>
      </c>
      <c r="AX360" s="44">
        <f>IF(G360="","",G360-Daily!CQ360)</f>
        <v>3.8499999999999996</v>
      </c>
      <c r="AY360" s="44">
        <f>IF(H360="","",H360-Daily!CR360)</f>
        <v>4.0611538461538457</v>
      </c>
      <c r="AZ360" s="487">
        <f>IF(I360="","",I360-Daily!CS360)</f>
        <v>2.1776923076923076</v>
      </c>
      <c r="BA360" s="85">
        <v>3.4329390904776749</v>
      </c>
      <c r="BB360" s="85">
        <v>7.5025438430091027</v>
      </c>
      <c r="BC360" s="85">
        <v>11.757373519682437</v>
      </c>
      <c r="BD360" s="108">
        <v>4.6651426508892717</v>
      </c>
      <c r="BE360" s="351"/>
      <c r="BF360" s="640">
        <v>1.9257575757575758</v>
      </c>
      <c r="BG360" s="26">
        <v>497.80000000000069</v>
      </c>
      <c r="BH360" s="132">
        <v>0.72674955260431484</v>
      </c>
      <c r="BI360" s="30">
        <v>1558.0099999999991</v>
      </c>
      <c r="BJ360" s="616">
        <v>1.0681449454851046</v>
      </c>
      <c r="BK360" s="1792">
        <f t="shared" si="51"/>
        <v>2</v>
      </c>
      <c r="BL360" s="1709">
        <v>0.35416666666666669</v>
      </c>
      <c r="BM360" s="1709">
        <v>0.47847222222222219</v>
      </c>
      <c r="BN360" s="1709">
        <v>0.4375</v>
      </c>
      <c r="BO360" s="1709" t="s">
        <v>785</v>
      </c>
      <c r="BP360" s="1708">
        <v>0.68541666666666667</v>
      </c>
      <c r="BR360" s="1395"/>
      <c r="BS360" s="1389" t="s">
        <v>181</v>
      </c>
      <c r="BT360" s="108">
        <v>12</v>
      </c>
      <c r="BV360" s="2235"/>
      <c r="BW360" s="2236"/>
      <c r="BX360" s="2236"/>
      <c r="BY360" s="2236"/>
      <c r="BZ360" s="2236"/>
      <c r="CA360" s="2236"/>
      <c r="CB360" s="2236"/>
      <c r="CC360" s="2237"/>
      <c r="CD360" s="1379"/>
      <c r="CE360" s="1686"/>
      <c r="CF360" s="1682">
        <f>MIN(AD338:AD368)</f>
        <v>0.19999999999999998</v>
      </c>
      <c r="CG360" s="1687"/>
      <c r="CH360" s="1682">
        <f>MIN(AG338:AG368)</f>
        <v>-3.6</v>
      </c>
      <c r="CI360" s="1682">
        <f>MIN(AH338:AH368)</f>
        <v>0.6</v>
      </c>
      <c r="CJ360" s="1682">
        <f>MIN(AI338:AI368)</f>
        <v>-1</v>
      </c>
      <c r="CK360" s="1086"/>
      <c r="CL360" s="670">
        <v>1</v>
      </c>
      <c r="CM360" s="669">
        <v>0</v>
      </c>
      <c r="CN360" s="670">
        <v>1013.25</v>
      </c>
      <c r="CO360" s="135">
        <f>'2011'!CA82</f>
        <v>4.863999999999999</v>
      </c>
      <c r="CP360" s="664">
        <v>2.9276923076923076</v>
      </c>
      <c r="CQ360" s="664">
        <v>7.35</v>
      </c>
      <c r="CR360" s="664">
        <f t="shared" si="45"/>
        <v>5.1388461538461536</v>
      </c>
      <c r="CS360" s="664">
        <f t="shared" si="46"/>
        <v>4.4223076923076921</v>
      </c>
      <c r="CT360" s="669">
        <f>$CT$337+('2011'!$BX$82/Daily!$E$368*Daily!E360)</f>
        <v>684.9677419354839</v>
      </c>
      <c r="CU360" s="669">
        <f>$CU$337+('2011'!$CF$82/Daily!$E$368*Daily!E360)</f>
        <v>1458.6129032258063</v>
      </c>
      <c r="CV360" s="135">
        <f>'2011'!BT82</f>
        <v>3.2</v>
      </c>
      <c r="CW360" s="135">
        <f>'2011'!BU82</f>
        <v>7.8</v>
      </c>
      <c r="CX360" s="25"/>
      <c r="CY360" s="536"/>
      <c r="CZ360" s="536"/>
      <c r="DA360" s="536"/>
      <c r="DB360" s="536"/>
      <c r="DC360" s="536"/>
      <c r="DD360" s="536"/>
    </row>
    <row r="361" spans="4:108" ht="12.75" customHeight="1" x14ac:dyDescent="0.2">
      <c r="D361" s="1889"/>
      <c r="E361" s="1814">
        <f t="shared" si="52"/>
        <v>24</v>
      </c>
      <c r="F361" s="189">
        <v>3</v>
      </c>
      <c r="G361" s="88">
        <v>8.1999999999999993</v>
      </c>
      <c r="H361" s="88">
        <v>5.6</v>
      </c>
      <c r="I361" s="88">
        <v>5.2</v>
      </c>
      <c r="J361" s="1408"/>
      <c r="K361" s="98">
        <v>74</v>
      </c>
      <c r="L361" s="98">
        <v>86</v>
      </c>
      <c r="M361" s="98">
        <v>80</v>
      </c>
      <c r="N361" s="98">
        <v>12</v>
      </c>
      <c r="O361" s="111"/>
      <c r="P361" s="98">
        <v>1022</v>
      </c>
      <c r="Q361" s="98">
        <v>1032</v>
      </c>
      <c r="R361" s="98">
        <v>1027</v>
      </c>
      <c r="S361" s="98">
        <v>10</v>
      </c>
      <c r="T361" s="111"/>
      <c r="U361" s="88">
        <v>5.7</v>
      </c>
      <c r="V361" s="88">
        <v>12.5</v>
      </c>
      <c r="W361" s="88">
        <v>15.9</v>
      </c>
      <c r="X361" s="103" t="s">
        <v>154</v>
      </c>
      <c r="Y361" s="401"/>
      <c r="Z361" s="88">
        <v>0.3</v>
      </c>
      <c r="AA361" s="1459">
        <v>0.3</v>
      </c>
      <c r="AB361" s="156" t="s">
        <v>112</v>
      </c>
      <c r="AC361" s="1461">
        <v>5.3380782918149476E-3</v>
      </c>
      <c r="AD361" s="88">
        <v>0.19999999999999998</v>
      </c>
      <c r="AE361" s="1459" t="s">
        <v>112</v>
      </c>
      <c r="AF361" s="1467"/>
      <c r="AG361" s="88">
        <v>-0.4</v>
      </c>
      <c r="AH361" s="88">
        <v>6</v>
      </c>
      <c r="AI361" s="88">
        <v>2.4</v>
      </c>
      <c r="AJ361" s="88">
        <v>6.4</v>
      </c>
      <c r="AL361" s="103" t="s">
        <v>759</v>
      </c>
      <c r="AM361" s="106"/>
      <c r="AN361" s="106"/>
      <c r="AO361" s="396"/>
      <c r="AP361" s="593">
        <v>0.7</v>
      </c>
      <c r="AQ361" s="596">
        <v>1.5</v>
      </c>
      <c r="AR361" s="576"/>
      <c r="AS361" s="44">
        <f t="shared" si="47"/>
        <v>-0.20000000000000018</v>
      </c>
      <c r="AT361" s="88">
        <f t="shared" si="48"/>
        <v>0.39999999999999947</v>
      </c>
      <c r="AU361" s="88">
        <f t="shared" si="49"/>
        <v>9.9999999999999645E-2</v>
      </c>
      <c r="AV361" s="355">
        <f t="shared" si="50"/>
        <v>0.59999999999999964</v>
      </c>
      <c r="AW361" s="44">
        <f>IF(F361="","",F361-Daily!CP361)</f>
        <v>0.10076923076923094</v>
      </c>
      <c r="AX361" s="44">
        <f>IF(G361="","",G361-Daily!CQ361)</f>
        <v>0.88999999999999968</v>
      </c>
      <c r="AY361" s="44">
        <f>IF(H361="","",H361-Daily!CR361)</f>
        <v>0.49538461538461576</v>
      </c>
      <c r="AZ361" s="487">
        <f>IF(I361="","",I361-Daily!CS361)</f>
        <v>0.78923076923076962</v>
      </c>
      <c r="BA361" s="85">
        <v>2.054272547036835</v>
      </c>
      <c r="BB361" s="85">
        <v>2.5084208051946963</v>
      </c>
      <c r="BC361" s="85">
        <v>2.306535628066205</v>
      </c>
      <c r="BD361" s="108">
        <v>2.5831332305133188</v>
      </c>
      <c r="BE361" s="351"/>
      <c r="BF361" s="640">
        <v>0.1409090909090909</v>
      </c>
      <c r="BG361" s="26">
        <v>498.1000000000007</v>
      </c>
      <c r="BH361" s="132">
        <v>0.72493427230047047</v>
      </c>
      <c r="BI361" s="30">
        <v>1558.7099999999991</v>
      </c>
      <c r="BJ361" s="616">
        <v>1.0674916602231297</v>
      </c>
      <c r="BK361" s="1792">
        <f t="shared" si="51"/>
        <v>1</v>
      </c>
      <c r="BL361" s="1709">
        <v>0.34652777777777777</v>
      </c>
      <c r="BM361" s="1709">
        <v>0.64583333333333337</v>
      </c>
      <c r="BN361" s="1709" t="s">
        <v>786</v>
      </c>
      <c r="BO361" s="1709" t="s">
        <v>490</v>
      </c>
      <c r="BP361" s="1708">
        <v>1.1805555555555555E-2</v>
      </c>
      <c r="BR361" s="1395"/>
      <c r="BS361" s="1390" t="s">
        <v>182</v>
      </c>
      <c r="BT361" s="160">
        <v>0</v>
      </c>
      <c r="BV361" s="2238"/>
      <c r="BW361" s="2239"/>
      <c r="BX361" s="2239"/>
      <c r="BY361" s="2239"/>
      <c r="BZ361" s="2239"/>
      <c r="CA361" s="2239"/>
      <c r="CB361" s="2239"/>
      <c r="CC361" s="2240"/>
      <c r="CD361" s="1216"/>
      <c r="CE361" s="1688">
        <f>MAX(AC338:AC368)</f>
        <v>0.16192170818505341</v>
      </c>
      <c r="CF361" s="1684">
        <f>MAX(AD338:AD368)</f>
        <v>3.0333333333333332</v>
      </c>
      <c r="CG361" s="1689">
        <f>MAX(AE338:AE368)</f>
        <v>30</v>
      </c>
      <c r="CH361" s="1684">
        <f>MAX(AG338:AG368)</f>
        <v>9.8000000000000007</v>
      </c>
      <c r="CI361" s="1684">
        <f>MAX(AH338:AH368)</f>
        <v>11.2</v>
      </c>
      <c r="CJ361" s="1684">
        <f>MAX(AI338:AI368)</f>
        <v>10.3</v>
      </c>
      <c r="CK361" s="1086"/>
      <c r="CL361" s="670">
        <v>1</v>
      </c>
      <c r="CM361" s="669">
        <v>0</v>
      </c>
      <c r="CN361" s="670">
        <v>1013.25</v>
      </c>
      <c r="CO361" s="135">
        <f>'2011'!CA82</f>
        <v>4.863999999999999</v>
      </c>
      <c r="CP361" s="664">
        <v>2.8992307692307691</v>
      </c>
      <c r="CQ361" s="664">
        <v>7.31</v>
      </c>
      <c r="CR361" s="664">
        <f t="shared" si="45"/>
        <v>5.1046153846153839</v>
      </c>
      <c r="CS361" s="664">
        <f t="shared" si="46"/>
        <v>4.4107692307692306</v>
      </c>
      <c r="CT361" s="669">
        <f>$CT$337+('2011'!$BX$82/Daily!$E$368*Daily!E361)</f>
        <v>687.09677419354841</v>
      </c>
      <c r="CU361" s="669">
        <f>$CU$337+('2011'!$CF$82/Daily!$E$368*Daily!E361)</f>
        <v>1460.1612903225807</v>
      </c>
      <c r="CV361" s="135">
        <f>'2011'!BT82</f>
        <v>3.2</v>
      </c>
      <c r="CW361" s="135">
        <f>'2011'!BU82</f>
        <v>7.8</v>
      </c>
      <c r="CX361" s="25"/>
      <c r="CY361" s="536"/>
      <c r="CZ361" s="536"/>
      <c r="DA361" s="536"/>
      <c r="DB361" s="536"/>
      <c r="DC361" s="536"/>
      <c r="DD361" s="536"/>
    </row>
    <row r="362" spans="4:108" ht="12.75" customHeight="1" x14ac:dyDescent="0.2">
      <c r="D362" s="1889"/>
      <c r="E362" s="1814">
        <f t="shared" si="52"/>
        <v>25</v>
      </c>
      <c r="F362" s="189">
        <v>8.1999999999999993</v>
      </c>
      <c r="G362" s="88">
        <v>11.9</v>
      </c>
      <c r="H362" s="88">
        <v>10.5</v>
      </c>
      <c r="I362" s="88">
        <v>3.7</v>
      </c>
      <c r="J362" s="1408"/>
      <c r="K362" s="156">
        <v>77</v>
      </c>
      <c r="L362" s="156">
        <v>87</v>
      </c>
      <c r="M362" s="98">
        <v>83</v>
      </c>
      <c r="N362" s="156">
        <v>10</v>
      </c>
      <c r="O362" s="154"/>
      <c r="P362" s="156">
        <v>1027</v>
      </c>
      <c r="Q362" s="156">
        <v>1031</v>
      </c>
      <c r="R362" s="98">
        <v>1029</v>
      </c>
      <c r="S362" s="156">
        <v>4</v>
      </c>
      <c r="T362" s="154"/>
      <c r="U362" s="88">
        <v>7.4</v>
      </c>
      <c r="V362" s="88">
        <v>14.5</v>
      </c>
      <c r="W362" s="88">
        <v>21</v>
      </c>
      <c r="X362" s="103" t="s">
        <v>154</v>
      </c>
      <c r="Y362" s="401"/>
      <c r="Z362" s="88">
        <v>0</v>
      </c>
      <c r="AA362" s="1459" t="s">
        <v>459</v>
      </c>
      <c r="AB362" s="156" t="s">
        <v>459</v>
      </c>
      <c r="AC362" s="1461" t="s">
        <v>459</v>
      </c>
      <c r="AD362" s="88" t="s">
        <v>459</v>
      </c>
      <c r="AE362" s="1459" t="s">
        <v>459</v>
      </c>
      <c r="AF362" s="1467"/>
      <c r="AG362" s="88">
        <v>6</v>
      </c>
      <c r="AH362" s="88">
        <v>9.5</v>
      </c>
      <c r="AI362" s="88">
        <v>7.8</v>
      </c>
      <c r="AJ362" s="88">
        <v>3.5</v>
      </c>
      <c r="AL362" s="103" t="s">
        <v>778</v>
      </c>
      <c r="AM362" s="106"/>
      <c r="AN362" s="106"/>
      <c r="AO362" s="396"/>
      <c r="AP362" s="593">
        <v>0.1</v>
      </c>
      <c r="AQ362" s="596">
        <v>0</v>
      </c>
      <c r="AR362" s="576"/>
      <c r="AS362" s="44">
        <f t="shared" si="47"/>
        <v>4.9999999999999991</v>
      </c>
      <c r="AT362" s="88">
        <f t="shared" si="48"/>
        <v>4.1000000000000005</v>
      </c>
      <c r="AU362" s="88">
        <f t="shared" si="49"/>
        <v>4.55</v>
      </c>
      <c r="AV362" s="355">
        <f t="shared" si="50"/>
        <v>-0.89999999999999858</v>
      </c>
      <c r="AW362" s="44">
        <f>IF(F362="","",F362-Daily!CP362)</f>
        <v>5.3292307692307688</v>
      </c>
      <c r="AX362" s="44">
        <f>IF(G362="","",G362-Daily!CQ362)</f>
        <v>4.6300000000000008</v>
      </c>
      <c r="AY362" s="44">
        <f>IF(H362="","",H362-Daily!CR362)</f>
        <v>5.429615384615385</v>
      </c>
      <c r="AZ362" s="487">
        <f>IF(I362="","",I362-Daily!CS362)</f>
        <v>-0.69923076923076888</v>
      </c>
      <c r="BA362" s="85">
        <v>25.041250080043291</v>
      </c>
      <c r="BB362" s="85">
        <v>11.017555386357282</v>
      </c>
      <c r="BC362" s="85">
        <v>30.014484446435873</v>
      </c>
      <c r="BD362" s="108">
        <v>2.5018398042514756</v>
      </c>
      <c r="BE362" s="351"/>
      <c r="BF362" s="640">
        <v>0</v>
      </c>
      <c r="BG362" s="26">
        <v>498.1000000000007</v>
      </c>
      <c r="BH362" s="132">
        <v>0.72269493587943556</v>
      </c>
      <c r="BI362" s="30">
        <v>1558.809999999999</v>
      </c>
      <c r="BJ362" s="616">
        <v>1.0664292807803493</v>
      </c>
      <c r="BK362" s="1792">
        <f t="shared" si="51"/>
        <v>0</v>
      </c>
      <c r="BL362" s="1709" t="s">
        <v>527</v>
      </c>
      <c r="BM362" s="1709">
        <v>0.59375</v>
      </c>
      <c r="BN362" s="1709">
        <v>0.63611111111111118</v>
      </c>
      <c r="BO362" s="1709">
        <v>8.819444444444445E-2</v>
      </c>
      <c r="BP362" s="1708">
        <v>0.62430555555555556</v>
      </c>
      <c r="BR362" s="1395"/>
      <c r="BS362" s="1391" t="s">
        <v>186</v>
      </c>
      <c r="BT362" s="160">
        <f>MAX(BT354:BT361)</f>
        <v>17</v>
      </c>
      <c r="BU362" s="30"/>
      <c r="BV362" s="2241"/>
      <c r="BW362" s="2106"/>
      <c r="BX362" s="2106"/>
      <c r="BY362" s="2106"/>
      <c r="BZ362" s="2106"/>
      <c r="CA362" s="2106"/>
      <c r="CB362" s="2106"/>
      <c r="CC362" s="2242"/>
      <c r="CD362" s="1382"/>
      <c r="CE362" s="1682">
        <f>MIN(AJ338:AJ368)</f>
        <v>1</v>
      </c>
      <c r="CF362" s="1687"/>
      <c r="CG362" s="1687"/>
      <c r="CH362" s="1682">
        <f>MIN(AS338:AS368)</f>
        <v>-4.5</v>
      </c>
      <c r="CI362" s="1682">
        <f>MIN(AT338:AT368)</f>
        <v>-3.7</v>
      </c>
      <c r="CJ362" s="1682">
        <f>MIN(AU338:AU368)</f>
        <v>-3.5500000000000003</v>
      </c>
      <c r="CK362" s="1086"/>
      <c r="CL362" s="670">
        <v>1</v>
      </c>
      <c r="CM362" s="669">
        <v>0</v>
      </c>
      <c r="CN362" s="670">
        <v>1013.25</v>
      </c>
      <c r="CO362" s="135">
        <f>'2011'!CA82</f>
        <v>4.863999999999999</v>
      </c>
      <c r="CP362" s="664">
        <v>2.8707692307692305</v>
      </c>
      <c r="CQ362" s="664">
        <v>7.27</v>
      </c>
      <c r="CR362" s="664">
        <f t="shared" si="45"/>
        <v>5.070384615384615</v>
      </c>
      <c r="CS362" s="664">
        <f t="shared" si="46"/>
        <v>4.3992307692307691</v>
      </c>
      <c r="CT362" s="669">
        <f>$CT$337+('2011'!$BX$82/Daily!$E$368*Daily!E362)</f>
        <v>689.22580645161293</v>
      </c>
      <c r="CU362" s="669">
        <f>$CU$337+('2011'!$CF$82/Daily!$E$368*Daily!E362)</f>
        <v>1461.7096774193549</v>
      </c>
      <c r="CV362" s="135">
        <f>'2011'!BT82</f>
        <v>3.2</v>
      </c>
      <c r="CW362" s="135">
        <f>'2011'!BU82</f>
        <v>7.8</v>
      </c>
      <c r="CX362" s="25"/>
      <c r="CY362" s="536"/>
      <c r="CZ362" s="536"/>
      <c r="DA362" s="536"/>
      <c r="DB362" s="536"/>
      <c r="DC362" s="536"/>
      <c r="DD362" s="536"/>
    </row>
    <row r="363" spans="4:108" ht="12.75" customHeight="1" x14ac:dyDescent="0.2">
      <c r="D363" s="1889"/>
      <c r="E363" s="1814">
        <f t="shared" si="52"/>
        <v>26</v>
      </c>
      <c r="F363" s="189">
        <v>9.9</v>
      </c>
      <c r="G363" s="44">
        <v>12.9</v>
      </c>
      <c r="H363" s="44">
        <v>11.6</v>
      </c>
      <c r="I363" s="44">
        <v>3</v>
      </c>
      <c r="J363" s="1408"/>
      <c r="K363" s="78">
        <v>72</v>
      </c>
      <c r="L363" s="78">
        <v>90</v>
      </c>
      <c r="M363" s="85">
        <v>83</v>
      </c>
      <c r="N363" s="78">
        <v>18</v>
      </c>
      <c r="O363" s="127"/>
      <c r="P363" s="78">
        <v>1031</v>
      </c>
      <c r="Q363" s="78">
        <v>1034</v>
      </c>
      <c r="R363" s="85">
        <v>1032.5</v>
      </c>
      <c r="S363" s="78">
        <v>3</v>
      </c>
      <c r="T363" s="127"/>
      <c r="U363" s="44">
        <v>7.4</v>
      </c>
      <c r="V363" s="44">
        <v>16.600000000000001</v>
      </c>
      <c r="W363" s="44">
        <v>23.7</v>
      </c>
      <c r="X363" s="103" t="s">
        <v>154</v>
      </c>
      <c r="Y363" s="401"/>
      <c r="Z363" s="88">
        <v>0</v>
      </c>
      <c r="AA363" s="1459" t="s">
        <v>459</v>
      </c>
      <c r="AB363" s="156" t="s">
        <v>459</v>
      </c>
      <c r="AC363" s="1461" t="s">
        <v>459</v>
      </c>
      <c r="AD363" s="88" t="s">
        <v>459</v>
      </c>
      <c r="AE363" s="1459" t="s">
        <v>459</v>
      </c>
      <c r="AF363" s="1467"/>
      <c r="AG363" s="88">
        <v>5.2</v>
      </c>
      <c r="AH363" s="88">
        <v>10.7</v>
      </c>
      <c r="AI363" s="88">
        <v>8.6999999999999993</v>
      </c>
      <c r="AJ363" s="88">
        <v>5.4999999999999991</v>
      </c>
      <c r="AL363" s="103" t="s">
        <v>474</v>
      </c>
      <c r="AM363" s="106"/>
      <c r="AN363" s="106"/>
      <c r="AO363" s="396"/>
      <c r="AP363" s="511">
        <v>0.1</v>
      </c>
      <c r="AQ363" s="597">
        <v>0</v>
      </c>
      <c r="AR363" s="576"/>
      <c r="AS363" s="44">
        <f t="shared" si="47"/>
        <v>6.7</v>
      </c>
      <c r="AT363" s="44">
        <f t="shared" si="48"/>
        <v>5.1000000000000005</v>
      </c>
      <c r="AU363" s="44">
        <f t="shared" si="49"/>
        <v>5.9</v>
      </c>
      <c r="AV363" s="487">
        <f t="shared" si="50"/>
        <v>-1.5999999999999996</v>
      </c>
      <c r="AW363" s="44">
        <f>IF(F363="","",F363-Daily!CP363)</f>
        <v>7.0576923076923084</v>
      </c>
      <c r="AX363" s="44">
        <f>IF(G363="","",G363-Daily!CQ363)</f>
        <v>5.67</v>
      </c>
      <c r="AY363" s="44">
        <f>IF(H363="","",H363-Daily!CR363)</f>
        <v>6.5638461538461534</v>
      </c>
      <c r="AZ363" s="487">
        <f>IF(I363="","",I363-Daily!CS363)</f>
        <v>-1.3876923076923084</v>
      </c>
      <c r="BA363" s="85">
        <v>98.196125665863022</v>
      </c>
      <c r="BB363" s="85">
        <v>19.645710851254126</v>
      </c>
      <c r="BC363" s="85">
        <v>75.176006947729363</v>
      </c>
      <c r="BD363" s="108">
        <v>3.2570735278007614</v>
      </c>
      <c r="BE363" s="351"/>
      <c r="BF363" s="640">
        <v>0</v>
      </c>
      <c r="BG363" s="26">
        <v>498.1000000000007</v>
      </c>
      <c r="BH363" s="132">
        <v>0.72046939156401746</v>
      </c>
      <c r="BI363" s="30">
        <v>1558.9099999999989</v>
      </c>
      <c r="BJ363" s="616">
        <v>1.0653691497101028</v>
      </c>
      <c r="BK363" s="1792">
        <f t="shared" si="51"/>
        <v>0</v>
      </c>
      <c r="BL363" s="1709">
        <v>0.35416666666666669</v>
      </c>
      <c r="BM363" s="1709">
        <v>0.55763888888888891</v>
      </c>
      <c r="BN363" s="1709" t="s">
        <v>490</v>
      </c>
      <c r="BO363" s="1709">
        <v>0.40625</v>
      </c>
      <c r="BP363" s="1708">
        <v>0.87222222222222223</v>
      </c>
      <c r="BR363" s="1395"/>
      <c r="BT363" s="25"/>
      <c r="BU363" s="30"/>
      <c r="BV363" s="2241"/>
      <c r="BW363" s="2106"/>
      <c r="BX363" s="2106"/>
      <c r="BY363" s="2106"/>
      <c r="BZ363" s="2106"/>
      <c r="CA363" s="2106"/>
      <c r="CB363" s="2106"/>
      <c r="CC363" s="2242"/>
      <c r="CD363" s="1380"/>
      <c r="CE363" s="1684">
        <f>MAX(AJ338:AJ368)</f>
        <v>12.200000000000001</v>
      </c>
      <c r="CF363" s="1689">
        <f>MAX(AP338:AP368)</f>
        <v>6.5</v>
      </c>
      <c r="CG363" s="1689">
        <f>MAX(AQ338:AQ368)</f>
        <v>8</v>
      </c>
      <c r="CH363" s="1684">
        <f>MAX(AS338:AS368)</f>
        <v>7.3999999999999995</v>
      </c>
      <c r="CI363" s="1684">
        <f>MAX(AT338:AT368)</f>
        <v>5.1000000000000005</v>
      </c>
      <c r="CJ363" s="1684">
        <f>MAX(AU338:AU368)</f>
        <v>6.05</v>
      </c>
      <c r="CK363" s="1086"/>
      <c r="CL363" s="670">
        <v>1</v>
      </c>
      <c r="CM363" s="669">
        <v>0</v>
      </c>
      <c r="CN363" s="670">
        <v>1013.25</v>
      </c>
      <c r="CO363" s="135">
        <f>'2011'!CA82</f>
        <v>4.863999999999999</v>
      </c>
      <c r="CP363" s="664">
        <v>2.842307692307692</v>
      </c>
      <c r="CQ363" s="664">
        <v>7.23</v>
      </c>
      <c r="CR363" s="664">
        <f t="shared" si="45"/>
        <v>5.0361538461538462</v>
      </c>
      <c r="CS363" s="664">
        <f t="shared" si="46"/>
        <v>4.3876923076923084</v>
      </c>
      <c r="CT363" s="669">
        <f>$CT$337+('2011'!$BX$82/Daily!$E$368*Daily!E363)</f>
        <v>691.35483870967744</v>
      </c>
      <c r="CU363" s="669">
        <f>$CU$337+('2011'!$CF$82/Daily!$E$368*Daily!E363)</f>
        <v>1463.258064516129</v>
      </c>
      <c r="CV363" s="135">
        <f>'2011'!BT82</f>
        <v>3.2</v>
      </c>
      <c r="CW363" s="135">
        <f>'2011'!BU82</f>
        <v>7.8</v>
      </c>
      <c r="CX363" s="25"/>
      <c r="CY363" s="536"/>
      <c r="CZ363" s="536"/>
      <c r="DA363" s="536"/>
      <c r="DB363" s="536"/>
      <c r="DC363" s="536"/>
      <c r="DD363" s="536"/>
    </row>
    <row r="364" spans="4:108" ht="12.75" customHeight="1" x14ac:dyDescent="0.2">
      <c r="D364" s="1889"/>
      <c r="E364" s="1843">
        <f t="shared" si="52"/>
        <v>27</v>
      </c>
      <c r="F364" s="189">
        <v>8.1999999999999993</v>
      </c>
      <c r="G364" s="44">
        <v>10.4</v>
      </c>
      <c r="H364" s="44">
        <v>9.8000000000000007</v>
      </c>
      <c r="I364" s="44">
        <v>2.2000000000000002</v>
      </c>
      <c r="J364" s="1408"/>
      <c r="K364" s="78">
        <v>68</v>
      </c>
      <c r="L364" s="78">
        <v>81</v>
      </c>
      <c r="M364" s="85">
        <v>71</v>
      </c>
      <c r="N364" s="78">
        <v>13</v>
      </c>
      <c r="O364" s="127"/>
      <c r="P364" s="78">
        <v>1027</v>
      </c>
      <c r="Q364" s="78">
        <v>1035</v>
      </c>
      <c r="R364" s="85">
        <v>1031</v>
      </c>
      <c r="S364" s="78">
        <v>8</v>
      </c>
      <c r="T364" s="127"/>
      <c r="U364" s="44">
        <v>5.7</v>
      </c>
      <c r="V364" s="44">
        <v>12.5</v>
      </c>
      <c r="W364" s="44">
        <v>17.5</v>
      </c>
      <c r="X364" s="103" t="s">
        <v>154</v>
      </c>
      <c r="Y364" s="401"/>
      <c r="Z364" s="88">
        <v>0</v>
      </c>
      <c r="AA364" s="1459" t="s">
        <v>459</v>
      </c>
      <c r="AB364" s="156" t="s">
        <v>459</v>
      </c>
      <c r="AC364" s="1461" t="s">
        <v>459</v>
      </c>
      <c r="AD364" s="88" t="s">
        <v>459</v>
      </c>
      <c r="AE364" s="1459" t="s">
        <v>459</v>
      </c>
      <c r="AF364" s="1467"/>
      <c r="AG364" s="88">
        <v>3.9</v>
      </c>
      <c r="AH364" s="88">
        <v>5.4</v>
      </c>
      <c r="AI364" s="88">
        <v>4.9000000000000004</v>
      </c>
      <c r="AJ364" s="88">
        <v>1.5000000000000004</v>
      </c>
      <c r="AL364" s="103" t="s">
        <v>464</v>
      </c>
      <c r="AM364" s="106"/>
      <c r="AN364" s="106"/>
      <c r="AO364" s="396"/>
      <c r="AP364" s="511">
        <v>0</v>
      </c>
      <c r="AQ364" s="597">
        <v>0</v>
      </c>
      <c r="AR364" s="576"/>
      <c r="AS364" s="44">
        <f t="shared" si="47"/>
        <v>4.9999999999999991</v>
      </c>
      <c r="AT364" s="44">
        <f t="shared" si="48"/>
        <v>2.6000000000000005</v>
      </c>
      <c r="AU364" s="44">
        <f t="shared" si="49"/>
        <v>3.8</v>
      </c>
      <c r="AV364" s="487">
        <f t="shared" si="50"/>
        <v>-2.3999999999999986</v>
      </c>
      <c r="AW364" s="44">
        <f>IF(F364="","",F364-Daily!CP364)</f>
        <v>5.3861538461538458</v>
      </c>
      <c r="AX364" s="44">
        <f>IF(G364="","",G364-Daily!CQ364)</f>
        <v>3.21</v>
      </c>
      <c r="AY364" s="44">
        <f>IF(H364="","",H364-Daily!CR364)</f>
        <v>4.7980769230769234</v>
      </c>
      <c r="AZ364" s="487">
        <f>IF(I364="","",I364-Daily!CS364)</f>
        <v>-2.1761538461538468</v>
      </c>
      <c r="BA364" s="85">
        <v>26.075394835373721</v>
      </c>
      <c r="BB364" s="85">
        <v>5.6450830546614199</v>
      </c>
      <c r="BC364" s="85">
        <v>19.036520382405691</v>
      </c>
      <c r="BD364" s="108">
        <v>4.6615954223672249</v>
      </c>
      <c r="BE364" s="351"/>
      <c r="BF364" s="640">
        <v>0</v>
      </c>
      <c r="BG364" s="26">
        <v>498.1000000000007</v>
      </c>
      <c r="BH364" s="132">
        <v>0.71825751232672908</v>
      </c>
      <c r="BI364" s="30">
        <v>1558.9099999999989</v>
      </c>
      <c r="BJ364" s="616">
        <v>1.0642429914774598</v>
      </c>
      <c r="BK364" s="1792">
        <f t="shared" si="51"/>
        <v>0</v>
      </c>
      <c r="BL364" s="1709">
        <v>0.33333333333333331</v>
      </c>
      <c r="BM364" s="1709">
        <v>0.47847222222222219</v>
      </c>
      <c r="BN364" s="1709">
        <v>0.72361111111111109</v>
      </c>
      <c r="BO364" s="1709" t="s">
        <v>490</v>
      </c>
      <c r="BP364" s="1708">
        <v>1.6666666666666666E-2</v>
      </c>
      <c r="BR364" s="1395"/>
      <c r="BT364" s="25"/>
      <c r="BU364" s="26"/>
      <c r="BV364" s="2243"/>
      <c r="BW364" s="2244"/>
      <c r="BX364" s="2244"/>
      <c r="BY364" s="2244"/>
      <c r="BZ364" s="2244"/>
      <c r="CA364" s="2244"/>
      <c r="CB364" s="2244"/>
      <c r="CC364" s="2245"/>
      <c r="CD364" s="25"/>
      <c r="CE364" s="1682">
        <f>MIN(AV338:AV368)</f>
        <v>-2.6999999999999993</v>
      </c>
      <c r="CF364" s="1682">
        <f>MIN(AW338:AW368)</f>
        <v>-4.3415384615384616</v>
      </c>
      <c r="CG364" s="1682">
        <f>MIN(AX338:AX368)</f>
        <v>-3.6124999999999883</v>
      </c>
      <c r="CH364" s="1682">
        <f>MIN(AY338:AY368)</f>
        <v>-3.8099999999999996</v>
      </c>
      <c r="CI364" s="1682">
        <f>MIN(AZ338:AZ368)</f>
        <v>-2.7666666666666555</v>
      </c>
      <c r="CJ364" s="1692"/>
      <c r="CK364" s="1086"/>
      <c r="CL364" s="670">
        <v>1</v>
      </c>
      <c r="CM364" s="669">
        <v>0</v>
      </c>
      <c r="CN364" s="670">
        <v>1013.25</v>
      </c>
      <c r="CO364" s="135">
        <f>'2011'!CA82</f>
        <v>4.863999999999999</v>
      </c>
      <c r="CP364" s="664">
        <v>2.8138461538461534</v>
      </c>
      <c r="CQ364" s="664">
        <v>7.19</v>
      </c>
      <c r="CR364" s="664">
        <f t="shared" si="45"/>
        <v>5.0019230769230774</v>
      </c>
      <c r="CS364" s="664">
        <f t="shared" si="46"/>
        <v>4.3761538461538469</v>
      </c>
      <c r="CT364" s="669">
        <f>$CT$337+('2011'!$BX$82/Daily!$E$368*Daily!E364)</f>
        <v>693.48387096774195</v>
      </c>
      <c r="CU364" s="669">
        <f>$CU$337+('2011'!$CF$82/Daily!$E$368*Daily!E364)</f>
        <v>1464.8064516129032</v>
      </c>
      <c r="CV364" s="135">
        <f>'2011'!BT82</f>
        <v>3.2</v>
      </c>
      <c r="CW364" s="135">
        <f>'2011'!BU82</f>
        <v>7.8</v>
      </c>
      <c r="CX364" s="25"/>
      <c r="CY364" s="536"/>
      <c r="CZ364" s="536"/>
      <c r="DA364" s="536"/>
      <c r="DB364" s="536"/>
      <c r="DC364" s="536"/>
      <c r="DD364" s="536"/>
    </row>
    <row r="365" spans="4:108" ht="12.75" customHeight="1" x14ac:dyDescent="0.2">
      <c r="D365" s="1889"/>
      <c r="E365" s="1843">
        <f t="shared" si="52"/>
        <v>28</v>
      </c>
      <c r="F365" s="189">
        <v>5.6</v>
      </c>
      <c r="G365" s="44">
        <v>10.8</v>
      </c>
      <c r="H365" s="44">
        <v>8.6999999999999993</v>
      </c>
      <c r="I365" s="44">
        <v>5.2</v>
      </c>
      <c r="J365" s="1408"/>
      <c r="K365" s="78">
        <v>60</v>
      </c>
      <c r="L365" s="78">
        <v>87</v>
      </c>
      <c r="M365" s="85">
        <v>74</v>
      </c>
      <c r="N365" s="78">
        <v>27</v>
      </c>
      <c r="O365" s="127"/>
      <c r="P365" s="78">
        <v>1019</v>
      </c>
      <c r="Q365" s="78">
        <v>1027</v>
      </c>
      <c r="R365" s="85">
        <v>1023</v>
      </c>
      <c r="S365" s="78">
        <v>8</v>
      </c>
      <c r="T365" s="127"/>
      <c r="U365" s="44">
        <v>8.1999999999999993</v>
      </c>
      <c r="V365" s="44">
        <v>18.100000000000001</v>
      </c>
      <c r="W365" s="44">
        <v>27.9</v>
      </c>
      <c r="X365" s="103" t="s">
        <v>181</v>
      </c>
      <c r="Y365" s="401"/>
      <c r="Z365" s="88">
        <v>0</v>
      </c>
      <c r="AA365" s="1459" t="s">
        <v>459</v>
      </c>
      <c r="AB365" s="156" t="s">
        <v>459</v>
      </c>
      <c r="AC365" s="1461" t="s">
        <v>459</v>
      </c>
      <c r="AD365" s="88" t="s">
        <v>459</v>
      </c>
      <c r="AE365" s="1459" t="s">
        <v>459</v>
      </c>
      <c r="AF365" s="1467"/>
      <c r="AG365" s="88">
        <v>0.5</v>
      </c>
      <c r="AH365" s="88">
        <v>8.4</v>
      </c>
      <c r="AI365" s="88">
        <v>4.3</v>
      </c>
      <c r="AJ365" s="88">
        <v>7.9</v>
      </c>
      <c r="AL365" s="103" t="s">
        <v>779</v>
      </c>
      <c r="AM365" s="106"/>
      <c r="AN365" s="106"/>
      <c r="AO365" s="396"/>
      <c r="AP365" s="511">
        <v>2</v>
      </c>
      <c r="AQ365" s="597">
        <v>0</v>
      </c>
      <c r="AR365" s="576"/>
      <c r="AS365" s="44">
        <f t="shared" si="47"/>
        <v>2.3999999999999995</v>
      </c>
      <c r="AT365" s="44">
        <f t="shared" si="48"/>
        <v>3.0000000000000009</v>
      </c>
      <c r="AU365" s="44">
        <f t="shared" si="49"/>
        <v>2.7</v>
      </c>
      <c r="AV365" s="487">
        <f t="shared" si="50"/>
        <v>0.60000000000000142</v>
      </c>
      <c r="AW365" s="44">
        <f>IF(F365="","",F365-Daily!CP365)</f>
        <v>2.8146153846153847</v>
      </c>
      <c r="AX365" s="44">
        <f>IF(G365="","",G365-Daily!CQ365)</f>
        <v>3.6500000000000004</v>
      </c>
      <c r="AY365" s="44">
        <f>IF(H365="","",H365-Daily!CR365)</f>
        <v>3.7323076923076917</v>
      </c>
      <c r="AZ365" s="487">
        <f>IF(I365="","",I365-Daily!CS365)</f>
        <v>0.83538461538461473</v>
      </c>
      <c r="BA365" s="85">
        <v>5.6345346072348317</v>
      </c>
      <c r="BB365" s="85">
        <v>6.8442044905979325</v>
      </c>
      <c r="BC365" s="85">
        <v>9.6437297038893455</v>
      </c>
      <c r="BD365" s="108">
        <v>2.6265971833806572</v>
      </c>
      <c r="BE365" s="351"/>
      <c r="BF365" s="640">
        <v>0</v>
      </c>
      <c r="BG365" s="26">
        <v>498.1000000000007</v>
      </c>
      <c r="BH365" s="132">
        <v>0.71605917269523378</v>
      </c>
      <c r="BI365" s="30">
        <v>1560.9099999999989</v>
      </c>
      <c r="BJ365" s="616">
        <v>1.0644831379105522</v>
      </c>
      <c r="BK365" s="1792">
        <f t="shared" si="51"/>
        <v>0</v>
      </c>
      <c r="BL365" s="1709">
        <v>0</v>
      </c>
      <c r="BM365" s="1709">
        <v>0.47152777777777777</v>
      </c>
      <c r="BN365" s="1709">
        <v>0.6791666666666667</v>
      </c>
      <c r="BO365" s="1709">
        <v>0.34375</v>
      </c>
      <c r="BP365" s="1708">
        <v>0.64236111111111105</v>
      </c>
      <c r="BR365" s="1395"/>
      <c r="BS365" s="25"/>
      <c r="BT365" s="25"/>
      <c r="BU365" s="30"/>
      <c r="BV365" s="25"/>
      <c r="BW365" s="25"/>
      <c r="BX365" s="25"/>
      <c r="BY365" s="25"/>
      <c r="BZ365" s="25"/>
      <c r="CA365" s="25"/>
      <c r="CB365" s="25"/>
      <c r="CC365" s="25"/>
      <c r="CD365" s="25"/>
      <c r="CE365" s="1682">
        <f>MAX(AV338:AV368)</f>
        <v>4.3</v>
      </c>
      <c r="CF365" s="1682">
        <f>MAX(AW338:AW368)</f>
        <v>7.8999999999999995</v>
      </c>
      <c r="CG365" s="1682">
        <f>MAX(AX338:AX368)</f>
        <v>5.67</v>
      </c>
      <c r="CH365" s="1682">
        <f>MAX(AY338:AY368)</f>
        <v>6.8349999999999991</v>
      </c>
      <c r="CI365" s="1682">
        <f>MAX(AZ338:AZ368)</f>
        <v>3.953333333333342</v>
      </c>
      <c r="CJ365" s="1691"/>
      <c r="CK365" s="1086"/>
      <c r="CL365" s="670">
        <v>1</v>
      </c>
      <c r="CM365" s="669">
        <v>0</v>
      </c>
      <c r="CN365" s="670">
        <v>1013.25</v>
      </c>
      <c r="CO365" s="135">
        <f>'2011'!CA82</f>
        <v>4.863999999999999</v>
      </c>
      <c r="CP365" s="664">
        <v>2.7853846153846149</v>
      </c>
      <c r="CQ365" s="664">
        <v>7.15</v>
      </c>
      <c r="CR365" s="664">
        <f t="shared" si="45"/>
        <v>4.9676923076923076</v>
      </c>
      <c r="CS365" s="664">
        <f t="shared" si="46"/>
        <v>4.3646153846153855</v>
      </c>
      <c r="CT365" s="669">
        <f>$CT$337+('2011'!$BX$82/Daily!$E$368*Daily!E365)</f>
        <v>695.61290322580646</v>
      </c>
      <c r="CU365" s="669">
        <f>$CU$337+('2011'!$CF$82/Daily!$E$368*Daily!E365)</f>
        <v>1466.3548387096773</v>
      </c>
      <c r="CV365" s="135">
        <f>'2011'!BT82</f>
        <v>3.2</v>
      </c>
      <c r="CW365" s="135">
        <f>'2011'!BU82</f>
        <v>7.8</v>
      </c>
      <c r="CX365" s="25"/>
      <c r="CY365" s="536"/>
      <c r="CZ365" s="536"/>
      <c r="DA365" s="536"/>
      <c r="DB365" s="536"/>
      <c r="DC365" s="536"/>
      <c r="DD365" s="536"/>
    </row>
    <row r="366" spans="4:108" ht="12.75" customHeight="1" x14ac:dyDescent="0.2">
      <c r="D366" s="1889"/>
      <c r="E366" s="1843">
        <f t="shared" si="52"/>
        <v>29</v>
      </c>
      <c r="F366" s="189">
        <v>5</v>
      </c>
      <c r="G366" s="44">
        <v>9.6999999999999993</v>
      </c>
      <c r="H366" s="44">
        <v>7</v>
      </c>
      <c r="I366" s="44">
        <v>4.7</v>
      </c>
      <c r="J366" s="1408"/>
      <c r="K366" s="78">
        <v>69</v>
      </c>
      <c r="L366" s="78">
        <v>83</v>
      </c>
      <c r="M366" s="85">
        <v>73</v>
      </c>
      <c r="N366" s="78">
        <v>14</v>
      </c>
      <c r="O366" s="127"/>
      <c r="P366" s="78">
        <v>1014</v>
      </c>
      <c r="Q366" s="78">
        <v>1025</v>
      </c>
      <c r="R366" s="85">
        <v>1019.5</v>
      </c>
      <c r="S366" s="78">
        <v>11</v>
      </c>
      <c r="T366" s="127"/>
      <c r="U366" s="44">
        <v>7.8</v>
      </c>
      <c r="V366" s="44">
        <v>17.8</v>
      </c>
      <c r="W366" s="44">
        <v>26.6</v>
      </c>
      <c r="X366" s="103" t="s">
        <v>181</v>
      </c>
      <c r="Y366" s="401"/>
      <c r="Z366" s="88">
        <v>3.3</v>
      </c>
      <c r="AA366" s="1459">
        <v>3.3</v>
      </c>
      <c r="AB366" s="156">
        <v>1.9</v>
      </c>
      <c r="AC366" s="1461">
        <v>5.8718861209964425E-2</v>
      </c>
      <c r="AD366" s="88">
        <v>1.65</v>
      </c>
      <c r="AE366" s="1459">
        <v>25</v>
      </c>
      <c r="AF366" s="1467"/>
      <c r="AG366" s="88">
        <v>0</v>
      </c>
      <c r="AH366" s="88">
        <v>5.5</v>
      </c>
      <c r="AI366" s="88">
        <v>2.5</v>
      </c>
      <c r="AJ366" s="88">
        <v>5.5</v>
      </c>
      <c r="AL366" s="103" t="s">
        <v>506</v>
      </c>
      <c r="AM366" s="106"/>
      <c r="AN366" s="106"/>
      <c r="AO366" s="396"/>
      <c r="AP366" s="511">
        <v>0.5</v>
      </c>
      <c r="AQ366" s="597">
        <v>2</v>
      </c>
      <c r="AR366" s="576"/>
      <c r="AS366" s="44">
        <f t="shared" si="47"/>
        <v>1.7999999999999998</v>
      </c>
      <c r="AT366" s="44">
        <f t="shared" si="48"/>
        <v>1.8999999999999995</v>
      </c>
      <c r="AU366" s="44">
        <f t="shared" si="49"/>
        <v>1.8499999999999996</v>
      </c>
      <c r="AV366" s="487">
        <f t="shared" si="50"/>
        <v>9.9999999999999645E-2</v>
      </c>
      <c r="AW366" s="44">
        <f>IF(F366="","",F366-Daily!CP366)</f>
        <v>2.2430769230769236</v>
      </c>
      <c r="AX366" s="44">
        <f>IF(G366="","",G366-Daily!CQ366)</f>
        <v>2.589999999999999</v>
      </c>
      <c r="AY366" s="44">
        <f>IF(H366="","",H366-Daily!CR366)</f>
        <v>2.0665384615384621</v>
      </c>
      <c r="AZ366" s="487">
        <f>IF(I366="","",I366-Daily!CS366)</f>
        <v>0.34692307692307622</v>
      </c>
      <c r="BA366" s="85">
        <v>4.3383136825477884</v>
      </c>
      <c r="BB366" s="85">
        <v>4.3972512262026742</v>
      </c>
      <c r="BC366" s="85">
        <v>4.1226275950130065</v>
      </c>
      <c r="BD366" s="108">
        <v>2.2230327024354115</v>
      </c>
      <c r="BE366" s="351"/>
      <c r="BF366" s="640">
        <v>1.55</v>
      </c>
      <c r="BG366" s="26">
        <v>501.40000000000072</v>
      </c>
      <c r="BH366" s="132">
        <v>0.71860379103097649</v>
      </c>
      <c r="BI366" s="30">
        <v>1561.4099999999989</v>
      </c>
      <c r="BJ366" s="616">
        <v>1.0637009119876928</v>
      </c>
      <c r="BK366" s="1792">
        <f t="shared" si="51"/>
        <v>2</v>
      </c>
      <c r="BL366" s="1709">
        <v>0.15416666666666667</v>
      </c>
      <c r="BM366" s="1709">
        <v>0.67222222222222217</v>
      </c>
      <c r="BN366" s="1709" t="s">
        <v>714</v>
      </c>
      <c r="BO366" s="1709" t="s">
        <v>787</v>
      </c>
      <c r="BP366" s="1708">
        <v>0.64027777777777783</v>
      </c>
      <c r="BR366" s="1395"/>
      <c r="BS366" s="1387"/>
      <c r="BT366" s="42"/>
      <c r="BU366" s="10"/>
      <c r="BV366" s="10"/>
      <c r="BW366" s="10"/>
      <c r="BX366" s="10"/>
      <c r="BY366" s="10"/>
      <c r="BZ366" s="10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1086"/>
      <c r="CL366" s="670">
        <v>1</v>
      </c>
      <c r="CM366" s="669">
        <v>0</v>
      </c>
      <c r="CN366" s="670">
        <v>1013.25</v>
      </c>
      <c r="CO366" s="135">
        <f>'2011'!CA82</f>
        <v>4.863999999999999</v>
      </c>
      <c r="CP366" s="664">
        <v>2.7569230769230764</v>
      </c>
      <c r="CQ366" s="664">
        <v>7.11</v>
      </c>
      <c r="CR366" s="664">
        <f t="shared" si="45"/>
        <v>4.9334615384615379</v>
      </c>
      <c r="CS366" s="664">
        <f t="shared" si="46"/>
        <v>4.353076923076924</v>
      </c>
      <c r="CT366" s="669">
        <f>$CT$337+('2011'!$BX$82/Daily!$E$368*Daily!E366)</f>
        <v>697.74193548387098</v>
      </c>
      <c r="CU366" s="669">
        <f>$CU$337+('2011'!$CF$82/Daily!$E$368*Daily!E366)</f>
        <v>1467.9032258064517</v>
      </c>
      <c r="CV366" s="135">
        <f>'2011'!BT82</f>
        <v>3.2</v>
      </c>
      <c r="CW366" s="135">
        <f>'2011'!BU82</f>
        <v>7.8</v>
      </c>
      <c r="CX366" s="25"/>
      <c r="CY366" s="536"/>
      <c r="CZ366" s="536"/>
      <c r="DA366" s="536"/>
      <c r="DB366" s="536"/>
      <c r="DC366" s="536"/>
      <c r="DD366" s="536"/>
    </row>
    <row r="367" spans="4:108" ht="12.75" customHeight="1" x14ac:dyDescent="0.2">
      <c r="D367" s="1889"/>
      <c r="E367" s="1843">
        <f t="shared" si="52"/>
        <v>30</v>
      </c>
      <c r="F367" s="189">
        <v>5.0999999999999996</v>
      </c>
      <c r="G367" s="44">
        <v>10.6</v>
      </c>
      <c r="H367" s="44">
        <v>6.7</v>
      </c>
      <c r="I367" s="44">
        <v>5.5</v>
      </c>
      <c r="J367" s="1408"/>
      <c r="K367" s="78">
        <v>91</v>
      </c>
      <c r="L367" s="78">
        <v>96</v>
      </c>
      <c r="M367" s="85">
        <v>80</v>
      </c>
      <c r="N367" s="78">
        <v>5</v>
      </c>
      <c r="O367" s="127"/>
      <c r="P367" s="78">
        <v>1009</v>
      </c>
      <c r="Q367" s="78">
        <v>1020</v>
      </c>
      <c r="R367" s="85">
        <v>1014.5</v>
      </c>
      <c r="S367" s="78">
        <v>11</v>
      </c>
      <c r="T367" s="127"/>
      <c r="U367" s="44">
        <v>5.2</v>
      </c>
      <c r="V367" s="44">
        <v>12.5</v>
      </c>
      <c r="W367" s="44">
        <v>21.9</v>
      </c>
      <c r="X367" s="103" t="s">
        <v>181</v>
      </c>
      <c r="Y367" s="401"/>
      <c r="Z367" s="88">
        <v>4.8</v>
      </c>
      <c r="AA367" s="1459">
        <v>1.4</v>
      </c>
      <c r="AB367" s="156">
        <v>0.5</v>
      </c>
      <c r="AC367" s="1461">
        <v>8.5409252669039162E-2</v>
      </c>
      <c r="AD367" s="88">
        <v>0.96</v>
      </c>
      <c r="AE367" s="1459">
        <v>24</v>
      </c>
      <c r="AF367" s="1467"/>
      <c r="AG367" s="88">
        <v>5.4</v>
      </c>
      <c r="AH367" s="88">
        <v>10</v>
      </c>
      <c r="AI367" s="88">
        <v>3.5</v>
      </c>
      <c r="AJ367" s="88">
        <v>4.5999999999999996</v>
      </c>
      <c r="AL367" s="103" t="s">
        <v>530</v>
      </c>
      <c r="AM367" s="106"/>
      <c r="AN367" s="106"/>
      <c r="AO367" s="396"/>
      <c r="AP367" s="511">
        <v>0.1</v>
      </c>
      <c r="AQ367" s="597">
        <v>5</v>
      </c>
      <c r="AR367" s="576"/>
      <c r="AS367" s="44">
        <f t="shared" si="47"/>
        <v>1.8999999999999995</v>
      </c>
      <c r="AT367" s="44">
        <f t="shared" si="48"/>
        <v>2.8</v>
      </c>
      <c r="AU367" s="44">
        <f t="shared" si="49"/>
        <v>2.3499999999999996</v>
      </c>
      <c r="AV367" s="487">
        <f t="shared" si="50"/>
        <v>0.90000000000000036</v>
      </c>
      <c r="AW367" s="44">
        <f>IF(F367="","",F367-Daily!CP367)</f>
        <v>2.3715384615384618</v>
      </c>
      <c r="AX367" s="44">
        <f>IF(G367="","",G367-Daily!CQ367)</f>
        <v>3.5299999999999994</v>
      </c>
      <c r="AY367" s="44">
        <f>IF(H367="","",H367-Daily!CR367)</f>
        <v>1.8007692307692311</v>
      </c>
      <c r="AZ367" s="487">
        <f>IF(I367="","",I367-Daily!CS367)</f>
        <v>1.1584615384615375</v>
      </c>
      <c r="BA367" s="85">
        <v>4.589886240636881</v>
      </c>
      <c r="BB367" s="85">
        <v>6.4856361810810643</v>
      </c>
      <c r="BC367" s="85">
        <v>3.6833293185367859</v>
      </c>
      <c r="BD367" s="108">
        <v>2.9684323465500904</v>
      </c>
      <c r="BE367" s="351"/>
      <c r="BF367" s="640">
        <v>2.2545454545454544</v>
      </c>
      <c r="BG367" s="26">
        <v>506.20000000000073</v>
      </c>
      <c r="BH367" s="132">
        <v>0.72327617994100402</v>
      </c>
      <c r="BI367" s="30">
        <v>1561.5099999999989</v>
      </c>
      <c r="BJ367" s="616">
        <v>1.0626481241630621</v>
      </c>
      <c r="BK367" s="1792">
        <f t="shared" si="51"/>
        <v>2</v>
      </c>
      <c r="BL367" s="1709">
        <v>0.36805555555555558</v>
      </c>
      <c r="BM367" s="1709">
        <v>0.58333333333333337</v>
      </c>
      <c r="BN367" s="1709" t="s">
        <v>788</v>
      </c>
      <c r="BO367" s="1709" t="s">
        <v>490</v>
      </c>
      <c r="BP367" s="1708">
        <v>9.7222222222222224E-3</v>
      </c>
      <c r="BR367" s="1395"/>
      <c r="BS367" s="23"/>
      <c r="BT367" s="23"/>
      <c r="BU367" s="9"/>
      <c r="BV367" s="9"/>
      <c r="BW367" s="9"/>
      <c r="BX367" s="23"/>
      <c r="BY367" s="23"/>
      <c r="BZ367" s="9"/>
      <c r="CA367" s="9"/>
      <c r="CB367" s="9"/>
      <c r="CC367" s="9"/>
      <c r="CD367" s="9"/>
      <c r="CE367" s="9"/>
      <c r="CF367" s="9"/>
      <c r="CG367" s="10"/>
      <c r="CH367" s="10"/>
      <c r="CI367" s="9"/>
      <c r="CJ367" s="9"/>
      <c r="CK367" s="1086"/>
      <c r="CL367" s="670">
        <v>1</v>
      </c>
      <c r="CM367" s="669">
        <v>0</v>
      </c>
      <c r="CN367" s="670">
        <v>1013.25</v>
      </c>
      <c r="CO367" s="135">
        <f>'2011'!CA82</f>
        <v>4.863999999999999</v>
      </c>
      <c r="CP367" s="664">
        <v>2.7284615384615378</v>
      </c>
      <c r="CQ367" s="664">
        <v>7.07</v>
      </c>
      <c r="CR367" s="664">
        <f t="shared" si="45"/>
        <v>4.8992307692307691</v>
      </c>
      <c r="CS367" s="664">
        <f t="shared" si="46"/>
        <v>4.3415384615384625</v>
      </c>
      <c r="CT367" s="669">
        <f>$CT$337+('2011'!$BX$82/Daily!$E$368*Daily!E367)</f>
        <v>699.87096774193549</v>
      </c>
      <c r="CU367" s="669">
        <f>$CU$337+('2011'!$CF$82/Daily!$E$368*Daily!E367)</f>
        <v>1469.4516129032259</v>
      </c>
      <c r="CV367" s="135">
        <f>'2011'!BT82</f>
        <v>3.2</v>
      </c>
      <c r="CW367" s="135">
        <f>'2011'!BU82</f>
        <v>7.8</v>
      </c>
      <c r="CX367" s="25"/>
      <c r="CY367" s="536"/>
      <c r="CZ367" s="536"/>
      <c r="DA367" s="536"/>
      <c r="DB367" s="536"/>
      <c r="DC367" s="536"/>
      <c r="DD367" s="536"/>
    </row>
    <row r="368" spans="4:108" ht="12.75" customHeight="1" thickBot="1" x14ac:dyDescent="0.25">
      <c r="D368" s="1890"/>
      <c r="E368" s="1848">
        <v>31</v>
      </c>
      <c r="F368" s="1522">
        <v>10.6</v>
      </c>
      <c r="G368" s="360">
        <v>12.5</v>
      </c>
      <c r="H368" s="360">
        <v>11.7</v>
      </c>
      <c r="I368" s="360">
        <v>1.9</v>
      </c>
      <c r="J368" s="1412"/>
      <c r="K368" s="361">
        <v>86</v>
      </c>
      <c r="L368" s="361">
        <v>96</v>
      </c>
      <c r="M368" s="361">
        <v>91</v>
      </c>
      <c r="N368" s="361">
        <v>10</v>
      </c>
      <c r="O368" s="362"/>
      <c r="P368" s="361">
        <v>1008</v>
      </c>
      <c r="Q368" s="361">
        <v>1011</v>
      </c>
      <c r="R368" s="361">
        <v>1009.5</v>
      </c>
      <c r="S368" s="361">
        <v>3</v>
      </c>
      <c r="T368" s="362"/>
      <c r="U368" s="1284">
        <v>7.5</v>
      </c>
      <c r="V368" s="1284">
        <v>14.3</v>
      </c>
      <c r="W368" s="1523">
        <v>21</v>
      </c>
      <c r="X368" s="1524" t="s">
        <v>181</v>
      </c>
      <c r="Y368" s="1525"/>
      <c r="Z368" s="1096">
        <v>0.3</v>
      </c>
      <c r="AA368" s="1526">
        <v>0.3</v>
      </c>
      <c r="AB368" s="1527">
        <v>0.3</v>
      </c>
      <c r="AC368" s="1323">
        <v>5.3380782918149476E-3</v>
      </c>
      <c r="AD368" s="1096">
        <v>0.3</v>
      </c>
      <c r="AE368" s="1526" t="s">
        <v>112</v>
      </c>
      <c r="AF368" s="1528"/>
      <c r="AG368" s="1096">
        <v>9.8000000000000007</v>
      </c>
      <c r="AH368" s="1096">
        <v>10.8</v>
      </c>
      <c r="AI368" s="1096">
        <v>10.3</v>
      </c>
      <c r="AJ368" s="1096">
        <v>1</v>
      </c>
      <c r="AK368" s="1525"/>
      <c r="AL368" s="1405" t="s">
        <v>464</v>
      </c>
      <c r="AM368" s="1529"/>
      <c r="AN368" s="1529"/>
      <c r="AO368" s="1530"/>
      <c r="AP368" s="1312">
        <v>0</v>
      </c>
      <c r="AQ368" s="1531">
        <v>1</v>
      </c>
      <c r="AR368" s="1532"/>
      <c r="AS368" s="1523">
        <f t="shared" si="47"/>
        <v>7.3999999999999995</v>
      </c>
      <c r="AT368" s="1523">
        <f t="shared" si="48"/>
        <v>4.7</v>
      </c>
      <c r="AU368" s="1523">
        <f t="shared" si="49"/>
        <v>6.05</v>
      </c>
      <c r="AV368" s="1533">
        <f t="shared" si="50"/>
        <v>-2.6999999999999993</v>
      </c>
      <c r="AW368" s="1523">
        <f>IF(F368="","",F368-Daily!CP368)</f>
        <v>7.8999999999999995</v>
      </c>
      <c r="AX368" s="1523">
        <f>IF(G368="","",G368-Daily!CQ368)</f>
        <v>5.47</v>
      </c>
      <c r="AY368" s="1523">
        <f>IF(H368="","",H368-Daily!CR368)</f>
        <v>6.8349999999999991</v>
      </c>
      <c r="AZ368" s="1533">
        <f>IF(I368="","",I368-Daily!CS368)</f>
        <v>-2.4300000000000002</v>
      </c>
      <c r="BA368" s="1245">
        <v>212.25937644176082</v>
      </c>
      <c r="BB368" s="1246">
        <v>17.473344931128626</v>
      </c>
      <c r="BC368" s="1246">
        <v>95.462320259983898</v>
      </c>
      <c r="BD368" s="1247">
        <v>5.3024015086611911</v>
      </c>
      <c r="BE368" s="1236"/>
      <c r="BF368" s="1098">
        <v>0.1409090909090909</v>
      </c>
      <c r="BG368" s="1096">
        <v>506.50000000000074</v>
      </c>
      <c r="BH368" s="1098">
        <v>0.72150997150997254</v>
      </c>
      <c r="BI368" s="1099">
        <v>1561.5099999999989</v>
      </c>
      <c r="BJ368" s="1113">
        <v>1.0615295717199176</v>
      </c>
      <c r="BK368" s="1792">
        <f t="shared" si="51"/>
        <v>1</v>
      </c>
      <c r="BL368" s="1715" t="s">
        <v>527</v>
      </c>
      <c r="BM368" s="1715">
        <v>0.625</v>
      </c>
      <c r="BN368" s="1715">
        <v>0.61875000000000002</v>
      </c>
      <c r="BO368" s="1715">
        <v>2.361111111111111E-2</v>
      </c>
      <c r="BP368" s="1716">
        <v>0.57152777777777775</v>
      </c>
      <c r="BQ368" s="364"/>
      <c r="BR368" s="364"/>
      <c r="BS368" s="364"/>
      <c r="BT368" s="364"/>
      <c r="BU368" s="364"/>
      <c r="BV368" s="365"/>
      <c r="BW368" s="365"/>
      <c r="BX368" s="365"/>
      <c r="BY368" s="365"/>
      <c r="BZ368" s="365"/>
      <c r="CA368" s="365"/>
      <c r="CB368" s="365"/>
      <c r="CC368" s="365"/>
      <c r="CD368" s="365"/>
      <c r="CE368" s="365"/>
      <c r="CF368" s="365"/>
      <c r="CG368" s="365"/>
      <c r="CH368" s="365"/>
      <c r="CI368" s="365"/>
      <c r="CJ368" s="365"/>
      <c r="CK368" s="1092"/>
      <c r="CL368" s="1268">
        <v>1</v>
      </c>
      <c r="CM368" s="562">
        <v>0</v>
      </c>
      <c r="CN368" s="1269">
        <v>1013.25</v>
      </c>
      <c r="CO368" s="663">
        <f>'2011'!CA82</f>
        <v>4.863999999999999</v>
      </c>
      <c r="CP368" s="522">
        <v>2.7</v>
      </c>
      <c r="CQ368" s="522">
        <v>7.03</v>
      </c>
      <c r="CR368" s="522">
        <f t="shared" si="45"/>
        <v>4.8650000000000002</v>
      </c>
      <c r="CS368" s="522">
        <f t="shared" si="46"/>
        <v>4.33</v>
      </c>
      <c r="CT368" s="562">
        <f>CT337+'2011'!BX82</f>
        <v>702</v>
      </c>
      <c r="CU368" s="562">
        <f>CU337+'2011'!CF82</f>
        <v>1471</v>
      </c>
      <c r="CV368" s="663">
        <f>'2011'!BT82</f>
        <v>3.2</v>
      </c>
      <c r="CW368" s="663">
        <f>'2011'!BU82</f>
        <v>7.8</v>
      </c>
      <c r="CX368" s="25"/>
      <c r="CY368" s="536"/>
      <c r="CZ368" s="536"/>
      <c r="DA368" s="536"/>
      <c r="DB368" s="536"/>
      <c r="DC368" s="536"/>
      <c r="DD368" s="536"/>
    </row>
    <row r="369" spans="4:108" ht="12.75" customHeight="1" thickTop="1" x14ac:dyDescent="0.2">
      <c r="D369" s="4"/>
      <c r="G369" s="4"/>
      <c r="I369" s="4"/>
      <c r="J369" s="350"/>
      <c r="K369" s="4"/>
      <c r="L369" s="4"/>
      <c r="M369" s="5"/>
      <c r="N369" s="5"/>
      <c r="O369" s="351"/>
      <c r="P369" s="5"/>
      <c r="Q369" s="5"/>
      <c r="R369" s="5"/>
      <c r="S369" s="5"/>
      <c r="T369" s="351"/>
      <c r="U369" s="135"/>
      <c r="V369" s="135"/>
      <c r="X369" s="103"/>
      <c r="Y369" s="351"/>
      <c r="Z369" s="536"/>
      <c r="AA369" s="26"/>
      <c r="AB369" s="25"/>
      <c r="AC369" s="1321"/>
      <c r="AD369" s="26"/>
      <c r="AE369" s="30"/>
      <c r="AF369" s="351"/>
      <c r="AG369" s="26"/>
      <c r="AH369" s="26"/>
      <c r="AI369" s="26"/>
      <c r="AJ369" s="26"/>
      <c r="AK369" s="351"/>
      <c r="AL369" s="30"/>
      <c r="AO369" s="1425"/>
      <c r="AP369" s="90"/>
      <c r="AQ369" s="131"/>
      <c r="AR369" s="576"/>
      <c r="AS369" s="26"/>
      <c r="AT369" s="26"/>
      <c r="AU369" s="26"/>
      <c r="AV369" s="27"/>
      <c r="AW369" s="64"/>
      <c r="AX369" s="26"/>
      <c r="AY369" s="26"/>
      <c r="AZ369" s="27"/>
      <c r="BA369" s="5"/>
      <c r="BB369" s="5"/>
      <c r="BC369" s="5"/>
      <c r="BD369" s="65"/>
      <c r="BE369" s="351"/>
      <c r="BF369" s="640"/>
      <c r="BG369" s="26"/>
      <c r="BH369" s="132"/>
      <c r="BI369" s="30"/>
      <c r="BJ369" s="599"/>
      <c r="BK369" s="1705"/>
      <c r="BL369" s="1709"/>
      <c r="BM369" s="1709"/>
      <c r="BN369" s="1709"/>
      <c r="BO369" s="1709"/>
      <c r="BP369" s="1710"/>
      <c r="BQ369" s="618"/>
      <c r="BS369" s="5"/>
      <c r="BT369" s="7"/>
      <c r="BU369" s="7"/>
      <c r="BV369" s="7"/>
      <c r="BW369" s="5"/>
      <c r="BX369" s="7"/>
      <c r="BY369" s="7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2"/>
      <c r="CX369" s="25"/>
      <c r="CY369" s="25"/>
      <c r="CZ369" s="25"/>
      <c r="DA369" s="25"/>
      <c r="DB369" s="25"/>
      <c r="DC369" s="25"/>
      <c r="DD369" s="25"/>
    </row>
    <row r="370" spans="4:108" ht="13.5" customHeight="1" x14ac:dyDescent="0.2">
      <c r="D370" s="1918" t="s">
        <v>71</v>
      </c>
      <c r="E370" s="1918"/>
      <c r="F370" s="4">
        <f>MIN(F4:F368)</f>
        <v>-2.6</v>
      </c>
      <c r="G370" s="4">
        <f>MIN(G4:G368)</f>
        <v>1.2</v>
      </c>
      <c r="H370" s="4">
        <f>MIN(H4:H368)</f>
        <v>0.5</v>
      </c>
      <c r="I370" s="4">
        <f>MIN(I4:I368)</f>
        <v>1.4000000000000001</v>
      </c>
      <c r="J370" s="1314"/>
      <c r="K370" s="5">
        <f>MIN(K4:K368)</f>
        <v>26</v>
      </c>
      <c r="L370" s="5">
        <f>MIN(L4:L368)</f>
        <v>66</v>
      </c>
      <c r="M370" s="5">
        <f>MIN(M4:M368)</f>
        <v>46</v>
      </c>
      <c r="N370" s="5">
        <f>MIN(N4:N368)</f>
        <v>2</v>
      </c>
      <c r="O370" s="351"/>
      <c r="P370" s="5">
        <f t="shared" ref="P370:W370" si="53">MIN(P4:P368)</f>
        <v>980</v>
      </c>
      <c r="Q370" s="5">
        <f t="shared" si="53"/>
        <v>995</v>
      </c>
      <c r="R370" s="4">
        <f t="shared" si="53"/>
        <v>990</v>
      </c>
      <c r="S370" s="5">
        <f t="shared" si="53"/>
        <v>1</v>
      </c>
      <c r="T370" s="351"/>
      <c r="U370" s="135">
        <f t="shared" si="53"/>
        <v>0.8</v>
      </c>
      <c r="V370" s="135">
        <f t="shared" si="53"/>
        <v>4.5</v>
      </c>
      <c r="W370" s="135">
        <f t="shared" si="53"/>
        <v>6</v>
      </c>
      <c r="X370" s="536"/>
      <c r="Y370" s="350"/>
      <c r="Z370" s="512">
        <f t="shared" ref="Z370:AE370" si="54">MIN(Z4:Z368)</f>
        <v>0</v>
      </c>
      <c r="AA370" s="26">
        <f t="shared" si="54"/>
        <v>0.3</v>
      </c>
      <c r="AB370" s="512">
        <f t="shared" si="54"/>
        <v>0.2</v>
      </c>
      <c r="AC370" s="1193">
        <f t="shared" si="54"/>
        <v>1.1415525114155255E-3</v>
      </c>
      <c r="AD370" s="26">
        <f t="shared" si="54"/>
        <v>0.15</v>
      </c>
      <c r="AE370" s="512">
        <f t="shared" si="54"/>
        <v>0.5</v>
      </c>
      <c r="AF370" s="350"/>
      <c r="AG370" s="26">
        <f>MIN(AG4:AG368)</f>
        <v>-6.5</v>
      </c>
      <c r="AH370" s="26">
        <f>MIN(AH4:AH368)</f>
        <v>-3.8</v>
      </c>
      <c r="AI370" s="26">
        <f>MIN(AI4:AI368)</f>
        <v>-5.6</v>
      </c>
      <c r="AJ370" s="44">
        <f>MIN(AJ4:AJ368)</f>
        <v>1</v>
      </c>
      <c r="AK370" s="480"/>
      <c r="AL370" s="397"/>
      <c r="AO370" s="396"/>
      <c r="AP370" s="4">
        <f>MIN(AP4:AP368)</f>
        <v>0</v>
      </c>
      <c r="AQ370" s="27">
        <f>MIN(AQ4:AQ368)</f>
        <v>0</v>
      </c>
      <c r="AR370" s="350"/>
      <c r="AS370" s="44">
        <f>MIN(AS4:AS368)</f>
        <v>-6.2</v>
      </c>
      <c r="AT370" s="26">
        <f>MIN(AT4:AT368)</f>
        <v>-6.4</v>
      </c>
      <c r="AU370" s="26">
        <f>MIN(AU4:AU368)</f>
        <v>-5.0500000000000007</v>
      </c>
      <c r="AV370" s="27">
        <f>MIN(AV4:AV368)</f>
        <v>-6.3000000000000007</v>
      </c>
      <c r="AW370" s="189">
        <f t="shared" ref="AW370:BD370" si="55">MIN(AW4:AW368)</f>
        <v>-5.6420000000000075</v>
      </c>
      <c r="AX370" s="26">
        <f t="shared" si="55"/>
        <v>-5.77</v>
      </c>
      <c r="AY370" s="26">
        <f t="shared" si="55"/>
        <v>-4.4524615384615398</v>
      </c>
      <c r="AZ370" s="27">
        <f t="shared" si="55"/>
        <v>-6.2981249999999998</v>
      </c>
      <c r="BA370" s="11">
        <f t="shared" si="55"/>
        <v>2</v>
      </c>
      <c r="BB370" s="11">
        <f t="shared" si="55"/>
        <v>2</v>
      </c>
      <c r="BC370" s="11">
        <f t="shared" si="55"/>
        <v>2.0090247082087771</v>
      </c>
      <c r="BD370" s="486">
        <f t="shared" si="55"/>
        <v>2.007275356624223</v>
      </c>
      <c r="BE370" s="373"/>
      <c r="BF370" s="1293">
        <f>MIN(BF4:BF368)</f>
        <v>0</v>
      </c>
      <c r="BG370" s="26">
        <f>MIN(BG4:BG368)</f>
        <v>0.1</v>
      </c>
      <c r="BH370" s="26">
        <f>MIN(BH4:BH368)</f>
        <v>1.2301587301587303E-2</v>
      </c>
      <c r="BI370" s="30">
        <f>MIN(BI4:BI368)</f>
        <v>0.1</v>
      </c>
      <c r="BJ370" s="1107"/>
      <c r="BK370" s="1706"/>
      <c r="BL370" s="1708">
        <f>MIN(BL4:BL368)</f>
        <v>0</v>
      </c>
      <c r="BM370" s="1708">
        <f>MIN(BM4:BM368)</f>
        <v>0.30694444444444441</v>
      </c>
      <c r="BN370" s="1708">
        <f>MIN(BN4:BN368)</f>
        <v>0.4375</v>
      </c>
      <c r="BO370" s="1708">
        <f>MIN(BO4:BO368)</f>
        <v>0</v>
      </c>
      <c r="BP370" s="1708">
        <f>MIN(BP4:BP368)</f>
        <v>6.9444444444444447E-4</v>
      </c>
      <c r="BQ370" s="1696"/>
      <c r="BS370" s="5"/>
      <c r="BT370" s="15"/>
      <c r="BU370" s="15"/>
      <c r="BV370" s="15"/>
      <c r="BW370" s="15"/>
      <c r="BX370" s="7"/>
      <c r="BY370" s="7"/>
      <c r="BZ370" s="15"/>
      <c r="CA370" s="15"/>
      <c r="CB370" s="15"/>
      <c r="CC370" s="15"/>
      <c r="CD370" s="5"/>
      <c r="CE370" s="5"/>
      <c r="CF370" s="5"/>
      <c r="CG370" s="5"/>
      <c r="CH370" s="5"/>
      <c r="CI370" s="5"/>
      <c r="CJ370" s="5"/>
      <c r="CK370" s="52"/>
    </row>
    <row r="371" spans="4:108" ht="13.5" customHeight="1" x14ac:dyDescent="0.2">
      <c r="D371" s="2188" t="s">
        <v>72</v>
      </c>
      <c r="E371" s="2188"/>
      <c r="F371" s="129">
        <f>MAX(F4:F368)</f>
        <v>18.2</v>
      </c>
      <c r="G371" s="129">
        <f>MAX(G4:G368)</f>
        <v>31.9</v>
      </c>
      <c r="H371" s="129">
        <f>MAX(H4:H368)</f>
        <v>25.4</v>
      </c>
      <c r="I371" s="129">
        <f>MAX(I4:I368)</f>
        <v>16.399999999999999</v>
      </c>
      <c r="J371" s="1314"/>
      <c r="K371" s="138">
        <f>MAX(K4:K368)</f>
        <v>96</v>
      </c>
      <c r="L371" s="138">
        <f>MAX(L4:L368)</f>
        <v>98</v>
      </c>
      <c r="M371" s="138">
        <f>MAX(M4:M368)</f>
        <v>98</v>
      </c>
      <c r="N371" s="138">
        <f>MAX(N4:N368)</f>
        <v>60</v>
      </c>
      <c r="O371" s="350"/>
      <c r="P371" s="138">
        <f t="shared" ref="P371:W371" si="56">MAX(P4:P368)</f>
        <v>1038</v>
      </c>
      <c r="Q371" s="138">
        <f t="shared" si="56"/>
        <v>1042</v>
      </c>
      <c r="R371" s="129">
        <f t="shared" si="56"/>
        <v>1040</v>
      </c>
      <c r="S371" s="138">
        <f t="shared" si="56"/>
        <v>23</v>
      </c>
      <c r="T371" s="587"/>
      <c r="U371" s="663">
        <f t="shared" si="56"/>
        <v>11.8</v>
      </c>
      <c r="V371" s="663">
        <f t="shared" si="56"/>
        <v>25.5</v>
      </c>
      <c r="W371" s="663">
        <f t="shared" si="56"/>
        <v>40.9</v>
      </c>
      <c r="X371" s="663"/>
      <c r="Y371" s="350"/>
      <c r="Z371" s="522">
        <f t="shared" ref="Z371:AE371" si="57">MAX(Z4:Z368)</f>
        <v>21.7</v>
      </c>
      <c r="AA371" s="129">
        <f t="shared" si="57"/>
        <v>18.399999999999999</v>
      </c>
      <c r="AB371" s="522">
        <f t="shared" si="57"/>
        <v>7.4</v>
      </c>
      <c r="AC371" s="1324">
        <f t="shared" si="57"/>
        <v>0.77777777777777768</v>
      </c>
      <c r="AD371" s="129">
        <f t="shared" si="57"/>
        <v>5.84</v>
      </c>
      <c r="AE371" s="522">
        <f t="shared" si="57"/>
        <v>100</v>
      </c>
      <c r="AF371" s="578"/>
      <c r="AG371" s="129">
        <f>MAX(AG4:AG368)</f>
        <v>14.6</v>
      </c>
      <c r="AH371" s="129">
        <f>MAX(AH4:AH368)</f>
        <v>18.600000000000001</v>
      </c>
      <c r="AI371" s="129">
        <f>MAX(AI4:AI368)</f>
        <v>15.9</v>
      </c>
      <c r="AJ371" s="129">
        <f>MAX(AJ4:AJ368)</f>
        <v>13.3</v>
      </c>
      <c r="AK371" s="578"/>
      <c r="AL371" s="521"/>
      <c r="AO371" s="1422"/>
      <c r="AP371" s="129">
        <f>MAX(AP4:AP368)</f>
        <v>14.7</v>
      </c>
      <c r="AQ371" s="105">
        <f>MAX(AQ4:AQ368)</f>
        <v>10</v>
      </c>
      <c r="AR371" s="578"/>
      <c r="AS371" s="129">
        <f>MAX(AS4:AS368)</f>
        <v>9.1000000000000014</v>
      </c>
      <c r="AT371" s="137">
        <f>MAX(AT4:AT368)</f>
        <v>13.7</v>
      </c>
      <c r="AU371" s="129">
        <f>MAX(AU4:AU368)</f>
        <v>9.3999999999999986</v>
      </c>
      <c r="AV371" s="105">
        <f>MAX(AV4:AV368)</f>
        <v>9.0000000000000018</v>
      </c>
      <c r="AW371" s="128">
        <f>MAX(AW4:AW368)</f>
        <v>9</v>
      </c>
      <c r="AX371" s="137">
        <f t="shared" ref="AX371:BD371" si="58">MAX(AX4:AX368)</f>
        <v>12.92</v>
      </c>
      <c r="AY371" s="137">
        <f t="shared" si="58"/>
        <v>9.1450000000000014</v>
      </c>
      <c r="AZ371" s="485">
        <f t="shared" si="58"/>
        <v>8.3213333333333459</v>
      </c>
      <c r="BA371" s="150">
        <f t="shared" si="58"/>
        <v>645.59104784296255</v>
      </c>
      <c r="BB371" s="150">
        <f t="shared" si="58"/>
        <v>10373.974496575875</v>
      </c>
      <c r="BC371" s="150">
        <f t="shared" si="58"/>
        <v>996.50818074804056</v>
      </c>
      <c r="BD371" s="160">
        <f t="shared" si="58"/>
        <v>801.92561949195181</v>
      </c>
      <c r="BE371" s="112"/>
      <c r="BF371" s="624">
        <f>MAX(BF4:BF368)</f>
        <v>9.8636363636363633</v>
      </c>
      <c r="BG371" s="129">
        <f>MAX(BG4:BG368)</f>
        <v>506.50000000000074</v>
      </c>
      <c r="BH371" s="129">
        <f>MAX(BH4:BH368)</f>
        <v>1.9327160493827162</v>
      </c>
      <c r="BI371" s="138">
        <f>MAX(BI4:BI368)</f>
        <v>1561.5099999999989</v>
      </c>
      <c r="BJ371" s="558"/>
      <c r="BK371" s="396"/>
      <c r="BL371" s="1712">
        <f>MAX(BL4:BL368)</f>
        <v>0.4381944444444445</v>
      </c>
      <c r="BM371" s="1712">
        <f>MAX(BM4:BM368)</f>
        <v>0.8125</v>
      </c>
      <c r="BN371" s="1712">
        <f>MAX(BN4:BN368)</f>
        <v>0.83333333333333337</v>
      </c>
      <c r="BO371" s="1712">
        <f>MAX(BO4:BO368)</f>
        <v>0.96875</v>
      </c>
      <c r="BP371" s="1712">
        <f>MAX(BP4:BP368)</f>
        <v>0.99722222222222223</v>
      </c>
      <c r="BQ371" s="618"/>
      <c r="BS371" s="5"/>
      <c r="BT371" s="2124" t="str">
        <f>BA379</f>
        <v>Exceptional Day Count (E(freq) &lt;1 in 50)</v>
      </c>
      <c r="BU371" s="2125"/>
      <c r="BV371" s="2125"/>
      <c r="BW371" s="2125"/>
      <c r="BX371" s="2126"/>
      <c r="BY371" s="7"/>
      <c r="BZ371" s="4"/>
      <c r="CA371" s="4"/>
      <c r="CB371" s="4"/>
      <c r="CC371" s="4"/>
      <c r="CD371" s="5"/>
      <c r="CE371" s="5"/>
      <c r="CF371" s="5"/>
      <c r="CG371" s="5"/>
      <c r="CH371" s="5"/>
      <c r="CI371" s="5"/>
      <c r="CJ371" s="5"/>
      <c r="CK371" s="52"/>
    </row>
    <row r="372" spans="4:108" ht="13.5" customHeight="1" x14ac:dyDescent="0.2">
      <c r="D372" s="2187" t="s">
        <v>129</v>
      </c>
      <c r="E372" s="2187"/>
      <c r="F372" s="4">
        <f>F371-F370</f>
        <v>20.8</v>
      </c>
      <c r="G372" s="4">
        <f>G371-G370</f>
        <v>30.7</v>
      </c>
      <c r="H372" s="4">
        <f>H371-H370</f>
        <v>24.9</v>
      </c>
      <c r="I372" s="4">
        <f>I371-I370</f>
        <v>14.999999999999998</v>
      </c>
      <c r="J372" s="350"/>
      <c r="K372" s="5">
        <f>K371-K370</f>
        <v>70</v>
      </c>
      <c r="L372" s="5">
        <f>L371-L370</f>
        <v>32</v>
      </c>
      <c r="M372" s="5">
        <f>M371-M370</f>
        <v>52</v>
      </c>
      <c r="N372" s="5">
        <f>N371-N370</f>
        <v>58</v>
      </c>
      <c r="O372" s="351"/>
      <c r="P372" s="5">
        <f t="shared" ref="P372:V372" si="59">P371-P370</f>
        <v>58</v>
      </c>
      <c r="Q372" s="5">
        <f t="shared" si="59"/>
        <v>47</v>
      </c>
      <c r="R372" s="5">
        <f t="shared" si="59"/>
        <v>50</v>
      </c>
      <c r="S372" s="5">
        <f t="shared" si="59"/>
        <v>22</v>
      </c>
      <c r="T372" s="351"/>
      <c r="U372" s="135">
        <f t="shared" si="59"/>
        <v>11</v>
      </c>
      <c r="V372" s="135">
        <f t="shared" si="59"/>
        <v>21</v>
      </c>
      <c r="W372" s="135">
        <f>W371-W370</f>
        <v>34.9</v>
      </c>
      <c r="X372" s="536"/>
      <c r="Y372" s="350"/>
      <c r="Z372" s="512">
        <f t="shared" ref="Z372:AJ372" si="60">Z371-Z370</f>
        <v>21.7</v>
      </c>
      <c r="AA372" s="26">
        <f t="shared" si="60"/>
        <v>18.099999999999998</v>
      </c>
      <c r="AB372" s="512">
        <f>AB371-AB370</f>
        <v>7.2</v>
      </c>
      <c r="AC372" s="1193">
        <f>AC371-AC370</f>
        <v>0.77663622526636211</v>
      </c>
      <c r="AD372" s="26">
        <f>AD371-AD370</f>
        <v>5.6899999999999995</v>
      </c>
      <c r="AE372" s="664">
        <f>AE371-AE370</f>
        <v>99.5</v>
      </c>
      <c r="AF372" s="350"/>
      <c r="AG372" s="26">
        <f t="shared" si="60"/>
        <v>21.1</v>
      </c>
      <c r="AH372" s="26">
        <f t="shared" si="60"/>
        <v>22.400000000000002</v>
      </c>
      <c r="AI372" s="26">
        <f t="shared" si="60"/>
        <v>21.5</v>
      </c>
      <c r="AJ372" s="26">
        <f t="shared" si="60"/>
        <v>12.3</v>
      </c>
      <c r="AK372" s="350"/>
      <c r="AL372" s="397"/>
      <c r="AO372" s="396"/>
      <c r="AP372" s="5">
        <f>AP371-AP370</f>
        <v>14.7</v>
      </c>
      <c r="AQ372" s="65">
        <f>AQ371-AQ370</f>
        <v>10</v>
      </c>
      <c r="AR372" s="351"/>
      <c r="AS372" s="26">
        <f t="shared" ref="AS372:BD372" si="61">AS371-AS370</f>
        <v>15.3</v>
      </c>
      <c r="AT372" s="26">
        <f t="shared" si="61"/>
        <v>20.100000000000001</v>
      </c>
      <c r="AU372" s="26">
        <f t="shared" si="61"/>
        <v>14.45</v>
      </c>
      <c r="AV372" s="27">
        <f t="shared" si="61"/>
        <v>15.300000000000002</v>
      </c>
      <c r="AW372" s="64">
        <f t="shared" si="61"/>
        <v>14.642000000000007</v>
      </c>
      <c r="AX372" s="26">
        <f t="shared" si="61"/>
        <v>18.689999999999998</v>
      </c>
      <c r="AY372" s="26">
        <f t="shared" si="61"/>
        <v>13.597461538461541</v>
      </c>
      <c r="AZ372" s="27">
        <f t="shared" si="61"/>
        <v>14.619458333333345</v>
      </c>
      <c r="BA372" s="5">
        <f t="shared" si="61"/>
        <v>643.59104784296255</v>
      </c>
      <c r="BB372" s="5">
        <f t="shared" si="61"/>
        <v>10371.974496575875</v>
      </c>
      <c r="BC372" s="5">
        <f t="shared" si="61"/>
        <v>994.49915603983175</v>
      </c>
      <c r="BD372" s="65">
        <f t="shared" si="61"/>
        <v>799.91834413532763</v>
      </c>
      <c r="BE372" s="351"/>
      <c r="BF372" s="625">
        <f>BF371-BF370</f>
        <v>9.8636363636363633</v>
      </c>
      <c r="BG372" s="26">
        <f>BG371-BG370</f>
        <v>506.40000000000072</v>
      </c>
      <c r="BH372" s="30">
        <f>BH371-BH370</f>
        <v>1.920414462081129</v>
      </c>
      <c r="BI372" s="30">
        <f>BI371-BI370</f>
        <v>1561.4099999999989</v>
      </c>
      <c r="BJ372" s="399"/>
      <c r="BK372" s="396"/>
      <c r="BL372" s="1708">
        <f>BL371-BL370</f>
        <v>0.4381944444444445</v>
      </c>
      <c r="BM372" s="1708">
        <f>BM371-BM370</f>
        <v>0.50555555555555554</v>
      </c>
      <c r="BN372" s="1708">
        <f>BN371-BN370</f>
        <v>0.39583333333333337</v>
      </c>
      <c r="BO372" s="1708">
        <f>BO371-BO370</f>
        <v>0.96875</v>
      </c>
      <c r="BP372" s="1708">
        <f>BP371-BP370</f>
        <v>0.99652777777777779</v>
      </c>
      <c r="BQ372" s="618"/>
      <c r="BS372" s="5"/>
      <c r="BT372" s="1723" t="s">
        <v>406</v>
      </c>
      <c r="BU372" s="99" t="s">
        <v>1</v>
      </c>
      <c r="BV372" s="151" t="s">
        <v>0</v>
      </c>
      <c r="BW372" s="177" t="s">
        <v>12</v>
      </c>
      <c r="BX372" s="1837" t="s">
        <v>13</v>
      </c>
      <c r="BY372" s="7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2"/>
    </row>
    <row r="373" spans="4:108" ht="12.75" customHeight="1" x14ac:dyDescent="0.2">
      <c r="D373" s="2"/>
      <c r="E373" s="2"/>
      <c r="F373" s="4"/>
      <c r="G373" s="4"/>
      <c r="H373" s="4"/>
      <c r="I373" s="4"/>
      <c r="J373" s="1314"/>
      <c r="K373" s="5"/>
      <c r="L373" s="5"/>
      <c r="M373" s="5"/>
      <c r="N373" s="5"/>
      <c r="O373" s="350"/>
      <c r="P373" s="5"/>
      <c r="Q373" s="5"/>
      <c r="R373" s="4"/>
      <c r="S373" s="5"/>
      <c r="T373" s="351"/>
      <c r="U373" s="135"/>
      <c r="V373" s="135"/>
      <c r="X373" s="536"/>
      <c r="Y373" s="350"/>
      <c r="Z373" s="512"/>
      <c r="AA373" s="26"/>
      <c r="AB373" s="512"/>
      <c r="AC373" s="1193"/>
      <c r="AD373" s="26"/>
      <c r="AE373" s="664"/>
      <c r="AF373" s="350"/>
      <c r="AG373" s="26"/>
      <c r="AH373" s="26"/>
      <c r="AI373" s="26"/>
      <c r="AJ373" s="26"/>
      <c r="AK373" s="350"/>
      <c r="AL373" s="1402"/>
      <c r="AO373" s="114"/>
      <c r="AP373" s="4"/>
      <c r="AQ373" s="27"/>
      <c r="AR373" s="350"/>
      <c r="AS373" s="26"/>
      <c r="AT373" s="28"/>
      <c r="AU373" s="26"/>
      <c r="AV373" s="27"/>
      <c r="AW373" s="64"/>
      <c r="AX373" s="28"/>
      <c r="AY373" s="44"/>
      <c r="AZ373" s="487"/>
      <c r="BA373" s="31"/>
      <c r="BB373" s="31"/>
      <c r="BC373" s="31"/>
      <c r="BD373" s="68"/>
      <c r="BE373" s="1237"/>
      <c r="BF373" s="623"/>
      <c r="BG373" s="26"/>
      <c r="BH373" s="26"/>
      <c r="BI373" s="30"/>
      <c r="BJ373" s="1108"/>
      <c r="BK373" s="114"/>
      <c r="BL373" s="1708"/>
      <c r="BM373" s="1708"/>
      <c r="BN373" s="1708"/>
      <c r="BO373" s="1708"/>
      <c r="BP373" s="1708"/>
      <c r="BQ373" s="618"/>
      <c r="BS373" s="5"/>
      <c r="BT373" s="1838" t="s">
        <v>162</v>
      </c>
      <c r="BU373" s="30">
        <f>BA380</f>
        <v>19</v>
      </c>
      <c r="BV373" s="30">
        <f>BB380</f>
        <v>20</v>
      </c>
      <c r="BW373" s="30">
        <f>BC380</f>
        <v>23</v>
      </c>
      <c r="BX373" s="65">
        <f>BD380</f>
        <v>18</v>
      </c>
      <c r="BY373" s="7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2"/>
    </row>
    <row r="374" spans="4:108" s="679" customFormat="1" ht="18.75" customHeight="1" x14ac:dyDescent="0.2">
      <c r="D374" s="2194" t="s">
        <v>131</v>
      </c>
      <c r="E374" s="2194"/>
      <c r="F374" s="146">
        <f>AVERAGE(F4:F368)</f>
        <v>8.4578082191780837</v>
      </c>
      <c r="G374" s="146">
        <f>AVERAGE(G4:G368)</f>
        <v>15.579726027397264</v>
      </c>
      <c r="H374" s="146">
        <f>AVERAGE(H4:H368)</f>
        <v>12.061917808219183</v>
      </c>
      <c r="I374" s="146">
        <f>AVERAGE(I4:I368)</f>
        <v>7.1216438356164371</v>
      </c>
      <c r="J374" s="764"/>
      <c r="K374" s="678">
        <f>AVERAGE(K4:K368)</f>
        <v>58.802739726027397</v>
      </c>
      <c r="L374" s="678">
        <f>AVERAGE(L4:L368)</f>
        <v>87.767123287671239</v>
      </c>
      <c r="M374" s="678">
        <f>AVERAGE(M4:M368)</f>
        <v>74.183561643835617</v>
      </c>
      <c r="N374" s="678">
        <f>AVERAGE(N4:N368)</f>
        <v>28.964383561643835</v>
      </c>
      <c r="O374" s="764"/>
      <c r="P374" s="678">
        <f t="shared" ref="P374:W374" si="62">AVERAGE(P4:P368)</f>
        <v>1013.1917808219179</v>
      </c>
      <c r="Q374" s="678">
        <f t="shared" si="62"/>
        <v>1019.1315096465754</v>
      </c>
      <c r="R374" s="678">
        <f t="shared" si="62"/>
        <v>1016.1616452342467</v>
      </c>
      <c r="S374" s="678">
        <f t="shared" si="62"/>
        <v>5.9397288246575339</v>
      </c>
      <c r="T374" s="1413"/>
      <c r="U374" s="1285">
        <f t="shared" si="62"/>
        <v>5.1168082191780915</v>
      </c>
      <c r="V374" s="1285">
        <f t="shared" si="62"/>
        <v>13.117124778678592</v>
      </c>
      <c r="W374" s="1285">
        <f t="shared" si="62"/>
        <v>18.810609041095894</v>
      </c>
      <c r="X374" s="1315"/>
      <c r="Y374" s="764"/>
      <c r="Z374" s="254">
        <f t="shared" ref="Z374:AE374" si="63">AVERAGE(Z4:Z368)</f>
        <v>1.3876712328767145</v>
      </c>
      <c r="AA374" s="254">
        <f t="shared" si="63"/>
        <v>2.2391304347826093</v>
      </c>
      <c r="AB374" s="254">
        <f t="shared" si="63"/>
        <v>1.0094339622641506</v>
      </c>
      <c r="AC374" s="1325">
        <f t="shared" si="63"/>
        <v>7.5471698113207544E-2</v>
      </c>
      <c r="AD374" s="254">
        <f t="shared" si="63"/>
        <v>1.2735220031387922</v>
      </c>
      <c r="AE374" s="254">
        <f t="shared" si="63"/>
        <v>14.372912621359225</v>
      </c>
      <c r="AF374" s="764"/>
      <c r="AG374" s="254">
        <f>AVERAGE(AG4:AG368)</f>
        <v>4.562191780821915</v>
      </c>
      <c r="AH374" s="254">
        <f>AVERAGE(AH4:AH368)</f>
        <v>9.8073972602739747</v>
      </c>
      <c r="AI374" s="254">
        <f>AVERAGE(AI4:AI368)</f>
        <v>7.181095890410961</v>
      </c>
      <c r="AJ374" s="254">
        <f>AVERAGE(AJ4:AJ368)</f>
        <v>5.2452054794520588</v>
      </c>
      <c r="AK374" s="764"/>
      <c r="AL374" s="1403"/>
      <c r="AO374" s="1426"/>
      <c r="AP374" s="146">
        <f>AVERAGE(AP4:AP368)</f>
        <v>4.278109589041093</v>
      </c>
      <c r="AQ374" s="681">
        <f>AVERAGE(AQ4:AQ368)</f>
        <v>1.1052054794520549</v>
      </c>
      <c r="AR374" s="764"/>
      <c r="AS374" s="254">
        <f t="shared" ref="AS374:BD374" si="64">AVERAGE(AS4:AS368)</f>
        <v>1.1495890410958904</v>
      </c>
      <c r="AT374" s="254">
        <f t="shared" si="64"/>
        <v>1.3224657534246573</v>
      </c>
      <c r="AU374" s="254">
        <f t="shared" si="64"/>
        <v>1.2360273972602747</v>
      </c>
      <c r="AV374" s="681">
        <f t="shared" si="64"/>
        <v>0.17287671232876722</v>
      </c>
      <c r="AW374" s="680">
        <f t="shared" si="64"/>
        <v>1.1494520547945204</v>
      </c>
      <c r="AX374" s="254">
        <f t="shared" si="64"/>
        <v>1.3224246575342455</v>
      </c>
      <c r="AY374" s="254">
        <f t="shared" si="64"/>
        <v>1.2790890410958902</v>
      </c>
      <c r="AZ374" s="681">
        <f t="shared" si="64"/>
        <v>0.17269863013698644</v>
      </c>
      <c r="BA374" s="146">
        <f t="shared" si="64"/>
        <v>14.364118228325523</v>
      </c>
      <c r="BB374" s="678">
        <f>AVERAGE(BB4:BB368)</f>
        <v>78.492649030283616</v>
      </c>
      <c r="BC374" s="146">
        <f t="shared" si="64"/>
        <v>20.074373479980004</v>
      </c>
      <c r="BD374" s="681">
        <f t="shared" si="64"/>
        <v>19.419974998168254</v>
      </c>
      <c r="BE374" s="764"/>
      <c r="BF374" s="643">
        <f>AVERAGE(BF4:BF368)</f>
        <v>0.73245545238787224</v>
      </c>
      <c r="BG374" s="254">
        <f>AVERAGE(BG4:BG368)</f>
        <v>256.56602739726043</v>
      </c>
      <c r="BH374" s="254">
        <f>AVERAGE(BH4:BH368)</f>
        <v>0.82070307625531869</v>
      </c>
      <c r="BI374" s="1106">
        <f>AVERAGE(BI4:BI368)</f>
        <v>782.10394520547959</v>
      </c>
      <c r="BJ374" s="1109"/>
      <c r="BK374" s="1426"/>
      <c r="BL374" s="1708">
        <f>AVERAGE(BL4:BL368)</f>
        <v>0.22966476521164003</v>
      </c>
      <c r="BM374" s="1708">
        <f>AVERAGE(BM4:BM368)</f>
        <v>0.61778892072588376</v>
      </c>
      <c r="BN374" s="1708">
        <f>AVERAGE(BN4:BN368)</f>
        <v>0.6572252229080936</v>
      </c>
      <c r="BO374" s="1708">
        <f>AVERAGE(BO4:BO368)</f>
        <v>0.28073856799037306</v>
      </c>
      <c r="BP374" s="1708">
        <f>AVERAGE(BP4:BP368)</f>
        <v>0.55891589506172867</v>
      </c>
      <c r="BQ374" s="678"/>
      <c r="BS374" s="678"/>
      <c r="BT374" s="1839" t="s">
        <v>407</v>
      </c>
      <c r="BU374" s="470">
        <f t="array" ref="BU374">SUM(IF(ISTEXT(AW4:AW368),0,IF(AW4:AW368&lt;0,IF(BA4:BA368&gt;50,1,0),0)))</f>
        <v>0</v>
      </c>
      <c r="BV374" s="470">
        <f t="array" ref="BV374">SUM(IF(ISTEXT(AX4:AX368),0,IF(AX4:AX368&lt;0,IF(BB4:BB368&gt;50,1,0),0)))</f>
        <v>0</v>
      </c>
      <c r="BW374" s="470">
        <f t="array" ref="BW374">SUM(IF(ISTEXT(AY4:AY368),0,IF(AY4:AY368&lt;0,IF(BC4:BC368&gt;50,1,0),0)))</f>
        <v>0</v>
      </c>
      <c r="BX374" s="1840">
        <f t="array" ref="BX374">SUM(IF(ISTEXT(AZ4:AZ368),0,IF(AZ4:AZ368&lt;0,IF(BD4:BD368&gt;50,1,0),0)))</f>
        <v>1</v>
      </c>
      <c r="BY374" s="765"/>
      <c r="BZ374" s="15"/>
      <c r="CA374" s="678"/>
      <c r="CB374" s="678"/>
      <c r="CC374" s="678"/>
      <c r="CD374" s="678"/>
      <c r="CE374" s="678"/>
      <c r="CF374" s="678"/>
      <c r="CG374" s="678"/>
      <c r="CH374" s="678"/>
      <c r="CI374" s="678"/>
      <c r="CJ374" s="678"/>
      <c r="CK374" s="1085"/>
      <c r="CL374" s="670"/>
      <c r="CM374" s="670"/>
      <c r="CN374" s="670"/>
      <c r="CO374" s="135"/>
      <c r="CP374" s="670"/>
      <c r="CQ374" s="670"/>
      <c r="CR374" s="670"/>
      <c r="CS374" s="670"/>
      <c r="CT374" s="669"/>
      <c r="CU374" s="669"/>
    </row>
    <row r="375" spans="4:108" ht="12.75" customHeight="1" x14ac:dyDescent="0.2">
      <c r="D375" s="2193" t="s">
        <v>130</v>
      </c>
      <c r="E375" s="2193"/>
      <c r="F375" s="4">
        <f>STDEV(F4:F368)</f>
        <v>4.4583266481473229</v>
      </c>
      <c r="G375" s="4">
        <f>STDEV(G4:G368)</f>
        <v>5.93134946855597</v>
      </c>
      <c r="H375" s="4">
        <f>STDEV(H4:H368)</f>
        <v>4.8939805641682463</v>
      </c>
      <c r="I375" s="4">
        <f>STDEV(I4:I368)</f>
        <v>3.3519303171188426</v>
      </c>
      <c r="J375" s="350"/>
      <c r="K375" s="4">
        <f>STDEV(K4:K368)</f>
        <v>16.63091564258092</v>
      </c>
      <c r="L375" s="4">
        <f>STDEV(L4:L368)</f>
        <v>7.6752788329369324</v>
      </c>
      <c r="M375" s="4">
        <f>STDEV(M4:M368)</f>
        <v>12.064695267400168</v>
      </c>
      <c r="N375" s="4">
        <f>STDEV(N4:N368)</f>
        <v>12.907163973177774</v>
      </c>
      <c r="O375" s="350"/>
      <c r="P375" s="4">
        <f>STDEVP(P4:P368)</f>
        <v>9.5076861974232827</v>
      </c>
      <c r="Q375" s="4">
        <f>STDEVP(Q4:Q368)</f>
        <v>8.3662252390097951</v>
      </c>
      <c r="R375" s="4">
        <f>STDEVP(R4:R368)</f>
        <v>8.734277449381036</v>
      </c>
      <c r="S375" s="4">
        <f>STDEV(S4:S368)</f>
        <v>3.9588092097257883</v>
      </c>
      <c r="T375" s="350"/>
      <c r="U375" s="135">
        <f>STDEV(U4:U368)</f>
        <v>2.0425644480370524</v>
      </c>
      <c r="V375" s="135">
        <f>STDEV(V4:V368)</f>
        <v>3.8530664224708784</v>
      </c>
      <c r="W375" s="135">
        <f>STDEVP(W4:W368)</f>
        <v>6.2915742135278885</v>
      </c>
      <c r="X375" s="536"/>
      <c r="Y375" s="350"/>
      <c r="Z375" s="512">
        <f t="shared" ref="Z375:AE375" si="65">STDEVP(Z4:Z368)</f>
        <v>3.0597047581393659</v>
      </c>
      <c r="AA375" s="26">
        <f t="shared" si="65"/>
        <v>2.3112840644250174</v>
      </c>
      <c r="AB375" s="512">
        <f t="shared" si="65"/>
        <v>1.0304357295866788</v>
      </c>
      <c r="AC375" s="1193">
        <f t="shared" si="65"/>
        <v>0.1114050459326483</v>
      </c>
      <c r="AD375" s="26">
        <f t="shared" si="65"/>
        <v>1.040748693300888</v>
      </c>
      <c r="AE375" s="664">
        <f t="shared" si="65"/>
        <v>17.890491189785212</v>
      </c>
      <c r="AF375" s="350"/>
      <c r="AG375" s="26">
        <f>STDEVP(AG4:AG368)</f>
        <v>4.264809249640936</v>
      </c>
      <c r="AH375" s="26">
        <f>STDEVP(AH4:AH368)</f>
        <v>4.1467366365125136</v>
      </c>
      <c r="AI375" s="26">
        <f>STDEVP(AI4:AI368)</f>
        <v>4.0866972838020601</v>
      </c>
      <c r="AJ375" s="26">
        <f>STDEVP(AJ4:AJ368)</f>
        <v>2.1167072578210679</v>
      </c>
      <c r="AK375" s="350"/>
      <c r="AL375" s="1402"/>
      <c r="AO375" s="114"/>
      <c r="AP375" s="4">
        <f>STDEVP(AP4:AP368)</f>
        <v>3.8741684730859718</v>
      </c>
      <c r="AQ375" s="27">
        <f>STDEVP(AQ4:AQ368)</f>
        <v>1.9862542082261276</v>
      </c>
      <c r="AR375" s="350"/>
      <c r="AS375" s="26">
        <f t="shared" ref="AS375:BD375" si="66">STDEVP(AS4:AS368)</f>
        <v>2.9287766572111824</v>
      </c>
      <c r="AT375" s="26">
        <f t="shared" si="66"/>
        <v>3.6067576532635406</v>
      </c>
      <c r="AU375" s="26">
        <f t="shared" si="66"/>
        <v>2.9578355376427763</v>
      </c>
      <c r="AV375" s="27">
        <f t="shared" si="66"/>
        <v>2.8596682820617993</v>
      </c>
      <c r="AW375" s="64">
        <f t="shared" si="66"/>
        <v>2.8540251207356939</v>
      </c>
      <c r="AX375" s="26">
        <f t="shared" si="66"/>
        <v>3.5306020232667117</v>
      </c>
      <c r="AY375" s="26">
        <f t="shared" si="66"/>
        <v>2.8716105582478253</v>
      </c>
      <c r="AZ375" s="27">
        <f t="shared" si="66"/>
        <v>2.859234943008512</v>
      </c>
      <c r="BA375" s="4">
        <f t="shared" si="66"/>
        <v>50.950105587801033</v>
      </c>
      <c r="BB375" s="4">
        <f t="shared" si="66"/>
        <v>619.05832987171561</v>
      </c>
      <c r="BC375" s="4">
        <f t="shared" si="66"/>
        <v>80.425925526109793</v>
      </c>
      <c r="BD375" s="27">
        <f t="shared" si="66"/>
        <v>75.870765939297883</v>
      </c>
      <c r="BE375" s="350"/>
      <c r="BF375" s="623">
        <f>STDEVP(BF4:BF368)</f>
        <v>1.6157199135530436</v>
      </c>
      <c r="BG375" s="26">
        <f>STDEVP(BG4:BG368)</f>
        <v>148.35528088480802</v>
      </c>
      <c r="BH375" s="26">
        <f>STDEVP(BH4:BH368)</f>
        <v>0.24374436216743736</v>
      </c>
      <c r="BI375" s="30">
        <f>STDEVP(BI4:BI368)</f>
        <v>535.5453491349266</v>
      </c>
      <c r="BJ375" s="1108"/>
      <c r="BK375" s="114"/>
      <c r="BL375" s="1708">
        <f>STDEVP(BL4:BL368)</f>
        <v>9.0602049606494303E-2</v>
      </c>
      <c r="BM375" s="1708">
        <f>STDEVP(BM4:BM368)</f>
        <v>7.1246153218271852E-2</v>
      </c>
      <c r="BN375" s="1708">
        <f>STDEVP(BN4:BN368)</f>
        <v>7.5043311225692078E-2</v>
      </c>
      <c r="BO375" s="1708">
        <f>STDEVP(BO4:BO368)</f>
        <v>0.11159383708383772</v>
      </c>
      <c r="BP375" s="1708">
        <f>STDEVP(BP4:BP368)</f>
        <v>0.21884534180219498</v>
      </c>
      <c r="BQ375" s="618"/>
      <c r="BS375" s="5"/>
      <c r="BT375" s="1841" t="s">
        <v>408</v>
      </c>
      <c r="BU375" s="1842">
        <f t="array" ref="BU375">SUM(IF(ISTEXT(AW4:AW368),0,IF(AW4:AW368&gt;0,IF(BA4:BA368&gt;50,1,0),0)))</f>
        <v>19</v>
      </c>
      <c r="BV375" s="1842">
        <f t="array" ref="BV375">SUM(IF(ISTEXT(AX4:AX368),0,IF(AX4:AX368&gt;0,IF(BB4:BB368&gt;50,1,0),0)))</f>
        <v>20</v>
      </c>
      <c r="BW375" s="1842">
        <f t="array" ref="BW375">SUM(IF(ISTEXT(AY4:AY368),0,IF(AY4:AY368&gt;0,IF(BC4:BC368&gt;50,1,0),0)))</f>
        <v>23</v>
      </c>
      <c r="BX375" s="1617">
        <f t="array" ref="BX375">SUM(IF(ISTEXT(AZ4:AZ368),0,IF(AZ4:AZ368&gt;0,IF(BD4:BD368&gt;50,1,0),0)))</f>
        <v>17</v>
      </c>
      <c r="BY375" s="7"/>
      <c r="BZ375" s="4"/>
      <c r="CA375" s="4"/>
      <c r="CB375" s="4"/>
      <c r="CC375" s="4"/>
      <c r="CD375" s="5"/>
      <c r="CE375" s="5"/>
      <c r="CF375" s="5"/>
      <c r="CG375" s="5"/>
      <c r="CH375" s="5"/>
      <c r="CI375" s="5"/>
      <c r="CJ375" s="5"/>
      <c r="CK375" s="52"/>
    </row>
    <row r="376" spans="4:108" x14ac:dyDescent="0.2">
      <c r="E376" s="25"/>
      <c r="J376" s="84"/>
      <c r="O376" s="350"/>
      <c r="Q376" s="4"/>
      <c r="R376" s="4"/>
      <c r="S376" s="4"/>
      <c r="T376" s="350"/>
      <c r="U376" s="8"/>
      <c r="X376" s="103"/>
      <c r="Y376" s="351"/>
      <c r="Z376" s="512"/>
      <c r="AA376" s="30"/>
      <c r="AB376" s="25"/>
      <c r="AC376" s="1321"/>
      <c r="AD376" s="26"/>
      <c r="AE376" s="30"/>
      <c r="AF376" s="351"/>
      <c r="AG376" s="26"/>
      <c r="AH376" s="26"/>
      <c r="AI376" s="26"/>
      <c r="AJ376" s="26"/>
      <c r="AK376" s="351"/>
      <c r="AL376" s="1404"/>
      <c r="AO376" s="1329"/>
      <c r="AP376" s="5"/>
      <c r="AQ376" s="109"/>
      <c r="AR376" s="84"/>
      <c r="AS376" s="536"/>
      <c r="AT376" s="26"/>
      <c r="AU376" s="26"/>
      <c r="AV376" s="27"/>
      <c r="AW376" s="64"/>
      <c r="AX376" s="26"/>
      <c r="AY376" s="26"/>
      <c r="AZ376" s="27"/>
      <c r="BA376" s="4"/>
      <c r="BD376" s="7"/>
      <c r="BF376" s="251"/>
      <c r="BG376" s="26"/>
      <c r="BH376" s="25"/>
      <c r="BI376" s="26"/>
      <c r="BJ376" s="1110"/>
      <c r="BK376" s="1329"/>
      <c r="BL376" s="1110"/>
      <c r="BM376" s="1110"/>
      <c r="BN376" s="1110"/>
      <c r="BO376" s="1110"/>
      <c r="BP376" s="5"/>
      <c r="BS376" s="5"/>
      <c r="BT376" s="11"/>
      <c r="BU376" s="11"/>
      <c r="BV376" s="11"/>
      <c r="BW376" s="11"/>
      <c r="BX376" s="7"/>
      <c r="BY376" s="7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2"/>
    </row>
    <row r="377" spans="4:108" ht="15" customHeight="1" x14ac:dyDescent="0.2">
      <c r="D377" s="7"/>
      <c r="E377" s="7"/>
      <c r="F377" s="467" t="s">
        <v>210</v>
      </c>
      <c r="G377" s="780" t="s">
        <v>211</v>
      </c>
      <c r="H377" s="449" t="s">
        <v>12</v>
      </c>
      <c r="I377" s="781" t="s">
        <v>13</v>
      </c>
      <c r="J377" s="84"/>
      <c r="K377" s="259" t="s">
        <v>1</v>
      </c>
      <c r="L377" s="236" t="s">
        <v>0</v>
      </c>
      <c r="M377" s="268" t="s">
        <v>12</v>
      </c>
      <c r="N377" s="927" t="s">
        <v>13</v>
      </c>
      <c r="O377" s="782"/>
      <c r="P377" s="783" t="s">
        <v>1</v>
      </c>
      <c r="Q377" s="784" t="s">
        <v>0</v>
      </c>
      <c r="R377" s="785" t="s">
        <v>12</v>
      </c>
      <c r="S377" s="45" t="s">
        <v>13</v>
      </c>
      <c r="U377" s="665" t="s">
        <v>62</v>
      </c>
      <c r="V377" s="665" t="s">
        <v>218</v>
      </c>
      <c r="W377" s="665" t="s">
        <v>206</v>
      </c>
      <c r="X377" s="1316" t="s">
        <v>207</v>
      </c>
      <c r="Y377" s="581"/>
      <c r="Z377" s="1289" t="s">
        <v>162</v>
      </c>
      <c r="AA377" s="202" t="s">
        <v>209</v>
      </c>
      <c r="AB377" s="202" t="s">
        <v>272</v>
      </c>
      <c r="AC377" s="1326" t="s">
        <v>191</v>
      </c>
      <c r="AD377" s="605" t="s">
        <v>12</v>
      </c>
      <c r="AE377" s="202" t="s">
        <v>0</v>
      </c>
      <c r="AF377" s="580"/>
      <c r="AG377" s="776" t="s">
        <v>1</v>
      </c>
      <c r="AH377" s="773" t="s">
        <v>0</v>
      </c>
      <c r="AI377" s="769" t="s">
        <v>216</v>
      </c>
      <c r="AJ377" s="28" t="s">
        <v>13</v>
      </c>
      <c r="AK377" s="589"/>
      <c r="AL377" s="2196" t="s">
        <v>321</v>
      </c>
      <c r="AO377" s="1427"/>
      <c r="AP377" s="2200" t="s">
        <v>119</v>
      </c>
      <c r="AQ377" s="2201" t="s">
        <v>254</v>
      </c>
      <c r="AR377" s="1229"/>
      <c r="AS377" s="99" t="s">
        <v>1</v>
      </c>
      <c r="AT377" s="151" t="s">
        <v>0</v>
      </c>
      <c r="AU377" s="177" t="s">
        <v>12</v>
      </c>
      <c r="AV377" s="179" t="s">
        <v>13</v>
      </c>
      <c r="AW377" s="99" t="s">
        <v>1</v>
      </c>
      <c r="AX377" s="151" t="s">
        <v>0</v>
      </c>
      <c r="AY377" s="177" t="s">
        <v>12</v>
      </c>
      <c r="AZ377" s="179" t="s">
        <v>13</v>
      </c>
      <c r="BA377" s="560" t="s">
        <v>1</v>
      </c>
      <c r="BB377" s="142" t="s">
        <v>0</v>
      </c>
      <c r="BC377" s="271" t="s">
        <v>12</v>
      </c>
      <c r="BD377" s="777" t="s">
        <v>13</v>
      </c>
      <c r="BE377" s="1238"/>
      <c r="BF377" s="1898" t="s">
        <v>230</v>
      </c>
      <c r="BG377" s="2203" t="s">
        <v>226</v>
      </c>
      <c r="BH377" s="2204" t="s">
        <v>229</v>
      </c>
      <c r="BI377" s="2161" t="s">
        <v>292</v>
      </c>
      <c r="BJ377" s="1111"/>
      <c r="BK377" s="1427"/>
      <c r="BL377" s="353" t="s">
        <v>175</v>
      </c>
      <c r="BM377" s="1010" t="s">
        <v>176</v>
      </c>
      <c r="BN377" s="998" t="s">
        <v>258</v>
      </c>
      <c r="BO377" s="1016" t="s">
        <v>259</v>
      </c>
      <c r="BP377" s="501" t="s">
        <v>206</v>
      </c>
      <c r="BQ377" s="618"/>
      <c r="BS377" s="15"/>
      <c r="BT377" s="5"/>
      <c r="BU377" s="5"/>
      <c r="BV377" s="5"/>
      <c r="BW377" s="5"/>
      <c r="BX377" s="7"/>
      <c r="BY377" s="7"/>
      <c r="BZ377" s="15"/>
      <c r="CA377" s="15"/>
      <c r="CB377" s="15"/>
      <c r="CC377" s="15"/>
      <c r="CD377" s="5"/>
      <c r="CE377" s="5"/>
      <c r="CF377" s="5"/>
      <c r="CG377" s="5"/>
      <c r="CH377" s="5"/>
      <c r="CI377" s="5"/>
      <c r="CJ377" s="5"/>
      <c r="CK377" s="52"/>
    </row>
    <row r="378" spans="4:108" ht="15" customHeight="1" x14ac:dyDescent="0.2">
      <c r="F378" s="2051" t="s">
        <v>60</v>
      </c>
      <c r="G378" s="2051"/>
      <c r="H378" s="2051"/>
      <c r="I378" s="2051"/>
      <c r="J378" s="84"/>
      <c r="K378" s="1972" t="s">
        <v>203</v>
      </c>
      <c r="L378" s="1972"/>
      <c r="M378" s="1972"/>
      <c r="N378" s="1972"/>
      <c r="O378" s="786"/>
      <c r="P378" s="2195" t="s">
        <v>21</v>
      </c>
      <c r="Q378" s="2195"/>
      <c r="R378" s="2195"/>
      <c r="S378" s="2195"/>
      <c r="T378" s="350"/>
      <c r="U378" s="2202" t="s">
        <v>319</v>
      </c>
      <c r="V378" s="2202"/>
      <c r="W378" s="2202"/>
      <c r="X378" s="2202"/>
      <c r="Y378" s="778"/>
      <c r="Z378" s="2197" t="s">
        <v>145</v>
      </c>
      <c r="AA378" s="2197"/>
      <c r="AB378" s="2197"/>
      <c r="AC378" s="2198"/>
      <c r="AD378" s="2197" t="s">
        <v>270</v>
      </c>
      <c r="AE378" s="2197"/>
      <c r="AF378" s="779"/>
      <c r="AG378" s="2199" t="s">
        <v>219</v>
      </c>
      <c r="AH378" s="2199"/>
      <c r="AI378" s="2199"/>
      <c r="AJ378" s="2199"/>
      <c r="AK378" s="580"/>
      <c r="AL378" s="2196"/>
      <c r="AO378" s="1427"/>
      <c r="AP378" s="2200"/>
      <c r="AQ378" s="2201"/>
      <c r="AR378" s="1229"/>
      <c r="AS378" s="2205" t="s">
        <v>212</v>
      </c>
      <c r="AT378" s="2205"/>
      <c r="AU378" s="2205"/>
      <c r="AV378" s="2206"/>
      <c r="AW378" s="2154" t="s">
        <v>205</v>
      </c>
      <c r="AX378" s="2155"/>
      <c r="AY378" s="2155"/>
      <c r="AZ378" s="2156"/>
      <c r="BA378" s="2135" t="s">
        <v>411</v>
      </c>
      <c r="BB378" s="2136"/>
      <c r="BC378" s="2136"/>
      <c r="BD378" s="2136"/>
      <c r="BE378" s="1239"/>
      <c r="BF378" s="1898"/>
      <c r="BG378" s="2203"/>
      <c r="BH378" s="2204"/>
      <c r="BI378" s="2161"/>
      <c r="BJ378" s="1111"/>
      <c r="BK378" s="1427"/>
      <c r="BL378" s="1897" t="s">
        <v>275</v>
      </c>
      <c r="BM378" s="1897"/>
      <c r="BN378" s="1897"/>
      <c r="BO378" s="1897"/>
      <c r="BP378" s="1897"/>
      <c r="BQ378" s="618"/>
      <c r="BS378" s="5" t="s">
        <v>385</v>
      </c>
      <c r="BU378" s="2246" t="s">
        <v>377</v>
      </c>
      <c r="BV378" s="2246"/>
      <c r="BW378" s="2246"/>
      <c r="BX378" s="2246"/>
      <c r="BY378" s="7"/>
      <c r="BZ378" s="4"/>
      <c r="CA378" s="4"/>
      <c r="CB378" s="4"/>
      <c r="CC378" s="4"/>
      <c r="CD378" s="5"/>
      <c r="CE378" s="5"/>
      <c r="CF378" s="5"/>
      <c r="CG378" s="5"/>
      <c r="CH378" s="5"/>
      <c r="CI378" s="5"/>
      <c r="CJ378" s="5"/>
      <c r="CK378" s="52"/>
    </row>
    <row r="379" spans="4:108" x14ac:dyDescent="0.2">
      <c r="D379" s="2193" t="s">
        <v>158</v>
      </c>
      <c r="E379" s="2193"/>
      <c r="F379" s="4">
        <f>SQRT(((275*F380^2)+('2011'!$BZ$37*F375^2))/(275+'2011'!$BZ$37))</f>
        <v>4.6634116038342732</v>
      </c>
      <c r="G379" s="4">
        <f>SQRT(((275*G380^2)+('2011'!$BZ$37*G375^2))/(275+'2011'!$BZ$37))</f>
        <v>5.8930653845997023</v>
      </c>
      <c r="H379" s="4">
        <f>SQRT(((275*H380^2)+('2011'!$BZ$37*H375^2))/(275+'2011'!$BZ$37))</f>
        <v>5.0234758113105746</v>
      </c>
      <c r="I379" s="4">
        <f>SQRT(((275*I380^2)+('2011'!$BZ$37*I375^2))/(275+'2011'!$BZ$37))</f>
        <v>3.2024983237025122</v>
      </c>
      <c r="J379" s="350"/>
      <c r="K379" s="4">
        <f>SQRT(((275*K380^2)+('2011'!$BZ$37*K375^2))/(275+'2011'!$BZ$37))</f>
        <v>16.194371748667834</v>
      </c>
      <c r="L379" s="4">
        <f>SQRT(((275*L380^2)+('2011'!$BZ$37*L375^2))/(275+'2011'!$BZ$37))</f>
        <v>8.5351530091281589</v>
      </c>
      <c r="M379" s="4">
        <f>SQRT(((275*M380^2)+('2011'!$BZ$37*M375^2))/(275+'2011'!$BZ$37))</f>
        <v>11.894018059407504</v>
      </c>
      <c r="N379" s="4">
        <f>SQRT(((275*N380^2)+('2011'!$BZ$37*N375^2))/(275+'2011'!$BZ$37))</f>
        <v>12.195431895240793</v>
      </c>
      <c r="O379" s="350"/>
      <c r="P379" s="4">
        <f>SQRT(((275*P380^2)+('2011'!$BZ$37*P375^2))/(275+'2011'!$BZ$37))</f>
        <v>9.9268200818707886</v>
      </c>
      <c r="Q379" s="4">
        <f>SQRT(((275*Q380^2)+('2011'!$BZ$37*Q375^2))/(275+'2011'!$BZ$37))</f>
        <v>8.5324168257805457</v>
      </c>
      <c r="R379" s="4">
        <f>SQRT(((275*R380^2)+('2011'!$BZ$37*R375^2))/(275+'2011'!$BZ$37))</f>
        <v>9.0126676415964351</v>
      </c>
      <c r="S379" s="4">
        <f>SQRT(((275*S380^2)+('2011'!$BZ$37*S375^2))/(275+'2011'!$BZ$37))</f>
        <v>4.2189528733681012</v>
      </c>
      <c r="T379" s="350"/>
      <c r="W379" s="1276"/>
      <c r="X379" s="1276"/>
      <c r="Y379" s="1414"/>
      <c r="Z379" s="1327"/>
      <c r="AA379" s="28"/>
      <c r="AB379" s="28"/>
      <c r="AC379" s="1196"/>
      <c r="AD379" s="3"/>
      <c r="AE379" s="134"/>
      <c r="AF379" s="1414"/>
      <c r="AG379" s="3"/>
      <c r="AH379" s="3"/>
      <c r="AI379" s="3"/>
      <c r="AK379" s="351"/>
      <c r="AL379" s="5"/>
      <c r="AO379" s="351"/>
      <c r="AP379" s="3"/>
      <c r="AQ379" s="2"/>
      <c r="AR379" s="1230"/>
      <c r="AW379" s="2247" t="s">
        <v>386</v>
      </c>
      <c r="AX379" s="2247"/>
      <c r="AY379" s="2247"/>
      <c r="AZ379" s="2248"/>
      <c r="BA379" s="2232" t="s">
        <v>384</v>
      </c>
      <c r="BB379" s="2233"/>
      <c r="BC379" s="2233"/>
      <c r="BD379" s="2234"/>
      <c r="BF379" s="621"/>
      <c r="BG379" s="3"/>
      <c r="BH379" s="2"/>
      <c r="BI379" s="3"/>
      <c r="BJ379" s="52"/>
      <c r="BK379" s="52"/>
      <c r="BL379" s="52"/>
      <c r="BM379" s="52"/>
      <c r="BN379" s="52"/>
      <c r="BO379" s="52"/>
      <c r="BP379" s="5"/>
      <c r="BQ379" s="618"/>
      <c r="BS379" s="1696">
        <v>2.0539999999999998</v>
      </c>
      <c r="BU379" s="11">
        <v>3.0427514711479051</v>
      </c>
      <c r="BV379" s="11">
        <v>3.4654037835507192</v>
      </c>
      <c r="BW379" s="11">
        <v>2.9603197718335634</v>
      </c>
      <c r="BX379" s="11">
        <v>2.7517010347812483</v>
      </c>
      <c r="BY379" s="7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2"/>
    </row>
    <row r="380" spans="4:108" x14ac:dyDescent="0.2">
      <c r="D380" s="2193" t="s">
        <v>157</v>
      </c>
      <c r="E380" s="2193"/>
      <c r="F380" s="214">
        <v>4.9224362262676538</v>
      </c>
      <c r="G380" s="214">
        <v>5.8418644851439581</v>
      </c>
      <c r="H380" s="214">
        <v>5.1903638694900831</v>
      </c>
      <c r="I380" s="214">
        <v>2.9926593087229487</v>
      </c>
      <c r="J380" s="1366"/>
      <c r="K380" s="214">
        <v>15.596098374378826</v>
      </c>
      <c r="L380" s="214">
        <v>9.5576985104329779</v>
      </c>
      <c r="M380" s="214">
        <v>11.663626091501788</v>
      </c>
      <c r="N380" s="214">
        <v>11.181014096664896</v>
      </c>
      <c r="O380" s="1366"/>
      <c r="P380" s="214">
        <v>10.457211360891327</v>
      </c>
      <c r="Q380" s="214">
        <v>8.7481235546786724</v>
      </c>
      <c r="R380" s="214">
        <v>9.3694006786178381</v>
      </c>
      <c r="S380" s="214">
        <v>4.5412766973376621</v>
      </c>
      <c r="T380" s="1366"/>
      <c r="Z380" s="512"/>
      <c r="AA380" s="25"/>
      <c r="AB380" s="25"/>
      <c r="AC380" s="1328"/>
      <c r="AU380" s="2213" t="s">
        <v>344</v>
      </c>
      <c r="AV380" s="2213"/>
      <c r="AW380" s="4">
        <f>ROUNDUP($BS$379*BU379,1)</f>
        <v>6.3</v>
      </c>
      <c r="AX380" s="4">
        <f>ROUNDUP($BS$379*BV379,1)</f>
        <v>7.1999999999999993</v>
      </c>
      <c r="AY380" s="4">
        <f>ROUNDUP($BS$379*BW379,1)</f>
        <v>6.1</v>
      </c>
      <c r="AZ380" s="4">
        <f>ROUNDUP($BS$379*BX379,1)</f>
        <v>5.6999999999999993</v>
      </c>
      <c r="BA380" s="1721">
        <f>COUNTIF(BA4:BA368,"&gt;50")</f>
        <v>19</v>
      </c>
      <c r="BB380" s="40">
        <f>COUNTIF(BB4:BB368,"&gt;50")</f>
        <v>20</v>
      </c>
      <c r="BC380" s="40">
        <f>COUNTIF(BC4:BC368,"&gt;50")</f>
        <v>23</v>
      </c>
      <c r="BD380" s="36">
        <f>COUNTIF(BD4:BD368,"&gt;50")</f>
        <v>18</v>
      </c>
    </row>
    <row r="381" spans="4:108" s="38" customFormat="1" x14ac:dyDescent="0.2">
      <c r="J381" s="1397"/>
      <c r="O381" s="1397"/>
      <c r="T381" s="1397"/>
      <c r="W381" s="606"/>
      <c r="Y381" s="1397"/>
      <c r="Z381" s="606"/>
      <c r="AD381" s="606"/>
      <c r="AE381" s="632"/>
      <c r="AF381" s="1397"/>
      <c r="AG381" s="606"/>
      <c r="AH381" s="606"/>
      <c r="AI381" s="606"/>
      <c r="AJ381" s="606"/>
      <c r="AK381" s="1397"/>
      <c r="AO381" s="1397"/>
      <c r="AS381" s="606"/>
      <c r="AT381" s="606"/>
      <c r="AU381" s="606"/>
      <c r="AV381" s="606"/>
      <c r="AW381" s="606"/>
      <c r="AX381" s="606"/>
      <c r="AY381" s="606"/>
      <c r="AZ381" s="606"/>
      <c r="BF381" s="627"/>
      <c r="BG381" s="606"/>
      <c r="BI381" s="606"/>
      <c r="BQ381" s="620"/>
      <c r="CO381" s="606"/>
      <c r="CT381" s="1280"/>
      <c r="CU381" s="1280"/>
    </row>
  </sheetData>
  <mergeCells count="339">
    <mergeCell ref="AW379:AZ379"/>
    <mergeCell ref="CV2:CW2"/>
    <mergeCell ref="BV21:CC23"/>
    <mergeCell ref="BV24:CC24"/>
    <mergeCell ref="BV25:CC26"/>
    <mergeCell ref="CH4:CJ4"/>
    <mergeCell ref="CA4:CA5"/>
    <mergeCell ref="CB4:CB5"/>
    <mergeCell ref="BU4:BX4"/>
    <mergeCell ref="BZ4:BZ5"/>
    <mergeCell ref="CE4:CG4"/>
    <mergeCell ref="BA379:BD379"/>
    <mergeCell ref="BV360:CC360"/>
    <mergeCell ref="BV361:CC361"/>
    <mergeCell ref="BV362:CC363"/>
    <mergeCell ref="BV364:CC364"/>
    <mergeCell ref="BL378:BP378"/>
    <mergeCell ref="BU378:BX378"/>
    <mergeCell ref="BV232:CC232"/>
    <mergeCell ref="BS338:BT339"/>
    <mergeCell ref="BU338:BX338"/>
    <mergeCell ref="BZ338:BZ339"/>
    <mergeCell ref="CA338:CA339"/>
    <mergeCell ref="CB338:CB339"/>
    <mergeCell ref="CC338:CC339"/>
    <mergeCell ref="CC247:CC248"/>
    <mergeCell ref="CA308:CA309"/>
    <mergeCell ref="BS288:BT288"/>
    <mergeCell ref="BS289:BT289"/>
    <mergeCell ref="BS284:BT284"/>
    <mergeCell ref="BS286:BT286"/>
    <mergeCell ref="CC277:CC278"/>
    <mergeCell ref="CA277:CA278"/>
    <mergeCell ref="CB277:CB278"/>
    <mergeCell ref="BV324:CC324"/>
    <mergeCell ref="BS340:BT340"/>
    <mergeCell ref="BV293:CC293"/>
    <mergeCell ref="BS341:BT341"/>
    <mergeCell ref="BV143:CC143"/>
    <mergeCell ref="CA216:CA217"/>
    <mergeCell ref="CB216:CB217"/>
    <mergeCell ref="BV172:CC173"/>
    <mergeCell ref="BS290:BT290"/>
    <mergeCell ref="BS283:BT283"/>
    <mergeCell ref="BS287:BT287"/>
    <mergeCell ref="AU380:AV380"/>
    <mergeCell ref="BV295:CC299"/>
    <mergeCell ref="BV174:CC175"/>
    <mergeCell ref="BV264:CC264"/>
    <mergeCell ref="BV294:CC294"/>
    <mergeCell ref="BU185:BX185"/>
    <mergeCell ref="BV201:CC201"/>
    <mergeCell ref="BV202:CC202"/>
    <mergeCell ref="BS308:BT309"/>
    <mergeCell ref="BV234:CC236"/>
    <mergeCell ref="CE338:CG338"/>
    <mergeCell ref="CH338:CJ338"/>
    <mergeCell ref="CH308:CJ308"/>
    <mergeCell ref="BS317:BT317"/>
    <mergeCell ref="BS318:BT318"/>
    <mergeCell ref="BS319:BT319"/>
    <mergeCell ref="BS310:BT310"/>
    <mergeCell ref="BS311:BT311"/>
    <mergeCell ref="BS291:BT291"/>
    <mergeCell ref="CE277:CG277"/>
    <mergeCell ref="BS282:BT282"/>
    <mergeCell ref="CH277:CJ277"/>
    <mergeCell ref="BS279:BT279"/>
    <mergeCell ref="BS280:BT280"/>
    <mergeCell ref="BS277:BT278"/>
    <mergeCell ref="BU277:BX277"/>
    <mergeCell ref="BZ277:BZ278"/>
    <mergeCell ref="U378:X378"/>
    <mergeCell ref="BS192:BT192"/>
    <mergeCell ref="BS194:BT194"/>
    <mergeCell ref="BG377:BG378"/>
    <mergeCell ref="BH377:BH378"/>
    <mergeCell ref="BS195:BT195"/>
    <mergeCell ref="BS196:BT196"/>
    <mergeCell ref="BS197:BT197"/>
    <mergeCell ref="AS378:AV378"/>
    <mergeCell ref="BS223:BT223"/>
    <mergeCell ref="CH94:CJ94"/>
    <mergeCell ref="BS101:BT101"/>
    <mergeCell ref="BS103:BT103"/>
    <mergeCell ref="P378:S378"/>
    <mergeCell ref="AL377:AL378"/>
    <mergeCell ref="Z378:AC378"/>
    <mergeCell ref="AD378:AE378"/>
    <mergeCell ref="AG378:AJ378"/>
    <mergeCell ref="AP377:AP378"/>
    <mergeCell ref="AQ377:AQ378"/>
    <mergeCell ref="D380:E380"/>
    <mergeCell ref="D94:D123"/>
    <mergeCell ref="D308:D337"/>
    <mergeCell ref="D277:D307"/>
    <mergeCell ref="D375:E375"/>
    <mergeCell ref="D374:E374"/>
    <mergeCell ref="D379:E379"/>
    <mergeCell ref="D124:D154"/>
    <mergeCell ref="D338:D368"/>
    <mergeCell ref="D185:D215"/>
    <mergeCell ref="BS315:BT315"/>
    <mergeCell ref="BS320:BT320"/>
    <mergeCell ref="BS321:BT321"/>
    <mergeCell ref="BS322:BT322"/>
    <mergeCell ref="BU308:BX308"/>
    <mergeCell ref="BZ308:BZ309"/>
    <mergeCell ref="BS313:BT313"/>
    <mergeCell ref="BS314:BT314"/>
    <mergeCell ref="CE94:CG94"/>
    <mergeCell ref="CE308:CG308"/>
    <mergeCell ref="BZ185:BZ186"/>
    <mergeCell ref="CA185:CA186"/>
    <mergeCell ref="CB94:CB95"/>
    <mergeCell ref="CC94:CC95"/>
    <mergeCell ref="BV263:CC263"/>
    <mergeCell ref="CB308:CB309"/>
    <mergeCell ref="CC308:CC309"/>
    <mergeCell ref="CB185:CB186"/>
    <mergeCell ref="CC185:CC186"/>
    <mergeCell ref="F378:I378"/>
    <mergeCell ref="K378:N378"/>
    <mergeCell ref="D372:E372"/>
    <mergeCell ref="D371:E371"/>
    <mergeCell ref="D247:D276"/>
    <mergeCell ref="D370:E370"/>
    <mergeCell ref="D216:D246"/>
    <mergeCell ref="BS188:BT188"/>
    <mergeCell ref="BS261:BT261"/>
    <mergeCell ref="D155:D184"/>
    <mergeCell ref="F2:I2"/>
    <mergeCell ref="BS190:BT190"/>
    <mergeCell ref="BS191:BT191"/>
    <mergeCell ref="BS105:BT105"/>
    <mergeCell ref="BS106:BT106"/>
    <mergeCell ref="K2:N2"/>
    <mergeCell ref="U2:X2"/>
    <mergeCell ref="Z2:AC2"/>
    <mergeCell ref="BS187:BT187"/>
    <mergeCell ref="BS10:BT10"/>
    <mergeCell ref="BS252:BT252"/>
    <mergeCell ref="BS228:BT228"/>
    <mergeCell ref="BS229:BT229"/>
    <mergeCell ref="BS230:BT230"/>
    <mergeCell ref="BS226:BT226"/>
    <mergeCell ref="BS227:BT227"/>
    <mergeCell ref="BS225:BT225"/>
    <mergeCell ref="BS99:BT99"/>
    <mergeCell ref="BS100:BT100"/>
    <mergeCell ref="BS75:BT75"/>
    <mergeCell ref="BS72:BT72"/>
    <mergeCell ref="D2:E3"/>
    <mergeCell ref="D4:D34"/>
    <mergeCell ref="D63:D93"/>
    <mergeCell ref="D35:D62"/>
    <mergeCell ref="BL2:BP2"/>
    <mergeCell ref="AS2:AV2"/>
    <mergeCell ref="BJ2:BJ3"/>
    <mergeCell ref="BS49:BT49"/>
    <mergeCell ref="BS14:BT14"/>
    <mergeCell ref="BS15:BT15"/>
    <mergeCell ref="BS73:BT73"/>
    <mergeCell ref="BS74:BT74"/>
    <mergeCell ref="BH2:BH3"/>
    <mergeCell ref="AP2:AP3"/>
    <mergeCell ref="BF2:BF3"/>
    <mergeCell ref="BS9:BT9"/>
    <mergeCell ref="BG2:BG3"/>
    <mergeCell ref="BI2:BI3"/>
    <mergeCell ref="BS4:BT5"/>
    <mergeCell ref="BS6:BT6"/>
    <mergeCell ref="BS7:BT7"/>
    <mergeCell ref="BQ2:BQ3"/>
    <mergeCell ref="P2:S2"/>
    <mergeCell ref="AD2:AE2"/>
    <mergeCell ref="AW2:AZ2"/>
    <mergeCell ref="BA2:BD2"/>
    <mergeCell ref="AQ2:AQ3"/>
    <mergeCell ref="AG2:AJ2"/>
    <mergeCell ref="AL2:AL3"/>
    <mergeCell ref="BS130:BT130"/>
    <mergeCell ref="BS160:BT160"/>
    <mergeCell ref="BS94:BT95"/>
    <mergeCell ref="BS96:BT96"/>
    <mergeCell ref="BS131:BT131"/>
    <mergeCell ref="BS133:BT133"/>
    <mergeCell ref="BS137:BT137"/>
    <mergeCell ref="BS104:BT104"/>
    <mergeCell ref="BS138:BT138"/>
    <mergeCell ref="BS97:BT97"/>
    <mergeCell ref="BS216:BT217"/>
    <mergeCell ref="BS221:BT221"/>
    <mergeCell ref="BS222:BT222"/>
    <mergeCell ref="BS134:BT134"/>
    <mergeCell ref="BS135:BT135"/>
    <mergeCell ref="BS136:BT136"/>
    <mergeCell ref="BS165:BT165"/>
    <mergeCell ref="BS219:BT219"/>
    <mergeCell ref="BS161:BT161"/>
    <mergeCell ref="BS256:BT256"/>
    <mergeCell ref="BS13:BT13"/>
    <mergeCell ref="BS11:BT11"/>
    <mergeCell ref="BS107:BT107"/>
    <mergeCell ref="BS124:BT125"/>
    <mergeCell ref="BS70:BT70"/>
    <mergeCell ref="BS77:BT77"/>
    <mergeCell ref="BS108:BT108"/>
    <mergeCell ref="BS76:BT76"/>
    <mergeCell ref="BS68:BT68"/>
    <mergeCell ref="BS254:BT254"/>
    <mergeCell ref="BS169:BT169"/>
    <mergeCell ref="BS168:BT168"/>
    <mergeCell ref="BS167:BT167"/>
    <mergeCell ref="BS185:BT186"/>
    <mergeCell ref="BS198:BT198"/>
    <mergeCell ref="BS199:BT199"/>
    <mergeCell ref="BS253:BT253"/>
    <mergeCell ref="BS250:BT250"/>
    <mergeCell ref="BU216:BX216"/>
    <mergeCell ref="CE247:CG247"/>
    <mergeCell ref="CH247:CJ247"/>
    <mergeCell ref="BS249:BT249"/>
    <mergeCell ref="CA247:CA248"/>
    <mergeCell ref="CB247:CB248"/>
    <mergeCell ref="BS247:BT248"/>
    <mergeCell ref="BU247:BX247"/>
    <mergeCell ref="BZ247:BZ248"/>
    <mergeCell ref="BV233:CC233"/>
    <mergeCell ref="CA155:CA156"/>
    <mergeCell ref="CH216:CJ216"/>
    <mergeCell ref="BS218:BT218"/>
    <mergeCell ref="BS162:BT162"/>
    <mergeCell ref="BS164:BT164"/>
    <mergeCell ref="BV171:CC171"/>
    <mergeCell ref="BZ216:BZ217"/>
    <mergeCell ref="CC216:CC217"/>
    <mergeCell ref="CE216:CG216"/>
    <mergeCell ref="BU155:BX155"/>
    <mergeCell ref="BS258:BT258"/>
    <mergeCell ref="BS155:BT156"/>
    <mergeCell ref="CH155:CJ155"/>
    <mergeCell ref="BS157:BT157"/>
    <mergeCell ref="BS158:BT158"/>
    <mergeCell ref="CE185:CG185"/>
    <mergeCell ref="CH185:CJ185"/>
    <mergeCell ref="CE155:CG155"/>
    <mergeCell ref="CC155:CC156"/>
    <mergeCell ref="BS166:BT166"/>
    <mergeCell ref="BS259:BT259"/>
    <mergeCell ref="BS260:BT260"/>
    <mergeCell ref="CH124:CJ124"/>
    <mergeCell ref="BS126:BT126"/>
    <mergeCell ref="BS127:BT127"/>
    <mergeCell ref="BS129:BT129"/>
    <mergeCell ref="CB124:CB125"/>
    <mergeCell ref="CC124:CC125"/>
    <mergeCell ref="CE124:CG124"/>
    <mergeCell ref="BS257:BT257"/>
    <mergeCell ref="BV54:CC54"/>
    <mergeCell ref="BV55:CC55"/>
    <mergeCell ref="BS69:BT69"/>
    <mergeCell ref="BS18:BT18"/>
    <mergeCell ref="BV20:CC20"/>
    <mergeCell ref="BU35:BX35"/>
    <mergeCell ref="BZ35:BZ36"/>
    <mergeCell ref="BV52:CC53"/>
    <mergeCell ref="BS44:BT44"/>
    <mergeCell ref="BS45:BT45"/>
    <mergeCell ref="BS40:BT40"/>
    <mergeCell ref="BS47:BT47"/>
    <mergeCell ref="BS41:BT41"/>
    <mergeCell ref="BS48:BT48"/>
    <mergeCell ref="BS46:BT46"/>
    <mergeCell ref="BS42:BT42"/>
    <mergeCell ref="CH35:CJ35"/>
    <mergeCell ref="BS37:BT37"/>
    <mergeCell ref="BS38:BT38"/>
    <mergeCell ref="CA35:CA36"/>
    <mergeCell ref="CB35:CB36"/>
    <mergeCell ref="CC35:CC36"/>
    <mergeCell ref="CE35:CG35"/>
    <mergeCell ref="BS35:BT36"/>
    <mergeCell ref="CA63:CA64"/>
    <mergeCell ref="CB63:CB64"/>
    <mergeCell ref="CC63:CC64"/>
    <mergeCell ref="CE63:CG63"/>
    <mergeCell ref="BS65:BT65"/>
    <mergeCell ref="CC4:CC5"/>
    <mergeCell ref="BV27:CC27"/>
    <mergeCell ref="BS16:BT16"/>
    <mergeCell ref="BS17:BT17"/>
    <mergeCell ref="BV51:CC51"/>
    <mergeCell ref="BS350:BT350"/>
    <mergeCell ref="BS343:BT343"/>
    <mergeCell ref="BS344:BT344"/>
    <mergeCell ref="BS345:BT345"/>
    <mergeCell ref="BS347:BT347"/>
    <mergeCell ref="CH63:CJ63"/>
    <mergeCell ref="BS66:BT66"/>
    <mergeCell ref="BS63:BT64"/>
    <mergeCell ref="BU63:BX63"/>
    <mergeCell ref="BZ63:BZ64"/>
    <mergeCell ref="BV141:CC141"/>
    <mergeCell ref="BV142:CC142"/>
    <mergeCell ref="AW378:AZ378"/>
    <mergeCell ref="BS352:BT352"/>
    <mergeCell ref="BV354:CC354"/>
    <mergeCell ref="BS351:BT351"/>
    <mergeCell ref="BI377:BI378"/>
    <mergeCell ref="BF377:BF378"/>
    <mergeCell ref="BS348:BT348"/>
    <mergeCell ref="BS349:BT349"/>
    <mergeCell ref="BA378:BD378"/>
    <mergeCell ref="BV356:CC358"/>
    <mergeCell ref="BV359:CC359"/>
    <mergeCell ref="BV355:CC355"/>
    <mergeCell ref="CN2:CU2"/>
    <mergeCell ref="BV330:CC331"/>
    <mergeCell ref="BV332:CC334"/>
    <mergeCell ref="BV325:CC327"/>
    <mergeCell ref="BV328:CC328"/>
    <mergeCell ref="BV329:CC329"/>
    <mergeCell ref="BV79:CC79"/>
    <mergeCell ref="BZ94:BZ95"/>
    <mergeCell ref="BT371:BX371"/>
    <mergeCell ref="BV81:CC81"/>
    <mergeCell ref="BV82:CC82"/>
    <mergeCell ref="BU124:BX124"/>
    <mergeCell ref="BZ124:BZ125"/>
    <mergeCell ref="CA124:CA125"/>
    <mergeCell ref="BZ155:BZ156"/>
    <mergeCell ref="CB155:CB156"/>
    <mergeCell ref="BV111:CC111"/>
    <mergeCell ref="BU94:BX94"/>
    <mergeCell ref="CA94:CA95"/>
    <mergeCell ref="BV140:CC140"/>
    <mergeCell ref="BV110:CC110"/>
    <mergeCell ref="BV80:CC80"/>
  </mergeCells>
  <phoneticPr fontId="5" type="noConversion"/>
  <conditionalFormatting sqref="CG184">
    <cfRule type="expression" dxfId="1027" priority="1" stopIfTrue="1">
      <formula>BS184&lt;0</formula>
    </cfRule>
    <cfRule type="expression" dxfId="1026" priority="2" stopIfTrue="1">
      <formula>BS184&gt;0</formula>
    </cfRule>
    <cfRule type="cellIs" dxfId="1025" priority="3" stopIfTrue="1" operator="between">
      <formula>0</formula>
      <formula>0.032</formula>
    </cfRule>
  </conditionalFormatting>
  <conditionalFormatting sqref="BE34:BE368 BA34:BD34 BA51:BD368">
    <cfRule type="expression" dxfId="1024" priority="4" stopIfTrue="1">
      <formula>AW34&lt;0</formula>
    </cfRule>
    <cfRule type="expression" dxfId="1023" priority="5" stopIfTrue="1">
      <formula>AW34&gt;0</formula>
    </cfRule>
    <cfRule type="cellIs" dxfId="1022" priority="6" stopIfTrue="1" operator="between">
      <formula>0</formula>
      <formula>0.032</formula>
    </cfRule>
  </conditionalFormatting>
  <conditionalFormatting sqref="BA21:BE33">
    <cfRule type="expression" dxfId="1021" priority="7" stopIfTrue="1">
      <formula>AW21&lt;0</formula>
    </cfRule>
    <cfRule type="expression" dxfId="1020" priority="8" stopIfTrue="1">
      <formula>AW21&gt;0</formula>
    </cfRule>
    <cfRule type="cellIs" dxfId="1019" priority="9" stopIfTrue="1" operator="between">
      <formula>0</formula>
      <formula>5</formula>
    </cfRule>
  </conditionalFormatting>
  <conditionalFormatting sqref="BA4:BE20">
    <cfRule type="expression" dxfId="1018" priority="10" stopIfTrue="1">
      <formula>AW4&lt;0</formula>
    </cfRule>
    <cfRule type="expression" dxfId="1017" priority="11" stopIfTrue="1">
      <formula>AW4&gt;0</formula>
    </cfRule>
  </conditionalFormatting>
  <conditionalFormatting sqref="BS20:BS27">
    <cfRule type="expression" dxfId="1016" priority="12" stopIfTrue="1">
      <formula>BT20=$BT$28</formula>
    </cfRule>
  </conditionalFormatting>
  <conditionalFormatting sqref="BS110:BS117">
    <cfRule type="expression" dxfId="1015" priority="13" stopIfTrue="1">
      <formula>BT110=$BT$118</formula>
    </cfRule>
  </conditionalFormatting>
  <conditionalFormatting sqref="BS140:BS147">
    <cfRule type="expression" dxfId="1014" priority="14" stopIfTrue="1">
      <formula>BT140=$BT$148</formula>
    </cfRule>
  </conditionalFormatting>
  <conditionalFormatting sqref="BS171:BS178">
    <cfRule type="expression" dxfId="1013" priority="15" stopIfTrue="1">
      <formula>BT171=$BT$179</formula>
    </cfRule>
  </conditionalFormatting>
  <conditionalFormatting sqref="AC4:AC34">
    <cfRule type="expression" dxfId="1012" priority="16" stopIfTrue="1">
      <formula>Z4=0.1</formula>
    </cfRule>
    <cfRule type="cellIs" dxfId="1011" priority="17" stopIfTrue="1" operator="equal">
      <formula>$CE$27</formula>
    </cfRule>
  </conditionalFormatting>
  <conditionalFormatting sqref="AC35:AC62">
    <cfRule type="expression" dxfId="1010" priority="18" stopIfTrue="1">
      <formula>Z35=0.1</formula>
    </cfRule>
    <cfRule type="cellIs" dxfId="1009" priority="19" stopIfTrue="1" operator="equal">
      <formula>$CE$58</formula>
    </cfRule>
  </conditionalFormatting>
  <conditionalFormatting sqref="BA35:BD50">
    <cfRule type="expression" dxfId="1008" priority="20" stopIfTrue="1">
      <formula>AW35&lt;0</formula>
    </cfRule>
    <cfRule type="expression" dxfId="1007" priority="21" stopIfTrue="1">
      <formula>AW35&gt;0</formula>
    </cfRule>
    <cfRule type="cellIs" dxfId="1006" priority="22" stopIfTrue="1" operator="greaterThan">
      <formula>9</formula>
    </cfRule>
  </conditionalFormatting>
  <conditionalFormatting sqref="AC63:AC93">
    <cfRule type="expression" dxfId="1005" priority="23" stopIfTrue="1">
      <formula>Z63=0.1</formula>
    </cfRule>
    <cfRule type="cellIs" dxfId="1004" priority="24" stopIfTrue="1" operator="equal">
      <formula>$CE$86</formula>
    </cfRule>
  </conditionalFormatting>
  <conditionalFormatting sqref="AC94:AC123">
    <cfRule type="expression" dxfId="1003" priority="25" stopIfTrue="1">
      <formula>Z94=0.1</formula>
    </cfRule>
    <cfRule type="cellIs" dxfId="1002" priority="26" stopIfTrue="1" operator="equal">
      <formula>$CE$117</formula>
    </cfRule>
  </conditionalFormatting>
  <conditionalFormatting sqref="AC124:AC154">
    <cfRule type="expression" dxfId="1001" priority="27" stopIfTrue="1">
      <formula>Z124=0.1</formula>
    </cfRule>
    <cfRule type="cellIs" dxfId="1000" priority="28" stopIfTrue="1" operator="equal">
      <formula>$CE$147</formula>
    </cfRule>
  </conditionalFormatting>
  <conditionalFormatting sqref="AC155:AC184">
    <cfRule type="expression" dxfId="999" priority="29" stopIfTrue="1">
      <formula>Z155=0.1</formula>
    </cfRule>
    <cfRule type="cellIs" dxfId="998" priority="30" stopIfTrue="1" operator="equal">
      <formula>$CE$178</formula>
    </cfRule>
  </conditionalFormatting>
  <conditionalFormatting sqref="AC185:AC215">
    <cfRule type="expression" dxfId="997" priority="31" stopIfTrue="1">
      <formula>Z185=0.1</formula>
    </cfRule>
    <cfRule type="cellIs" dxfId="996" priority="32" stopIfTrue="1" operator="equal">
      <formula>$CE$208</formula>
    </cfRule>
  </conditionalFormatting>
  <conditionalFormatting sqref="AC216:AC246">
    <cfRule type="expression" dxfId="995" priority="33" stopIfTrue="1">
      <formula>Z216=0.1</formula>
    </cfRule>
    <cfRule type="cellIs" dxfId="994" priority="34" stopIfTrue="1" operator="equal">
      <formula>$CE$239</formula>
    </cfRule>
  </conditionalFormatting>
  <conditionalFormatting sqref="AC247:AC276">
    <cfRule type="expression" dxfId="993" priority="35" stopIfTrue="1">
      <formula>Z247=0.1</formula>
    </cfRule>
    <cfRule type="cellIs" dxfId="992" priority="36" stopIfTrue="1" operator="equal">
      <formula>$CE$270</formula>
    </cfRule>
  </conditionalFormatting>
  <conditionalFormatting sqref="AC277:AC307">
    <cfRule type="expression" dxfId="991" priority="37" stopIfTrue="1">
      <formula>Z277=0.1</formula>
    </cfRule>
    <cfRule type="cellIs" dxfId="990" priority="38" stopIfTrue="1" operator="equal">
      <formula>$CE$300</formula>
    </cfRule>
  </conditionalFormatting>
  <conditionalFormatting sqref="AC308:AC337">
    <cfRule type="expression" dxfId="989" priority="39" stopIfTrue="1">
      <formula>Z308=0.1</formula>
    </cfRule>
    <cfRule type="cellIs" dxfId="988" priority="40" stopIfTrue="1" operator="equal">
      <formula>$CE$331</formula>
    </cfRule>
  </conditionalFormatting>
  <conditionalFormatting sqref="AC338:AC368">
    <cfRule type="expression" dxfId="987" priority="41" stopIfTrue="1">
      <formula>Z338=0.1</formula>
    </cfRule>
    <cfRule type="cellIs" dxfId="986" priority="42" stopIfTrue="1" operator="equal">
      <formula>$CE$361</formula>
    </cfRule>
  </conditionalFormatting>
  <conditionalFormatting sqref="BS51:BS58">
    <cfRule type="expression" dxfId="985" priority="43" stopIfTrue="1">
      <formula>BT51=$BT$59</formula>
    </cfRule>
  </conditionalFormatting>
  <conditionalFormatting sqref="BS79:BS86">
    <cfRule type="expression" dxfId="984" priority="44" stopIfTrue="1">
      <formula>BT79=$BT$87</formula>
    </cfRule>
  </conditionalFormatting>
  <conditionalFormatting sqref="BS201:BS208">
    <cfRule type="expression" dxfId="983" priority="45" stopIfTrue="1">
      <formula>BT201=$BT$209</formula>
    </cfRule>
  </conditionalFormatting>
  <conditionalFormatting sqref="BS232:BS239">
    <cfRule type="expression" dxfId="982" priority="46" stopIfTrue="1">
      <formula>BT232=$BT$240</formula>
    </cfRule>
  </conditionalFormatting>
  <conditionalFormatting sqref="BS263:BS270">
    <cfRule type="expression" dxfId="981" priority="47" stopIfTrue="1">
      <formula>BT263=$BT$271</formula>
    </cfRule>
  </conditionalFormatting>
  <conditionalFormatting sqref="BS293:BS300">
    <cfRule type="expression" dxfId="980" priority="48" stopIfTrue="1">
      <formula>BT293=$BT$301</formula>
    </cfRule>
  </conditionalFormatting>
  <conditionalFormatting sqref="BS324:BS331">
    <cfRule type="expression" dxfId="979" priority="49" stopIfTrue="1">
      <formula>BT324=$BT$332</formula>
    </cfRule>
  </conditionalFormatting>
  <conditionalFormatting sqref="BS354:BS361">
    <cfRule type="expression" dxfId="978" priority="50" stopIfTrue="1">
      <formula>BT354=$BT$362</formula>
    </cfRule>
  </conditionalFormatting>
  <conditionalFormatting sqref="BT20:BT27">
    <cfRule type="cellIs" dxfId="977" priority="51" stopIfTrue="1" operator="equal">
      <formula>$BT$28</formula>
    </cfRule>
  </conditionalFormatting>
  <conditionalFormatting sqref="BS276:BV276 BR307:BW307 BS215:BV215 BS184:BW184 BS34 BS154:BW154 BS123:BW123 BS337:BW337 BP123 BP93 BP34 BP215 BP246 BP276 BP307 BP337 BS93 BP368:BU368">
    <cfRule type="expression" dxfId="976" priority="52" stopIfTrue="1">
      <formula>#REF!&lt;0</formula>
    </cfRule>
    <cfRule type="expression" dxfId="975" priority="53" stopIfTrue="1">
      <formula>#REF!&gt;0</formula>
    </cfRule>
    <cfRule type="cellIs" dxfId="974" priority="54" stopIfTrue="1" operator="between">
      <formula>0</formula>
      <formula>0.032</formula>
    </cfRule>
  </conditionalFormatting>
  <conditionalFormatting sqref="BI124:BI336 BG338:BI367 BG4:BG93 BH155:BH184 BG124:BG184 BF94:BG94 BG185:BH336 BF1:BF93 BI4:BI94 BL370:BL375 AR4:AR368 BF95:BF379 BF381:BF65536">
    <cfRule type="cellIs" dxfId="973" priority="55" stopIfTrue="1" operator="equal">
      <formula>0</formula>
    </cfRule>
  </conditionalFormatting>
  <conditionalFormatting sqref="BG95:BG123 BI95:BI123">
    <cfRule type="cellIs" dxfId="972" priority="56" stopIfTrue="1" operator="equal">
      <formula>0</formula>
    </cfRule>
    <cfRule type="cellIs" dxfId="971" priority="57" stopIfTrue="1" operator="equal">
      <formula>#REF!</formula>
    </cfRule>
  </conditionalFormatting>
  <conditionalFormatting sqref="AW378 AW369 AW2">
    <cfRule type="cellIs" dxfId="970" priority="58" stopIfTrue="1" operator="equal">
      <formula>#REF!</formula>
    </cfRule>
    <cfRule type="cellIs" dxfId="969" priority="59" stopIfTrue="1" operator="equal">
      <formula>#REF!</formula>
    </cfRule>
  </conditionalFormatting>
  <conditionalFormatting sqref="AZ369">
    <cfRule type="cellIs" dxfId="968" priority="60" stopIfTrue="1" operator="equal">
      <formula>#REF!</formula>
    </cfRule>
    <cfRule type="cellIs" dxfId="967" priority="61" stopIfTrue="1" operator="equal">
      <formula>#REF!</formula>
    </cfRule>
  </conditionalFormatting>
  <conditionalFormatting sqref="AY369">
    <cfRule type="cellIs" dxfId="966" priority="62" stopIfTrue="1" operator="equal">
      <formula>#REF!</formula>
    </cfRule>
    <cfRule type="cellIs" dxfId="965" priority="63" stopIfTrue="1" operator="equal">
      <formula>#REF!</formula>
    </cfRule>
  </conditionalFormatting>
  <conditionalFormatting sqref="AX369">
    <cfRule type="cellIs" dxfId="964" priority="64" stopIfTrue="1" operator="equal">
      <formula>#REF!</formula>
    </cfRule>
    <cfRule type="cellIs" dxfId="963" priority="65" stopIfTrue="1" operator="equal">
      <formula>#REF!</formula>
    </cfRule>
  </conditionalFormatting>
  <conditionalFormatting sqref="AS378 AS369 AS2">
    <cfRule type="cellIs" dxfId="962" priority="66" stopIfTrue="1" operator="equal">
      <formula>#REF!</formula>
    </cfRule>
    <cfRule type="cellIs" dxfId="961" priority="67" stopIfTrue="1" operator="equal">
      <formula>#REF!</formula>
    </cfRule>
  </conditionalFormatting>
  <conditionalFormatting sqref="AT369">
    <cfRule type="cellIs" dxfId="960" priority="68" stopIfTrue="1" operator="equal">
      <formula>#REF!</formula>
    </cfRule>
    <cfRule type="cellIs" dxfId="959" priority="69" stopIfTrue="1" operator="equal">
      <formula>#REF!</formula>
    </cfRule>
  </conditionalFormatting>
  <conditionalFormatting sqref="AU369">
    <cfRule type="cellIs" dxfId="958" priority="70" stopIfTrue="1" operator="equal">
      <formula>#REF!</formula>
    </cfRule>
    <cfRule type="cellIs" dxfId="957" priority="71" stopIfTrue="1" operator="equal">
      <formula>#REF!</formula>
    </cfRule>
  </conditionalFormatting>
  <conditionalFormatting sqref="AV369">
    <cfRule type="cellIs" dxfId="956" priority="72" stopIfTrue="1" operator="equal">
      <formula>#REF!</formula>
    </cfRule>
    <cfRule type="cellIs" dxfId="955" priority="73" stopIfTrue="1" operator="equal">
      <formula>#REF!</formula>
    </cfRule>
  </conditionalFormatting>
  <conditionalFormatting sqref="AD1:AE1 AD379:AE65536 AC376:AD376 AC369:AD369">
    <cfRule type="cellIs" dxfId="954" priority="74" stopIfTrue="1" operator="equal">
      <formula>0</formula>
    </cfRule>
  </conditionalFormatting>
  <conditionalFormatting sqref="F369:T375 T378:T380 F379:S380">
    <cfRule type="expression" dxfId="953" priority="75" stopIfTrue="1">
      <formula>NA()</formula>
    </cfRule>
  </conditionalFormatting>
  <conditionalFormatting sqref="J4:J153 J185:J214 J216:J245 J247:J306 J308:J367">
    <cfRule type="expression" dxfId="952" priority="76" stopIfTrue="1">
      <formula>ISNA(J4)</formula>
    </cfRule>
  </conditionalFormatting>
  <conditionalFormatting sqref="BT51:BT58">
    <cfRule type="cellIs" dxfId="951" priority="77" stopIfTrue="1" operator="equal">
      <formula>$BT$59</formula>
    </cfRule>
  </conditionalFormatting>
  <conditionalFormatting sqref="BT79:BT86">
    <cfRule type="cellIs" dxfId="950" priority="78" stopIfTrue="1" operator="equal">
      <formula>$BT$87</formula>
    </cfRule>
  </conditionalFormatting>
  <conditionalFormatting sqref="BT110:BT117">
    <cfRule type="cellIs" dxfId="949" priority="79" stopIfTrue="1" operator="equal">
      <formula>$BT$118</formula>
    </cfRule>
  </conditionalFormatting>
  <conditionalFormatting sqref="BT140:BT147">
    <cfRule type="cellIs" dxfId="948" priority="80" stopIfTrue="1" operator="equal">
      <formula>$BT$148</formula>
    </cfRule>
  </conditionalFormatting>
  <conditionalFormatting sqref="BT171:BT178">
    <cfRule type="cellIs" dxfId="947" priority="81" stopIfTrue="1" operator="equal">
      <formula>$BT$179</formula>
    </cfRule>
  </conditionalFormatting>
  <conditionalFormatting sqref="F4:F34 BL4:BP4">
    <cfRule type="cellIs" dxfId="946" priority="82" stopIfTrue="1" operator="equal">
      <formula>$CE$21</formula>
    </cfRule>
    <cfRule type="cellIs" dxfId="945" priority="83" stopIfTrue="1" operator="equal">
      <formula>$CE$20</formula>
    </cfRule>
  </conditionalFormatting>
  <conditionalFormatting sqref="G4:G34">
    <cfRule type="cellIs" dxfId="944" priority="84" stopIfTrue="1" operator="equal">
      <formula>$CF$21</formula>
    </cfRule>
    <cfRule type="cellIs" dxfId="943" priority="85" stopIfTrue="1" operator="equal">
      <formula>$CF$20</formula>
    </cfRule>
  </conditionalFormatting>
  <conditionalFormatting sqref="H4:H34">
    <cfRule type="cellIs" dxfId="942" priority="86" stopIfTrue="1" operator="equal">
      <formula>$CG$21</formula>
    </cfRule>
    <cfRule type="cellIs" dxfId="941" priority="87" stopIfTrue="1" operator="equal">
      <formula>$CG$20</formula>
    </cfRule>
  </conditionalFormatting>
  <conditionalFormatting sqref="I4:I34">
    <cfRule type="cellIs" dxfId="940" priority="88" stopIfTrue="1" operator="equal">
      <formula>$CH$21</formula>
    </cfRule>
    <cfRule type="cellIs" dxfId="939" priority="89" stopIfTrue="1" operator="equal">
      <formula>$CH$20</formula>
    </cfRule>
  </conditionalFormatting>
  <conditionalFormatting sqref="K4:K34">
    <cfRule type="cellIs" dxfId="938" priority="90" stopIfTrue="1" operator="equal">
      <formula>$CI$21</formula>
    </cfRule>
    <cfRule type="cellIs" dxfId="937" priority="91" stopIfTrue="1" operator="equal">
      <formula>$CI$20</formula>
    </cfRule>
  </conditionalFormatting>
  <conditionalFormatting sqref="L4:L34">
    <cfRule type="cellIs" dxfId="936" priority="92" stopIfTrue="1" operator="equal">
      <formula>$CJ$21</formula>
    </cfRule>
    <cfRule type="cellIs" dxfId="935" priority="93" stopIfTrue="1" operator="equal">
      <formula>$CJ$20</formula>
    </cfRule>
  </conditionalFormatting>
  <conditionalFormatting sqref="M4:M34">
    <cfRule type="cellIs" dxfId="934" priority="94" stopIfTrue="1" operator="equal">
      <formula>$CE$23</formula>
    </cfRule>
    <cfRule type="cellIs" dxfId="933" priority="95" stopIfTrue="1" operator="equal">
      <formula>$CE$22</formula>
    </cfRule>
  </conditionalFormatting>
  <conditionalFormatting sqref="N4:N34 T4:T153 O4:O153 T185:T214 O185:O214 T216:T245 O216:O245 T247:T306 O247:O306 T308:T367 O308:O367">
    <cfRule type="cellIs" dxfId="932" priority="96" stopIfTrue="1" operator="equal">
      <formula>$CF$23</formula>
    </cfRule>
    <cfRule type="cellIs" dxfId="931" priority="97" stopIfTrue="1" operator="equal">
      <formula>$CF$22</formula>
    </cfRule>
  </conditionalFormatting>
  <conditionalFormatting sqref="P4:P34">
    <cfRule type="cellIs" dxfId="930" priority="98" stopIfTrue="1" operator="equal">
      <formula>$CG$23</formula>
    </cfRule>
    <cfRule type="cellIs" dxfId="929" priority="99" stopIfTrue="1" operator="equal">
      <formula>$CG$22</formula>
    </cfRule>
  </conditionalFormatting>
  <conditionalFormatting sqref="Q4:Q34">
    <cfRule type="cellIs" dxfId="928" priority="100" stopIfTrue="1" operator="equal">
      <formula>$CH$23</formula>
    </cfRule>
    <cfRule type="cellIs" dxfId="927" priority="101" stopIfTrue="1" operator="equal">
      <formula>$CH$22</formula>
    </cfRule>
  </conditionalFormatting>
  <conditionalFormatting sqref="R4:R34">
    <cfRule type="cellIs" dxfId="926" priority="102" stopIfTrue="1" operator="equal">
      <formula>$CI$23</formula>
    </cfRule>
    <cfRule type="cellIs" dxfId="925" priority="103" stopIfTrue="1" operator="equal">
      <formula>$CI$22</formula>
    </cfRule>
  </conditionalFormatting>
  <conditionalFormatting sqref="S4:S34">
    <cfRule type="cellIs" dxfId="924" priority="104" stopIfTrue="1" operator="equal">
      <formula>$CJ$23</formula>
    </cfRule>
    <cfRule type="cellIs" dxfId="923" priority="105" stopIfTrue="1" operator="equal">
      <formula>$CJ$22</formula>
    </cfRule>
  </conditionalFormatting>
  <conditionalFormatting sqref="U4:U34">
    <cfRule type="cellIs" dxfId="922" priority="106" stopIfTrue="1" operator="equal">
      <formula>$CE$25</formula>
    </cfRule>
    <cfRule type="cellIs" dxfId="921" priority="107" stopIfTrue="1" operator="equal">
      <formula>$CE$24</formula>
    </cfRule>
  </conditionalFormatting>
  <conditionalFormatting sqref="V4:V34">
    <cfRule type="cellIs" dxfId="920" priority="108" stopIfTrue="1" operator="equal">
      <formula>$CF$25</formula>
    </cfRule>
    <cfRule type="cellIs" dxfId="919" priority="109" stopIfTrue="1" operator="equal">
      <formula>$CF$24</formula>
    </cfRule>
  </conditionalFormatting>
  <conditionalFormatting sqref="W4:W34">
    <cfRule type="cellIs" dxfId="918" priority="110" stopIfTrue="1" operator="equal">
      <formula>$CG$25</formula>
    </cfRule>
    <cfRule type="cellIs" dxfId="917" priority="111" stopIfTrue="1" operator="equal">
      <formula>$CG$24</formula>
    </cfRule>
  </conditionalFormatting>
  <conditionalFormatting sqref="Z4:Z34">
    <cfRule type="cellIs" dxfId="916" priority="112" stopIfTrue="1" operator="equal">
      <formula>0</formula>
    </cfRule>
    <cfRule type="cellIs" dxfId="915" priority="113" stopIfTrue="1" operator="equal">
      <formula>0.1</formula>
    </cfRule>
    <cfRule type="cellIs" dxfId="914" priority="114" stopIfTrue="1" operator="equal">
      <formula>$CH$25</formula>
    </cfRule>
  </conditionalFormatting>
  <conditionalFormatting sqref="AA4:AA34">
    <cfRule type="cellIs" dxfId="913" priority="115" stopIfTrue="1" operator="equal">
      <formula>$CI$25</formula>
    </cfRule>
  </conditionalFormatting>
  <conditionalFormatting sqref="AB4:AB34">
    <cfRule type="cellIs" dxfId="912" priority="116" stopIfTrue="1" operator="equal">
      <formula>$CJ$25</formula>
    </cfRule>
  </conditionalFormatting>
  <conditionalFormatting sqref="AD4:AD34">
    <cfRule type="cellIs" dxfId="911" priority="117" stopIfTrue="1" operator="equal">
      <formula>$CF$26</formula>
    </cfRule>
    <cfRule type="cellIs" dxfId="910" priority="118" stopIfTrue="1" operator="equal">
      <formula>$CF$27</formula>
    </cfRule>
  </conditionalFormatting>
  <conditionalFormatting sqref="AE4:AE62">
    <cfRule type="cellIs" dxfId="909" priority="119" stopIfTrue="1" operator="equal">
      <formula>$CG$27</formula>
    </cfRule>
  </conditionalFormatting>
  <conditionalFormatting sqref="AG4:AG34">
    <cfRule type="cellIs" dxfId="908" priority="120" stopIfTrue="1" operator="equal">
      <formula>$CH$26</formula>
    </cfRule>
    <cfRule type="cellIs" dxfId="907" priority="121" stopIfTrue="1" operator="equal">
      <formula>$CH$27</formula>
    </cfRule>
  </conditionalFormatting>
  <conditionalFormatting sqref="AH4:AH34">
    <cfRule type="cellIs" dxfId="906" priority="122" stopIfTrue="1" operator="equal">
      <formula>$CI$26</formula>
    </cfRule>
    <cfRule type="cellIs" dxfId="905" priority="123" stopIfTrue="1" operator="equal">
      <formula>$CI$27</formula>
    </cfRule>
  </conditionalFormatting>
  <conditionalFormatting sqref="AI4:AI34">
    <cfRule type="cellIs" dxfId="904" priority="124" stopIfTrue="1" operator="equal">
      <formula>$CJ$26</formula>
    </cfRule>
    <cfRule type="cellIs" dxfId="903" priority="125" stopIfTrue="1" operator="equal">
      <formula>$CJ$27</formula>
    </cfRule>
  </conditionalFormatting>
  <conditionalFormatting sqref="AJ4:AJ34">
    <cfRule type="cellIs" dxfId="902" priority="126" stopIfTrue="1" operator="equal">
      <formula>$CE$28</formula>
    </cfRule>
    <cfRule type="cellIs" dxfId="901" priority="127" stopIfTrue="1" operator="equal">
      <formula>$CE$29</formula>
    </cfRule>
  </conditionalFormatting>
  <conditionalFormatting sqref="AP4:AP34">
    <cfRule type="cellIs" dxfId="900" priority="128" stopIfTrue="1" operator="equal">
      <formula>$CF$29</formula>
    </cfRule>
  </conditionalFormatting>
  <conditionalFormatting sqref="AQ4:AQ34">
    <cfRule type="cellIs" dxfId="899" priority="129" stopIfTrue="1" operator="equal">
      <formula>0</formula>
    </cfRule>
    <cfRule type="cellIs" dxfId="898" priority="130" stopIfTrue="1" operator="equal">
      <formula>$CG$29</formula>
    </cfRule>
  </conditionalFormatting>
  <conditionalFormatting sqref="AS4:AS34 AT4:AT16">
    <cfRule type="cellIs" dxfId="897" priority="131" stopIfTrue="1" operator="equal">
      <formula>$CH$29</formula>
    </cfRule>
    <cfRule type="cellIs" dxfId="896" priority="132" stopIfTrue="1" operator="equal">
      <formula>$CH$28</formula>
    </cfRule>
  </conditionalFormatting>
  <conditionalFormatting sqref="AT17:AT34">
    <cfRule type="cellIs" dxfId="895" priority="133" stopIfTrue="1" operator="equal">
      <formula>$CI$29</formula>
    </cfRule>
    <cfRule type="cellIs" dxfId="894" priority="134" stopIfTrue="1" operator="equal">
      <formula>$CI$28</formula>
    </cfRule>
  </conditionalFormatting>
  <conditionalFormatting sqref="AU4:AU34">
    <cfRule type="cellIs" dxfId="893" priority="135" stopIfTrue="1" operator="equal">
      <formula>$CJ$29</formula>
    </cfRule>
    <cfRule type="cellIs" dxfId="892" priority="136" stopIfTrue="1" operator="equal">
      <formula>$CJ$28</formula>
    </cfRule>
  </conditionalFormatting>
  <conditionalFormatting sqref="AV4:AV34">
    <cfRule type="cellIs" dxfId="891" priority="137" stopIfTrue="1" operator="equal">
      <formula>$CE$31</formula>
    </cfRule>
    <cfRule type="cellIs" dxfId="890" priority="138" stopIfTrue="1" operator="equal">
      <formula>$CE$30</formula>
    </cfRule>
  </conditionalFormatting>
  <conditionalFormatting sqref="AW4:AW34 AX4:AZ4">
    <cfRule type="cellIs" dxfId="889" priority="139" stopIfTrue="1" operator="equal">
      <formula>$CF$31</formula>
    </cfRule>
    <cfRule type="cellIs" dxfId="888" priority="140" stopIfTrue="1" operator="equal">
      <formula>$CF$30</formula>
    </cfRule>
  </conditionalFormatting>
  <conditionalFormatting sqref="AX5:AX34">
    <cfRule type="cellIs" dxfId="887" priority="141" stopIfTrue="1" operator="equal">
      <formula>$CG$31</formula>
    </cfRule>
    <cfRule type="cellIs" dxfId="886" priority="142" stopIfTrue="1" operator="equal">
      <formula>$CG$30</formula>
    </cfRule>
  </conditionalFormatting>
  <conditionalFormatting sqref="AY5:AY34">
    <cfRule type="cellIs" dxfId="885" priority="143" stopIfTrue="1" operator="equal">
      <formula>$CH$31</formula>
    </cfRule>
    <cfRule type="cellIs" dxfId="884" priority="144" stopIfTrue="1" operator="equal">
      <formula>$CH$30</formula>
    </cfRule>
  </conditionalFormatting>
  <conditionalFormatting sqref="AZ5:AZ34">
    <cfRule type="cellIs" dxfId="883" priority="145" stopIfTrue="1" operator="equal">
      <formula>$CI$31</formula>
    </cfRule>
    <cfRule type="cellIs" dxfId="882" priority="146" stopIfTrue="1" operator="equal">
      <formula>$CI$30</formula>
    </cfRule>
  </conditionalFormatting>
  <conditionalFormatting sqref="F35:F62 BL35:BP35">
    <cfRule type="cellIs" dxfId="881" priority="147" stopIfTrue="1" operator="equal">
      <formula>$CE$52</formula>
    </cfRule>
    <cfRule type="cellIs" dxfId="880" priority="148" stopIfTrue="1" operator="equal">
      <formula>$CE$51</formula>
    </cfRule>
  </conditionalFormatting>
  <conditionalFormatting sqref="G35:G62">
    <cfRule type="cellIs" dxfId="879" priority="149" stopIfTrue="1" operator="equal">
      <formula>$CF$52</formula>
    </cfRule>
    <cfRule type="cellIs" dxfId="878" priority="150" stopIfTrue="1" operator="equal">
      <formula>$CF$51</formula>
    </cfRule>
  </conditionalFormatting>
  <conditionalFormatting sqref="H35:H62">
    <cfRule type="cellIs" dxfId="877" priority="151" stopIfTrue="1" operator="equal">
      <formula>$CG$52</formula>
    </cfRule>
    <cfRule type="cellIs" dxfId="876" priority="152" stopIfTrue="1" operator="equal">
      <formula>$CG$51</formula>
    </cfRule>
  </conditionalFormatting>
  <conditionalFormatting sqref="I35:I62">
    <cfRule type="cellIs" dxfId="875" priority="153" stopIfTrue="1" operator="equal">
      <formula>$CH$52</formula>
    </cfRule>
    <cfRule type="cellIs" dxfId="874" priority="154" stopIfTrue="1" operator="equal">
      <formula>$CH$51</formula>
    </cfRule>
  </conditionalFormatting>
  <conditionalFormatting sqref="K35:K62">
    <cfRule type="cellIs" dxfId="873" priority="155" stopIfTrue="1" operator="equal">
      <formula>$CI$52</formula>
    </cfRule>
    <cfRule type="cellIs" dxfId="872" priority="156" stopIfTrue="1" operator="equal">
      <formula>$CI$51</formula>
    </cfRule>
  </conditionalFormatting>
  <conditionalFormatting sqref="L35:L62">
    <cfRule type="cellIs" dxfId="871" priority="157" stopIfTrue="1" operator="equal">
      <formula>$CJ$52</formula>
    </cfRule>
    <cfRule type="cellIs" dxfId="870" priority="158" stopIfTrue="1" operator="equal">
      <formula>$CJ$51</formula>
    </cfRule>
  </conditionalFormatting>
  <conditionalFormatting sqref="M35:M62">
    <cfRule type="cellIs" dxfId="869" priority="159" stopIfTrue="1" operator="equal">
      <formula>$CE$54</formula>
    </cfRule>
    <cfRule type="cellIs" dxfId="868" priority="160" stopIfTrue="1" operator="equal">
      <formula>$CE$53</formula>
    </cfRule>
  </conditionalFormatting>
  <conditionalFormatting sqref="N35:N62">
    <cfRule type="cellIs" dxfId="867" priority="161" stopIfTrue="1" operator="equal">
      <formula>$CF$54</formula>
    </cfRule>
    <cfRule type="cellIs" dxfId="866" priority="162" stopIfTrue="1" operator="equal">
      <formula>$CF$53</formula>
    </cfRule>
  </conditionalFormatting>
  <conditionalFormatting sqref="P35:P62">
    <cfRule type="cellIs" dxfId="865" priority="163" stopIfTrue="1" operator="equal">
      <formula>$CG$54</formula>
    </cfRule>
    <cfRule type="cellIs" dxfId="864" priority="164" stopIfTrue="1" operator="equal">
      <formula>$CG$53</formula>
    </cfRule>
  </conditionalFormatting>
  <conditionalFormatting sqref="Q35:Q62">
    <cfRule type="cellIs" dxfId="863" priority="165" stopIfTrue="1" operator="equal">
      <formula>$CH$54</formula>
    </cfRule>
    <cfRule type="cellIs" dxfId="862" priority="166" stopIfTrue="1" operator="equal">
      <formula>$CH$53</formula>
    </cfRule>
  </conditionalFormatting>
  <conditionalFormatting sqref="R35:R62">
    <cfRule type="cellIs" dxfId="861" priority="167" stopIfTrue="1" operator="equal">
      <formula>$CI$54</formula>
    </cfRule>
    <cfRule type="cellIs" dxfId="860" priority="168" stopIfTrue="1" operator="equal">
      <formula>$CI$53</formula>
    </cfRule>
  </conditionalFormatting>
  <conditionalFormatting sqref="S35:S62">
    <cfRule type="cellIs" dxfId="859" priority="169" stopIfTrue="1" operator="equal">
      <formula>$CJ$54</formula>
    </cfRule>
    <cfRule type="cellIs" dxfId="858" priority="170" stopIfTrue="1" operator="equal">
      <formula>$CJ$53</formula>
    </cfRule>
  </conditionalFormatting>
  <conditionalFormatting sqref="U35:U62">
    <cfRule type="cellIs" dxfId="857" priority="171" stopIfTrue="1" operator="equal">
      <formula>$CE$56</formula>
    </cfRule>
    <cfRule type="cellIs" dxfId="856" priority="172" stopIfTrue="1" operator="equal">
      <formula>$CE$55</formula>
    </cfRule>
  </conditionalFormatting>
  <conditionalFormatting sqref="V35:V62">
    <cfRule type="cellIs" dxfId="855" priority="173" stopIfTrue="1" operator="equal">
      <formula>$CF$56</formula>
    </cfRule>
    <cfRule type="cellIs" dxfId="854" priority="174" stopIfTrue="1" operator="equal">
      <formula>$CF$55</formula>
    </cfRule>
  </conditionalFormatting>
  <conditionalFormatting sqref="W35:W62">
    <cfRule type="cellIs" dxfId="853" priority="175" stopIfTrue="1" operator="equal">
      <formula>$CG$56</formula>
    </cfRule>
    <cfRule type="cellIs" dxfId="852" priority="176" stopIfTrue="1" operator="equal">
      <formula>$CG$55</formula>
    </cfRule>
  </conditionalFormatting>
  <conditionalFormatting sqref="Z35:Z62">
    <cfRule type="cellIs" dxfId="851" priority="177" stopIfTrue="1" operator="equal">
      <formula>0</formula>
    </cfRule>
    <cfRule type="cellIs" dxfId="850" priority="178" stopIfTrue="1" operator="equal">
      <formula>0.1</formula>
    </cfRule>
    <cfRule type="cellIs" dxfId="849" priority="179" stopIfTrue="1" operator="equal">
      <formula>$CH$56</formula>
    </cfRule>
  </conditionalFormatting>
  <conditionalFormatting sqref="AA35:AA62">
    <cfRule type="cellIs" dxfId="848" priority="180" stopIfTrue="1" operator="equal">
      <formula>$CI$56</formula>
    </cfRule>
  </conditionalFormatting>
  <conditionalFormatting sqref="AB35:AB62">
    <cfRule type="cellIs" dxfId="847" priority="181" stopIfTrue="1" operator="equal">
      <formula>$CJ$56</formula>
    </cfRule>
  </conditionalFormatting>
  <conditionalFormatting sqref="AD35:AD62">
    <cfRule type="cellIs" dxfId="846" priority="182" stopIfTrue="1" operator="equal">
      <formula>$CF$57</formula>
    </cfRule>
    <cfRule type="cellIs" dxfId="845" priority="183" stopIfTrue="1" operator="equal">
      <formula>$CF$58</formula>
    </cfRule>
  </conditionalFormatting>
  <conditionalFormatting sqref="AG35:AG62">
    <cfRule type="cellIs" dxfId="844" priority="184" stopIfTrue="1" operator="equal">
      <formula>$CH$57</formula>
    </cfRule>
    <cfRule type="cellIs" dxfId="843" priority="185" stopIfTrue="1" operator="equal">
      <formula>$CH$58</formula>
    </cfRule>
  </conditionalFormatting>
  <conditionalFormatting sqref="AH35:AH62">
    <cfRule type="cellIs" dxfId="842" priority="186" stopIfTrue="1" operator="equal">
      <formula>$CI$57</formula>
    </cfRule>
    <cfRule type="cellIs" dxfId="841" priority="187" stopIfTrue="1" operator="equal">
      <formula>$CI$58</formula>
    </cfRule>
  </conditionalFormatting>
  <conditionalFormatting sqref="AI35:AI62">
    <cfRule type="cellIs" dxfId="840" priority="188" stopIfTrue="1" operator="equal">
      <formula>$CJ$57</formula>
    </cfRule>
    <cfRule type="cellIs" dxfId="839" priority="189" stopIfTrue="1" operator="equal">
      <formula>$CJ$58</formula>
    </cfRule>
  </conditionalFormatting>
  <conditionalFormatting sqref="AJ35:AJ62">
    <cfRule type="cellIs" dxfId="838" priority="190" stopIfTrue="1" operator="equal">
      <formula>$CE$59</formula>
    </cfRule>
    <cfRule type="cellIs" dxfId="837" priority="191" stopIfTrue="1" operator="equal">
      <formula>$CE$60</formula>
    </cfRule>
  </conditionalFormatting>
  <conditionalFormatting sqref="AP35:AP62">
    <cfRule type="cellIs" dxfId="836" priority="192" stopIfTrue="1" operator="equal">
      <formula>$CF$60</formula>
    </cfRule>
  </conditionalFormatting>
  <conditionalFormatting sqref="AQ35:AQ62">
    <cfRule type="cellIs" dxfId="835" priority="193" stopIfTrue="1" operator="equal">
      <formula>0</formula>
    </cfRule>
    <cfRule type="cellIs" dxfId="834" priority="194" stopIfTrue="1" operator="equal">
      <formula>$CG$60</formula>
    </cfRule>
  </conditionalFormatting>
  <conditionalFormatting sqref="AS35:AS62">
    <cfRule type="cellIs" dxfId="833" priority="195" stopIfTrue="1" operator="equal">
      <formula>$CH$60</formula>
    </cfRule>
    <cfRule type="cellIs" dxfId="832" priority="196" stopIfTrue="1" operator="equal">
      <formula>$CH$59</formula>
    </cfRule>
  </conditionalFormatting>
  <conditionalFormatting sqref="AT35:AT62">
    <cfRule type="cellIs" dxfId="831" priority="197" stopIfTrue="1" operator="equal">
      <formula>$CI$60</formula>
    </cfRule>
    <cfRule type="cellIs" dxfId="830" priority="198" stopIfTrue="1" operator="equal">
      <formula>$CI$59</formula>
    </cfRule>
  </conditionalFormatting>
  <conditionalFormatting sqref="AU35:AU62">
    <cfRule type="cellIs" dxfId="829" priority="199" stopIfTrue="1" operator="equal">
      <formula>$CJ$60</formula>
    </cfRule>
    <cfRule type="cellIs" dxfId="828" priority="200" stopIfTrue="1" operator="equal">
      <formula>$CJ$59</formula>
    </cfRule>
  </conditionalFormatting>
  <conditionalFormatting sqref="AV35:AV62">
    <cfRule type="cellIs" dxfId="827" priority="201" stopIfTrue="1" operator="equal">
      <formula>$CE$62</formula>
    </cfRule>
    <cfRule type="cellIs" dxfId="826" priority="202" stopIfTrue="1" operator="equal">
      <formula>$CE$61</formula>
    </cfRule>
  </conditionalFormatting>
  <conditionalFormatting sqref="AX35:AX62">
    <cfRule type="cellIs" dxfId="825" priority="203" stopIfTrue="1" operator="equal">
      <formula>$CG$62</formula>
    </cfRule>
    <cfRule type="cellIs" dxfId="824" priority="204" stopIfTrue="1" operator="equal">
      <formula>$CG$61</formula>
    </cfRule>
  </conditionalFormatting>
  <conditionalFormatting sqref="AW35:AW62">
    <cfRule type="cellIs" dxfId="823" priority="205" stopIfTrue="1" operator="equal">
      <formula>$CF$62</formula>
    </cfRule>
    <cfRule type="cellIs" dxfId="822" priority="206" stopIfTrue="1" operator="equal">
      <formula>$CF$61</formula>
    </cfRule>
  </conditionalFormatting>
  <conditionalFormatting sqref="AY35:AY62">
    <cfRule type="cellIs" dxfId="821" priority="207" stopIfTrue="1" operator="equal">
      <formula>$CH$62</formula>
    </cfRule>
    <cfRule type="cellIs" dxfId="820" priority="208" stopIfTrue="1" operator="equal">
      <formula>$CH$61</formula>
    </cfRule>
  </conditionalFormatting>
  <conditionalFormatting sqref="AZ35:AZ62">
    <cfRule type="cellIs" dxfId="819" priority="209" stopIfTrue="1" operator="equal">
      <formula>$CI$62</formula>
    </cfRule>
    <cfRule type="cellIs" dxfId="818" priority="210" stopIfTrue="1" operator="equal">
      <formula>$CI$61</formula>
    </cfRule>
  </conditionalFormatting>
  <conditionalFormatting sqref="F63:F93 BL63:BP63">
    <cfRule type="cellIs" dxfId="817" priority="211" stopIfTrue="1" operator="equal">
      <formula>$CE$80</formula>
    </cfRule>
    <cfRule type="cellIs" dxfId="816" priority="212" stopIfTrue="1" operator="equal">
      <formula>$CE$79</formula>
    </cfRule>
  </conditionalFormatting>
  <conditionalFormatting sqref="G63:G93">
    <cfRule type="cellIs" dxfId="815" priority="213" stopIfTrue="1" operator="equal">
      <formula>$CF$80</formula>
    </cfRule>
    <cfRule type="cellIs" dxfId="814" priority="214" stopIfTrue="1" operator="equal">
      <formula>$CF$79</formula>
    </cfRule>
  </conditionalFormatting>
  <conditionalFormatting sqref="H63:H93">
    <cfRule type="cellIs" dxfId="813" priority="215" stopIfTrue="1" operator="equal">
      <formula>$CG$80</formula>
    </cfRule>
    <cfRule type="cellIs" dxfId="812" priority="216" stopIfTrue="1" operator="equal">
      <formula>$CG$79</formula>
    </cfRule>
  </conditionalFormatting>
  <conditionalFormatting sqref="I63:I93">
    <cfRule type="cellIs" dxfId="811" priority="217" stopIfTrue="1" operator="equal">
      <formula>$CH$80</formula>
    </cfRule>
    <cfRule type="cellIs" dxfId="810" priority="218" stopIfTrue="1" operator="equal">
      <formula>$CH$79</formula>
    </cfRule>
  </conditionalFormatting>
  <conditionalFormatting sqref="K63:K93">
    <cfRule type="cellIs" dxfId="809" priority="219" stopIfTrue="1" operator="equal">
      <formula>$CI$80</formula>
    </cfRule>
    <cfRule type="cellIs" dxfId="808" priority="220" stopIfTrue="1" operator="equal">
      <formula>$CI$79</formula>
    </cfRule>
  </conditionalFormatting>
  <conditionalFormatting sqref="L63:L93">
    <cfRule type="cellIs" dxfId="807" priority="221" stopIfTrue="1" operator="equal">
      <formula>$CJ$80</formula>
    </cfRule>
    <cfRule type="cellIs" dxfId="806" priority="222" stopIfTrue="1" operator="equal">
      <formula>$CJ$79</formula>
    </cfRule>
  </conditionalFormatting>
  <conditionalFormatting sqref="M63:M93">
    <cfRule type="cellIs" dxfId="805" priority="223" stopIfTrue="1" operator="equal">
      <formula>$CE$82</formula>
    </cfRule>
    <cfRule type="cellIs" dxfId="804" priority="224" stopIfTrue="1" operator="equal">
      <formula>$CE$81</formula>
    </cfRule>
  </conditionalFormatting>
  <conditionalFormatting sqref="N63:N93">
    <cfRule type="cellIs" dxfId="803" priority="225" stopIfTrue="1" operator="equal">
      <formula>$CF$82</formula>
    </cfRule>
    <cfRule type="cellIs" dxfId="802" priority="226" stopIfTrue="1" operator="equal">
      <formula>$CF$81</formula>
    </cfRule>
  </conditionalFormatting>
  <conditionalFormatting sqref="P63:P93">
    <cfRule type="cellIs" dxfId="801" priority="227" stopIfTrue="1" operator="equal">
      <formula>$CG$82</formula>
    </cfRule>
    <cfRule type="cellIs" dxfId="800" priority="228" stopIfTrue="1" operator="equal">
      <formula>$CG$81</formula>
    </cfRule>
  </conditionalFormatting>
  <conditionalFormatting sqref="Q63:Q93">
    <cfRule type="cellIs" dxfId="799" priority="229" stopIfTrue="1" operator="equal">
      <formula>$CH$82</formula>
    </cfRule>
    <cfRule type="cellIs" dxfId="798" priority="230" stopIfTrue="1" operator="equal">
      <formula>$CH$81</formula>
    </cfRule>
  </conditionalFormatting>
  <conditionalFormatting sqref="R63:R93">
    <cfRule type="cellIs" dxfId="797" priority="231" stopIfTrue="1" operator="equal">
      <formula>$CI$82</formula>
    </cfRule>
    <cfRule type="cellIs" dxfId="796" priority="232" stopIfTrue="1" operator="equal">
      <formula>$CI$81</formula>
    </cfRule>
  </conditionalFormatting>
  <conditionalFormatting sqref="S63:S93">
    <cfRule type="cellIs" dxfId="795" priority="233" stopIfTrue="1" operator="equal">
      <formula>$CJ$82</formula>
    </cfRule>
    <cfRule type="cellIs" dxfId="794" priority="234" stopIfTrue="1" operator="equal">
      <formula>$CJ$81</formula>
    </cfRule>
  </conditionalFormatting>
  <conditionalFormatting sqref="U63:U93">
    <cfRule type="cellIs" dxfId="793" priority="235" stopIfTrue="1" operator="equal">
      <formula>$CE$84</formula>
    </cfRule>
    <cfRule type="cellIs" dxfId="792" priority="236" stopIfTrue="1" operator="equal">
      <formula>$CE$83</formula>
    </cfRule>
  </conditionalFormatting>
  <conditionalFormatting sqref="V63:V93">
    <cfRule type="cellIs" dxfId="791" priority="237" stopIfTrue="1" operator="equal">
      <formula>$CF$84</formula>
    </cfRule>
    <cfRule type="cellIs" dxfId="790" priority="238" stopIfTrue="1" operator="equal">
      <formula>$CF$83</formula>
    </cfRule>
  </conditionalFormatting>
  <conditionalFormatting sqref="W63:W93">
    <cfRule type="cellIs" dxfId="789" priority="239" stopIfTrue="1" operator="equal">
      <formula>$CG$84</formula>
    </cfRule>
    <cfRule type="cellIs" dxfId="788" priority="240" stopIfTrue="1" operator="equal">
      <formula>$CG$83</formula>
    </cfRule>
  </conditionalFormatting>
  <conditionalFormatting sqref="Z63:Z93">
    <cfRule type="cellIs" dxfId="787" priority="241" stopIfTrue="1" operator="equal">
      <formula>0</formula>
    </cfRule>
    <cfRule type="cellIs" dxfId="786" priority="242" stopIfTrue="1" operator="equal">
      <formula>0.1</formula>
    </cfRule>
    <cfRule type="cellIs" dxfId="785" priority="243" stopIfTrue="1" operator="equal">
      <formula>$CH$84</formula>
    </cfRule>
  </conditionalFormatting>
  <conditionalFormatting sqref="AA63:AA93">
    <cfRule type="cellIs" dxfId="784" priority="244" stopIfTrue="1" operator="equal">
      <formula>$CI$84</formula>
    </cfRule>
  </conditionalFormatting>
  <conditionalFormatting sqref="AB63:AB93">
    <cfRule type="cellIs" dxfId="783" priority="245" stopIfTrue="1" operator="equal">
      <formula>$CJ$84</formula>
    </cfRule>
  </conditionalFormatting>
  <conditionalFormatting sqref="AD63:AD93">
    <cfRule type="cellIs" dxfId="782" priority="246" stopIfTrue="1" operator="equal">
      <formula>$CF$85</formula>
    </cfRule>
    <cfRule type="cellIs" dxfId="781" priority="247" stopIfTrue="1" operator="equal">
      <formula>$CF$86</formula>
    </cfRule>
  </conditionalFormatting>
  <conditionalFormatting sqref="AE63:AE93">
    <cfRule type="cellIs" dxfId="780" priority="248" stopIfTrue="1" operator="equal">
      <formula>$CG$86</formula>
    </cfRule>
  </conditionalFormatting>
  <conditionalFormatting sqref="AG63:AG93">
    <cfRule type="cellIs" dxfId="779" priority="249" stopIfTrue="1" operator="equal">
      <formula>$CH$85</formula>
    </cfRule>
    <cfRule type="cellIs" dxfId="778" priority="250" stopIfTrue="1" operator="equal">
      <formula>$CH$86</formula>
    </cfRule>
  </conditionalFormatting>
  <conditionalFormatting sqref="AH63:AH93">
    <cfRule type="cellIs" dxfId="777" priority="251" stopIfTrue="1" operator="equal">
      <formula>$CI$85</formula>
    </cfRule>
    <cfRule type="cellIs" dxfId="776" priority="252" stopIfTrue="1" operator="equal">
      <formula>$CI$86</formula>
    </cfRule>
  </conditionalFormatting>
  <conditionalFormatting sqref="AI63:AI93">
    <cfRule type="cellIs" dxfId="775" priority="253" stopIfTrue="1" operator="equal">
      <formula>$CJ$85</formula>
    </cfRule>
    <cfRule type="cellIs" dxfId="774" priority="254" stopIfTrue="1" operator="equal">
      <formula>$CJ$86</formula>
    </cfRule>
  </conditionalFormatting>
  <conditionalFormatting sqref="AJ63:AJ93">
    <cfRule type="cellIs" dxfId="773" priority="255" stopIfTrue="1" operator="equal">
      <formula>$CE$87</formula>
    </cfRule>
    <cfRule type="cellIs" dxfId="772" priority="256" stopIfTrue="1" operator="equal">
      <formula>$CE$88</formula>
    </cfRule>
  </conditionalFormatting>
  <conditionalFormatting sqref="AP63:AP93">
    <cfRule type="cellIs" dxfId="771" priority="257" stopIfTrue="1" operator="equal">
      <formula>$CF$88</formula>
    </cfRule>
  </conditionalFormatting>
  <conditionalFormatting sqref="AQ63:AQ93">
    <cfRule type="cellIs" dxfId="770" priority="258" stopIfTrue="1" operator="equal">
      <formula>0</formula>
    </cfRule>
    <cfRule type="cellIs" dxfId="769" priority="259" stopIfTrue="1" operator="equal">
      <formula>$CG$88</formula>
    </cfRule>
  </conditionalFormatting>
  <conditionalFormatting sqref="AS63:AS93">
    <cfRule type="cellIs" dxfId="768" priority="260" stopIfTrue="1" operator="equal">
      <formula>$CH$88</formula>
    </cfRule>
    <cfRule type="cellIs" dxfId="767" priority="261" stopIfTrue="1" operator="equal">
      <formula>$CH$87</formula>
    </cfRule>
  </conditionalFormatting>
  <conditionalFormatting sqref="AT63:AT93">
    <cfRule type="cellIs" dxfId="766" priority="262" stopIfTrue="1" operator="equal">
      <formula>$CI$88</formula>
    </cfRule>
    <cfRule type="cellIs" dxfId="765" priority="263" stopIfTrue="1" operator="equal">
      <formula>$CI$87</formula>
    </cfRule>
  </conditionalFormatting>
  <conditionalFormatting sqref="AU63:AU93">
    <cfRule type="cellIs" dxfId="764" priority="264" stopIfTrue="1" operator="equal">
      <formula>$CJ$88</formula>
    </cfRule>
    <cfRule type="cellIs" dxfId="763" priority="265" stopIfTrue="1" operator="equal">
      <formula>$CJ$87</formula>
    </cfRule>
  </conditionalFormatting>
  <conditionalFormatting sqref="AV63:AV93">
    <cfRule type="cellIs" dxfId="762" priority="266" stopIfTrue="1" operator="equal">
      <formula>$CE$90</formula>
    </cfRule>
    <cfRule type="cellIs" dxfId="761" priority="267" stopIfTrue="1" operator="equal">
      <formula>$CE$89</formula>
    </cfRule>
  </conditionalFormatting>
  <conditionalFormatting sqref="AW63:AW93">
    <cfRule type="cellIs" dxfId="760" priority="268" stopIfTrue="1" operator="equal">
      <formula>$CF$90</formula>
    </cfRule>
    <cfRule type="cellIs" dxfId="759" priority="269" stopIfTrue="1" operator="equal">
      <formula>$CF$89</formula>
    </cfRule>
  </conditionalFormatting>
  <conditionalFormatting sqref="AX63:AX93">
    <cfRule type="cellIs" dxfId="758" priority="270" stopIfTrue="1" operator="equal">
      <formula>$CG$90</formula>
    </cfRule>
    <cfRule type="cellIs" dxfId="757" priority="271" stopIfTrue="1" operator="equal">
      <formula>$CG$89</formula>
    </cfRule>
  </conditionalFormatting>
  <conditionalFormatting sqref="AY63:AY93">
    <cfRule type="cellIs" dxfId="756" priority="272" stopIfTrue="1" operator="equal">
      <formula>$CH$90</formula>
    </cfRule>
    <cfRule type="cellIs" dxfId="755" priority="273" stopIfTrue="1" operator="equal">
      <formula>$CH$89</formula>
    </cfRule>
  </conditionalFormatting>
  <conditionalFormatting sqref="AZ63:AZ93">
    <cfRule type="cellIs" dxfId="754" priority="274" stopIfTrue="1" operator="equal">
      <formula>$CI$90</formula>
    </cfRule>
    <cfRule type="cellIs" dxfId="753" priority="275" stopIfTrue="1" operator="equal">
      <formula>$CI$89</formula>
    </cfRule>
  </conditionalFormatting>
  <conditionalFormatting sqref="F94:F123 BL94:BP94">
    <cfRule type="cellIs" dxfId="752" priority="276" stopIfTrue="1" operator="equal">
      <formula>$CE$111</formula>
    </cfRule>
    <cfRule type="cellIs" dxfId="751" priority="277" stopIfTrue="1" operator="equal">
      <formula>$CE$110</formula>
    </cfRule>
  </conditionalFormatting>
  <conditionalFormatting sqref="G94:G123">
    <cfRule type="cellIs" dxfId="750" priority="278" stopIfTrue="1" operator="equal">
      <formula>$CF$111</formula>
    </cfRule>
    <cfRule type="cellIs" dxfId="749" priority="279" stopIfTrue="1" operator="equal">
      <formula>$CF$110</formula>
    </cfRule>
  </conditionalFormatting>
  <conditionalFormatting sqref="H94:H123">
    <cfRule type="cellIs" dxfId="748" priority="280" stopIfTrue="1" operator="equal">
      <formula>$CG$111</formula>
    </cfRule>
    <cfRule type="cellIs" dxfId="747" priority="281" stopIfTrue="1" operator="equal">
      <formula>$CG$110</formula>
    </cfRule>
  </conditionalFormatting>
  <conditionalFormatting sqref="I94:I123">
    <cfRule type="cellIs" dxfId="746" priority="282" stopIfTrue="1" operator="equal">
      <formula>$CH$111</formula>
    </cfRule>
    <cfRule type="cellIs" dxfId="745" priority="283" stopIfTrue="1" operator="equal">
      <formula>$CH$110</formula>
    </cfRule>
  </conditionalFormatting>
  <conditionalFormatting sqref="K94:K123">
    <cfRule type="cellIs" dxfId="744" priority="284" stopIfTrue="1" operator="equal">
      <formula>$CI$111</formula>
    </cfRule>
    <cfRule type="cellIs" dxfId="743" priority="285" stopIfTrue="1" operator="equal">
      <formula>$CI$110</formula>
    </cfRule>
  </conditionalFormatting>
  <conditionalFormatting sqref="L94:L123">
    <cfRule type="cellIs" dxfId="742" priority="286" stopIfTrue="1" operator="equal">
      <formula>$CJ$111</formula>
    </cfRule>
    <cfRule type="cellIs" dxfId="741" priority="287" stopIfTrue="1" operator="equal">
      <formula>$CJ$110</formula>
    </cfRule>
  </conditionalFormatting>
  <conditionalFormatting sqref="M94:M123">
    <cfRule type="cellIs" dxfId="740" priority="288" stopIfTrue="1" operator="equal">
      <formula>$CE$113</formula>
    </cfRule>
    <cfRule type="cellIs" dxfId="739" priority="289" stopIfTrue="1" operator="equal">
      <formula>$CE$112</formula>
    </cfRule>
  </conditionalFormatting>
  <conditionalFormatting sqref="N94:N123">
    <cfRule type="cellIs" dxfId="738" priority="290" stopIfTrue="1" operator="equal">
      <formula>$CF$113</formula>
    </cfRule>
    <cfRule type="cellIs" dxfId="737" priority="291" stopIfTrue="1" operator="equal">
      <formula>$CF$112</formula>
    </cfRule>
  </conditionalFormatting>
  <conditionalFormatting sqref="P94:P123">
    <cfRule type="cellIs" dxfId="736" priority="292" stopIfTrue="1" operator="equal">
      <formula>$CG$113</formula>
    </cfRule>
    <cfRule type="cellIs" dxfId="735" priority="293" stopIfTrue="1" operator="equal">
      <formula>$CG$112</formula>
    </cfRule>
  </conditionalFormatting>
  <conditionalFormatting sqref="Q94:Q123">
    <cfRule type="cellIs" dxfId="734" priority="294" stopIfTrue="1" operator="equal">
      <formula>$CH$113</formula>
    </cfRule>
    <cfRule type="cellIs" dxfId="733" priority="295" stopIfTrue="1" operator="equal">
      <formula>$CH$112</formula>
    </cfRule>
  </conditionalFormatting>
  <conditionalFormatting sqref="R94:R123">
    <cfRule type="cellIs" dxfId="732" priority="296" stopIfTrue="1" operator="equal">
      <formula>$CI$113</formula>
    </cfRule>
    <cfRule type="cellIs" dxfId="731" priority="297" stopIfTrue="1" operator="equal">
      <formula>$CI$112</formula>
    </cfRule>
  </conditionalFormatting>
  <conditionalFormatting sqref="S94:S123">
    <cfRule type="cellIs" dxfId="730" priority="298" stopIfTrue="1" operator="equal">
      <formula>$CJ$113</formula>
    </cfRule>
    <cfRule type="cellIs" dxfId="729" priority="299" stopIfTrue="1" operator="equal">
      <formula>$CJ$112</formula>
    </cfRule>
  </conditionalFormatting>
  <conditionalFormatting sqref="U94:U123">
    <cfRule type="cellIs" dxfId="728" priority="300" stopIfTrue="1" operator="equal">
      <formula>$CE$115</formula>
    </cfRule>
    <cfRule type="cellIs" dxfId="727" priority="301" stopIfTrue="1" operator="equal">
      <formula>$CE$114</formula>
    </cfRule>
  </conditionalFormatting>
  <conditionalFormatting sqref="V94:V123">
    <cfRule type="cellIs" dxfId="726" priority="302" stopIfTrue="1" operator="equal">
      <formula>$CF$115</formula>
    </cfRule>
    <cfRule type="cellIs" dxfId="725" priority="303" stopIfTrue="1" operator="equal">
      <formula>$CF$114</formula>
    </cfRule>
  </conditionalFormatting>
  <conditionalFormatting sqref="W94:W123">
    <cfRule type="cellIs" dxfId="724" priority="304" stopIfTrue="1" operator="equal">
      <formula>$CG$115</formula>
    </cfRule>
    <cfRule type="cellIs" dxfId="723" priority="305" stopIfTrue="1" operator="equal">
      <formula>$CG$114</formula>
    </cfRule>
  </conditionalFormatting>
  <conditionalFormatting sqref="Z94:Z123">
    <cfRule type="cellIs" dxfId="722" priority="306" stopIfTrue="1" operator="equal">
      <formula>0</formula>
    </cfRule>
    <cfRule type="cellIs" dxfId="721" priority="307" stopIfTrue="1" operator="equal">
      <formula>0.1</formula>
    </cfRule>
    <cfRule type="cellIs" dxfId="720" priority="308" stopIfTrue="1" operator="equal">
      <formula>$CH$115</formula>
    </cfRule>
  </conditionalFormatting>
  <conditionalFormatting sqref="AA94:AA123">
    <cfRule type="cellIs" dxfId="719" priority="309" stopIfTrue="1" operator="equal">
      <formula>$CI$115</formula>
    </cfRule>
  </conditionalFormatting>
  <conditionalFormatting sqref="AB94:AB123">
    <cfRule type="cellIs" dxfId="718" priority="310" stopIfTrue="1" operator="equal">
      <formula>$CJ$115</formula>
    </cfRule>
  </conditionalFormatting>
  <conditionalFormatting sqref="AD94:AD123">
    <cfRule type="cellIs" dxfId="717" priority="311" stopIfTrue="1" operator="equal">
      <formula>$CF$116</formula>
    </cfRule>
    <cfRule type="cellIs" dxfId="716" priority="312" stopIfTrue="1" operator="equal">
      <formula>$CF$117</formula>
    </cfRule>
  </conditionalFormatting>
  <conditionalFormatting sqref="AE94:AE123">
    <cfRule type="cellIs" dxfId="715" priority="313" stopIfTrue="1" operator="equal">
      <formula>$CG$117</formula>
    </cfRule>
  </conditionalFormatting>
  <conditionalFormatting sqref="AG94:AG123">
    <cfRule type="cellIs" dxfId="714" priority="314" stopIfTrue="1" operator="equal">
      <formula>$CH$116</formula>
    </cfRule>
    <cfRule type="cellIs" dxfId="713" priority="315" stopIfTrue="1" operator="equal">
      <formula>$CH$117</formula>
    </cfRule>
  </conditionalFormatting>
  <conditionalFormatting sqref="AH94:AH123">
    <cfRule type="cellIs" dxfId="712" priority="316" stopIfTrue="1" operator="equal">
      <formula>$CI$116</formula>
    </cfRule>
    <cfRule type="cellIs" dxfId="711" priority="317" stopIfTrue="1" operator="equal">
      <formula>$CI$117</formula>
    </cfRule>
  </conditionalFormatting>
  <conditionalFormatting sqref="AI94:AI123">
    <cfRule type="cellIs" dxfId="710" priority="318" stopIfTrue="1" operator="equal">
      <formula>$CJ$116</formula>
    </cfRule>
    <cfRule type="cellIs" dxfId="709" priority="319" stopIfTrue="1" operator="equal">
      <formula>$CJ$117</formula>
    </cfRule>
  </conditionalFormatting>
  <conditionalFormatting sqref="AJ94:AJ123">
    <cfRule type="cellIs" dxfId="708" priority="320" stopIfTrue="1" operator="equal">
      <formula>$CE$118</formula>
    </cfRule>
    <cfRule type="cellIs" dxfId="707" priority="321" stopIfTrue="1" operator="equal">
      <formula>$CE$119</formula>
    </cfRule>
  </conditionalFormatting>
  <conditionalFormatting sqref="AP94:AP123">
    <cfRule type="cellIs" dxfId="706" priority="322" stopIfTrue="1" operator="equal">
      <formula>$CF$119</formula>
    </cfRule>
  </conditionalFormatting>
  <conditionalFormatting sqref="AQ94:AQ123">
    <cfRule type="cellIs" dxfId="705" priority="323" stopIfTrue="1" operator="equal">
      <formula>0</formula>
    </cfRule>
    <cfRule type="cellIs" dxfId="704" priority="324" stopIfTrue="1" operator="equal">
      <formula>$CG$119</formula>
    </cfRule>
  </conditionalFormatting>
  <conditionalFormatting sqref="AS94:AS123">
    <cfRule type="cellIs" dxfId="703" priority="325" stopIfTrue="1" operator="equal">
      <formula>$CH$119</formula>
    </cfRule>
    <cfRule type="cellIs" dxfId="702" priority="326" stopIfTrue="1" operator="equal">
      <formula>$CH$118</formula>
    </cfRule>
  </conditionalFormatting>
  <conditionalFormatting sqref="AT94:AT123">
    <cfRule type="cellIs" dxfId="701" priority="327" stopIfTrue="1" operator="equal">
      <formula>$CI$119</formula>
    </cfRule>
    <cfRule type="cellIs" dxfId="700" priority="328" stopIfTrue="1" operator="equal">
      <formula>$CI$118</formula>
    </cfRule>
  </conditionalFormatting>
  <conditionalFormatting sqref="AU94:AU123">
    <cfRule type="cellIs" dxfId="699" priority="329" stopIfTrue="1" operator="equal">
      <formula>$CJ$119</formula>
    </cfRule>
    <cfRule type="cellIs" dxfId="698" priority="330" stopIfTrue="1" operator="equal">
      <formula>$CJ$118</formula>
    </cfRule>
  </conditionalFormatting>
  <conditionalFormatting sqref="AV94:AV123">
    <cfRule type="cellIs" dxfId="697" priority="331" stopIfTrue="1" operator="equal">
      <formula>$CE$121</formula>
    </cfRule>
    <cfRule type="cellIs" dxfId="696" priority="332" stopIfTrue="1" operator="equal">
      <formula>$CE$120</formula>
    </cfRule>
  </conditionalFormatting>
  <conditionalFormatting sqref="AW94:AW123">
    <cfRule type="cellIs" dxfId="695" priority="333" stopIfTrue="1" operator="equal">
      <formula>$CF$121</formula>
    </cfRule>
    <cfRule type="cellIs" dxfId="694" priority="334" stopIfTrue="1" operator="equal">
      <formula>$CF$120</formula>
    </cfRule>
  </conditionalFormatting>
  <conditionalFormatting sqref="AX94:AX123">
    <cfRule type="cellIs" dxfId="693" priority="335" stopIfTrue="1" operator="equal">
      <formula>$CG$121</formula>
    </cfRule>
    <cfRule type="cellIs" dxfId="692" priority="336" stopIfTrue="1" operator="equal">
      <formula>$CG$120</formula>
    </cfRule>
  </conditionalFormatting>
  <conditionalFormatting sqref="AY94:AY123">
    <cfRule type="cellIs" dxfId="691" priority="337" stopIfTrue="1" operator="equal">
      <formula>$CH$121</formula>
    </cfRule>
    <cfRule type="cellIs" dxfId="690" priority="338" stopIfTrue="1" operator="equal">
      <formula>$CH$120</formula>
    </cfRule>
  </conditionalFormatting>
  <conditionalFormatting sqref="AZ94:AZ123">
    <cfRule type="cellIs" dxfId="689" priority="339" stopIfTrue="1" operator="equal">
      <formula>$CI$121</formula>
    </cfRule>
    <cfRule type="cellIs" dxfId="688" priority="340" stopIfTrue="1" operator="equal">
      <formula>$CI$120</formula>
    </cfRule>
  </conditionalFormatting>
  <conditionalFormatting sqref="F124:F154 BL124">
    <cfRule type="cellIs" dxfId="687" priority="341" stopIfTrue="1" operator="equal">
      <formula>$CE$141</formula>
    </cfRule>
    <cfRule type="cellIs" dxfId="686" priority="342" stopIfTrue="1" operator="equal">
      <formula>$CE$140</formula>
    </cfRule>
  </conditionalFormatting>
  <conditionalFormatting sqref="G124:G154">
    <cfRule type="cellIs" dxfId="685" priority="343" stopIfTrue="1" operator="equal">
      <formula>$CF$141</formula>
    </cfRule>
    <cfRule type="cellIs" dxfId="684" priority="344" stopIfTrue="1" operator="equal">
      <formula>$CF$140</formula>
    </cfRule>
  </conditionalFormatting>
  <conditionalFormatting sqref="H124:H154">
    <cfRule type="cellIs" dxfId="683" priority="345" stopIfTrue="1" operator="equal">
      <formula>$CG$141</formula>
    </cfRule>
    <cfRule type="cellIs" dxfId="682" priority="346" stopIfTrue="1" operator="equal">
      <formula>$CG$140</formula>
    </cfRule>
  </conditionalFormatting>
  <conditionalFormatting sqref="I124:I154">
    <cfRule type="cellIs" dxfId="681" priority="347" stopIfTrue="1" operator="equal">
      <formula>$CH$141</formula>
    </cfRule>
    <cfRule type="cellIs" dxfId="680" priority="348" stopIfTrue="1" operator="equal">
      <formula>$CH$140</formula>
    </cfRule>
  </conditionalFormatting>
  <conditionalFormatting sqref="K124:K154">
    <cfRule type="cellIs" dxfId="679" priority="349" stopIfTrue="1" operator="equal">
      <formula>$CI$141</formula>
    </cfRule>
    <cfRule type="cellIs" dxfId="678" priority="350" stopIfTrue="1" operator="equal">
      <formula>$CI$140</formula>
    </cfRule>
  </conditionalFormatting>
  <conditionalFormatting sqref="L124:L154">
    <cfRule type="cellIs" dxfId="677" priority="351" stopIfTrue="1" operator="equal">
      <formula>$CJ$141</formula>
    </cfRule>
    <cfRule type="cellIs" dxfId="676" priority="352" stopIfTrue="1" operator="equal">
      <formula>$CJ$140</formula>
    </cfRule>
  </conditionalFormatting>
  <conditionalFormatting sqref="M124:M154">
    <cfRule type="cellIs" dxfId="675" priority="353" stopIfTrue="1" operator="equal">
      <formula>$CE$143</formula>
    </cfRule>
    <cfRule type="cellIs" dxfId="674" priority="354" stopIfTrue="1" operator="equal">
      <formula>$CE$142</formula>
    </cfRule>
  </conditionalFormatting>
  <conditionalFormatting sqref="N124:N154">
    <cfRule type="cellIs" dxfId="673" priority="355" stopIfTrue="1" operator="equal">
      <formula>$CF$143</formula>
    </cfRule>
    <cfRule type="cellIs" dxfId="672" priority="356" stopIfTrue="1" operator="equal">
      <formula>$CF$142</formula>
    </cfRule>
  </conditionalFormatting>
  <conditionalFormatting sqref="P124:P154">
    <cfRule type="cellIs" dxfId="671" priority="357" stopIfTrue="1" operator="equal">
      <formula>$CG$143</formula>
    </cfRule>
    <cfRule type="cellIs" dxfId="670" priority="358" stopIfTrue="1" operator="equal">
      <formula>$CG$142</formula>
    </cfRule>
  </conditionalFormatting>
  <conditionalFormatting sqref="Q124:Q154">
    <cfRule type="cellIs" dxfId="669" priority="359" stopIfTrue="1" operator="equal">
      <formula>$CH$143</formula>
    </cfRule>
    <cfRule type="cellIs" dxfId="668" priority="360" stopIfTrue="1" operator="equal">
      <formula>$CH$142</formula>
    </cfRule>
  </conditionalFormatting>
  <conditionalFormatting sqref="R124:R154">
    <cfRule type="cellIs" dxfId="667" priority="361" stopIfTrue="1" operator="equal">
      <formula>$CI$143</formula>
    </cfRule>
    <cfRule type="cellIs" dxfId="666" priority="362" stopIfTrue="1" operator="equal">
      <formula>$CI$142</formula>
    </cfRule>
  </conditionalFormatting>
  <conditionalFormatting sqref="S124:S154">
    <cfRule type="cellIs" dxfId="665" priority="363" stopIfTrue="1" operator="equal">
      <formula>$CJ$143</formula>
    </cfRule>
    <cfRule type="cellIs" dxfId="664" priority="364" stopIfTrue="1" operator="equal">
      <formula>$CJ$142</formula>
    </cfRule>
  </conditionalFormatting>
  <conditionalFormatting sqref="U124:U154">
    <cfRule type="cellIs" dxfId="663" priority="365" stopIfTrue="1" operator="equal">
      <formula>$CE$145</formula>
    </cfRule>
    <cfRule type="cellIs" dxfId="662" priority="366" stopIfTrue="1" operator="equal">
      <formula>$CE$144</formula>
    </cfRule>
  </conditionalFormatting>
  <conditionalFormatting sqref="V124:V154">
    <cfRule type="cellIs" dxfId="661" priority="367" stopIfTrue="1" operator="equal">
      <formula>$CF$145</formula>
    </cfRule>
    <cfRule type="cellIs" dxfId="660" priority="368" stopIfTrue="1" operator="equal">
      <formula>$CF$144</formula>
    </cfRule>
  </conditionalFormatting>
  <conditionalFormatting sqref="W124:W154">
    <cfRule type="cellIs" dxfId="659" priority="369" stopIfTrue="1" operator="equal">
      <formula>$CG$145</formula>
    </cfRule>
    <cfRule type="cellIs" dxfId="658" priority="370" stopIfTrue="1" operator="equal">
      <formula>$CG$144</formula>
    </cfRule>
  </conditionalFormatting>
  <conditionalFormatting sqref="Z124:Z154">
    <cfRule type="cellIs" dxfId="657" priority="371" stopIfTrue="1" operator="equal">
      <formula>0</formula>
    </cfRule>
    <cfRule type="cellIs" dxfId="656" priority="372" stopIfTrue="1" operator="equal">
      <formula>0.1</formula>
    </cfRule>
    <cfRule type="cellIs" dxfId="655" priority="373" stopIfTrue="1" operator="equal">
      <formula>$CH$145</formula>
    </cfRule>
  </conditionalFormatting>
  <conditionalFormatting sqref="AA124:AA154">
    <cfRule type="cellIs" dxfId="654" priority="374" stopIfTrue="1" operator="equal">
      <formula>$CI$145</formula>
    </cfRule>
  </conditionalFormatting>
  <conditionalFormatting sqref="AB124:AB154">
    <cfRule type="cellIs" dxfId="653" priority="375" stopIfTrue="1" operator="equal">
      <formula>$CJ$145</formula>
    </cfRule>
  </conditionalFormatting>
  <conditionalFormatting sqref="AD124:AD154">
    <cfRule type="cellIs" dxfId="652" priority="376" stopIfTrue="1" operator="equal">
      <formula>$CF$146</formula>
    </cfRule>
    <cfRule type="cellIs" dxfId="651" priority="377" stopIfTrue="1" operator="equal">
      <formula>$CF$147</formula>
    </cfRule>
  </conditionalFormatting>
  <conditionalFormatting sqref="AE124:AE154">
    <cfRule type="cellIs" dxfId="650" priority="378" stopIfTrue="1" operator="equal">
      <formula>$CG$147</formula>
    </cfRule>
  </conditionalFormatting>
  <conditionalFormatting sqref="AG124:AG154">
    <cfRule type="cellIs" dxfId="649" priority="379" stopIfTrue="1" operator="equal">
      <formula>$CH$146</formula>
    </cfRule>
    <cfRule type="cellIs" dxfId="648" priority="380" stopIfTrue="1" operator="equal">
      <formula>$CH$147</formula>
    </cfRule>
  </conditionalFormatting>
  <conditionalFormatting sqref="AH124:AH154">
    <cfRule type="cellIs" dxfId="647" priority="381" stopIfTrue="1" operator="equal">
      <formula>$CI$146</formula>
    </cfRule>
    <cfRule type="cellIs" dxfId="646" priority="382" stopIfTrue="1" operator="equal">
      <formula>$CI$147</formula>
    </cfRule>
  </conditionalFormatting>
  <conditionalFormatting sqref="AI124:AI154">
    <cfRule type="cellIs" dxfId="645" priority="383" stopIfTrue="1" operator="equal">
      <formula>$CJ$146</formula>
    </cfRule>
    <cfRule type="cellIs" dxfId="644" priority="384" stopIfTrue="1" operator="equal">
      <formula>$CJ$147</formula>
    </cfRule>
  </conditionalFormatting>
  <conditionalFormatting sqref="AJ124:AJ154">
    <cfRule type="cellIs" dxfId="643" priority="385" stopIfTrue="1" operator="equal">
      <formula>$CE$148</formula>
    </cfRule>
    <cfRule type="cellIs" dxfId="642" priority="386" stopIfTrue="1" operator="equal">
      <formula>$CE$149</formula>
    </cfRule>
  </conditionalFormatting>
  <conditionalFormatting sqref="AP124:AP154">
    <cfRule type="cellIs" dxfId="641" priority="387" stopIfTrue="1" operator="equal">
      <formula>$CF$149</formula>
    </cfRule>
  </conditionalFormatting>
  <conditionalFormatting sqref="AQ124:AQ154">
    <cfRule type="cellIs" dxfId="640" priority="388" stopIfTrue="1" operator="equal">
      <formula>0</formula>
    </cfRule>
    <cfRule type="cellIs" dxfId="639" priority="389" stopIfTrue="1" operator="equal">
      <formula>$CG$149</formula>
    </cfRule>
  </conditionalFormatting>
  <conditionalFormatting sqref="AS124:AS154">
    <cfRule type="cellIs" dxfId="638" priority="390" stopIfTrue="1" operator="equal">
      <formula>$CH$149</formula>
    </cfRule>
    <cfRule type="cellIs" dxfId="637" priority="391" stopIfTrue="1" operator="equal">
      <formula>$CH$148</formula>
    </cfRule>
  </conditionalFormatting>
  <conditionalFormatting sqref="AT124:AT154">
    <cfRule type="cellIs" dxfId="636" priority="392" stopIfTrue="1" operator="equal">
      <formula>$CI$149</formula>
    </cfRule>
    <cfRule type="cellIs" dxfId="635" priority="393" stopIfTrue="1" operator="equal">
      <formula>$CI$148</formula>
    </cfRule>
  </conditionalFormatting>
  <conditionalFormatting sqref="AU124:AU154">
    <cfRule type="cellIs" dxfId="634" priority="394" stopIfTrue="1" operator="equal">
      <formula>$CJ$149</formula>
    </cfRule>
    <cfRule type="cellIs" dxfId="633" priority="395" stopIfTrue="1" operator="equal">
      <formula>$CJ$148</formula>
    </cfRule>
  </conditionalFormatting>
  <conditionalFormatting sqref="AV124:AV154">
    <cfRule type="cellIs" dxfId="632" priority="396" stopIfTrue="1" operator="equal">
      <formula>$CE$151</formula>
    </cfRule>
    <cfRule type="cellIs" dxfId="631" priority="397" stopIfTrue="1" operator="equal">
      <formula>$CE$150</formula>
    </cfRule>
  </conditionalFormatting>
  <conditionalFormatting sqref="AW124:AW154">
    <cfRule type="cellIs" dxfId="630" priority="398" stopIfTrue="1" operator="equal">
      <formula>$CF$151</formula>
    </cfRule>
    <cfRule type="cellIs" dxfId="629" priority="399" stopIfTrue="1" operator="equal">
      <formula>$CF$150</formula>
    </cfRule>
  </conditionalFormatting>
  <conditionalFormatting sqref="AX124:AX154">
    <cfRule type="cellIs" dxfId="628" priority="400" stopIfTrue="1" operator="equal">
      <formula>$CG$151</formula>
    </cfRule>
    <cfRule type="cellIs" dxfId="627" priority="401" stopIfTrue="1" operator="equal">
      <formula>$CG$150</formula>
    </cfRule>
  </conditionalFormatting>
  <conditionalFormatting sqref="AY124:AY154">
    <cfRule type="cellIs" dxfId="626" priority="402" stopIfTrue="1" operator="equal">
      <formula>$CH$151</formula>
    </cfRule>
    <cfRule type="cellIs" dxfId="625" priority="403" stopIfTrue="1" operator="equal">
      <formula>$CH$150</formula>
    </cfRule>
  </conditionalFormatting>
  <conditionalFormatting sqref="AZ124:AZ154">
    <cfRule type="cellIs" dxfId="624" priority="404" stopIfTrue="1" operator="equal">
      <formula>$CI$151</formula>
    </cfRule>
    <cfRule type="cellIs" dxfId="623" priority="405" stopIfTrue="1" operator="equal">
      <formula>$CI$150</formula>
    </cfRule>
  </conditionalFormatting>
  <conditionalFormatting sqref="F155:F184 BL155">
    <cfRule type="cellIs" dxfId="622" priority="406" stopIfTrue="1" operator="equal">
      <formula>$CE$171</formula>
    </cfRule>
    <cfRule type="cellIs" dxfId="621" priority="407" stopIfTrue="1" operator="equal">
      <formula>$CE$172</formula>
    </cfRule>
  </conditionalFormatting>
  <conditionalFormatting sqref="G155:G184">
    <cfRule type="cellIs" dxfId="620" priority="408" stopIfTrue="1" operator="equal">
      <formula>$CF$171</formula>
    </cfRule>
    <cfRule type="cellIs" dxfId="619" priority="409" stopIfTrue="1" operator="equal">
      <formula>$CF$172</formula>
    </cfRule>
  </conditionalFormatting>
  <conditionalFormatting sqref="H155:H184">
    <cfRule type="cellIs" dxfId="618" priority="410" stopIfTrue="1" operator="equal">
      <formula>$CG$171</formula>
    </cfRule>
    <cfRule type="cellIs" dxfId="617" priority="411" stopIfTrue="1" operator="equal">
      <formula>$CG$172</formula>
    </cfRule>
  </conditionalFormatting>
  <conditionalFormatting sqref="I155:I184">
    <cfRule type="cellIs" dxfId="616" priority="412" stopIfTrue="1" operator="equal">
      <formula>$CH$171</formula>
    </cfRule>
    <cfRule type="cellIs" dxfId="615" priority="413" stopIfTrue="1" operator="equal">
      <formula>$CH$172</formula>
    </cfRule>
  </conditionalFormatting>
  <conditionalFormatting sqref="K155:K184">
    <cfRule type="cellIs" dxfId="614" priority="414" stopIfTrue="1" operator="equal">
      <formula>$CI$171</formula>
    </cfRule>
    <cfRule type="cellIs" dxfId="613" priority="415" stopIfTrue="1" operator="equal">
      <formula>$CI$172</formula>
    </cfRule>
  </conditionalFormatting>
  <conditionalFormatting sqref="L155:L184">
    <cfRule type="cellIs" dxfId="612" priority="416" stopIfTrue="1" operator="equal">
      <formula>$CJ$171</formula>
    </cfRule>
    <cfRule type="cellIs" dxfId="611" priority="417" stopIfTrue="1" operator="equal">
      <formula>$CJ$172</formula>
    </cfRule>
  </conditionalFormatting>
  <conditionalFormatting sqref="M155:M184">
    <cfRule type="cellIs" dxfId="610" priority="418" stopIfTrue="1" operator="equal">
      <formula>$CE$173</formula>
    </cfRule>
    <cfRule type="cellIs" dxfId="609" priority="419" stopIfTrue="1" operator="equal">
      <formula>$CE$174</formula>
    </cfRule>
  </conditionalFormatting>
  <conditionalFormatting sqref="N155:N184">
    <cfRule type="cellIs" dxfId="608" priority="420" stopIfTrue="1" operator="equal">
      <formula>$CF$173</formula>
    </cfRule>
    <cfRule type="cellIs" dxfId="607" priority="421" stopIfTrue="1" operator="equal">
      <formula>$CF$174</formula>
    </cfRule>
  </conditionalFormatting>
  <conditionalFormatting sqref="P155:P184">
    <cfRule type="cellIs" dxfId="606" priority="422" stopIfTrue="1" operator="equal">
      <formula>$CG$173</formula>
    </cfRule>
    <cfRule type="cellIs" dxfId="605" priority="423" stopIfTrue="1" operator="equal">
      <formula>$CG$174</formula>
    </cfRule>
  </conditionalFormatting>
  <conditionalFormatting sqref="Q155:Q184">
    <cfRule type="cellIs" dxfId="604" priority="424" stopIfTrue="1" operator="equal">
      <formula>$CH$173</formula>
    </cfRule>
    <cfRule type="cellIs" dxfId="603" priority="425" stopIfTrue="1" operator="equal">
      <formula>$CH$174</formula>
    </cfRule>
  </conditionalFormatting>
  <conditionalFormatting sqref="R155:R184">
    <cfRule type="cellIs" dxfId="602" priority="426" stopIfTrue="1" operator="equal">
      <formula>$CI$173</formula>
    </cfRule>
    <cfRule type="cellIs" dxfId="601" priority="427" stopIfTrue="1" operator="equal">
      <formula>$CI$174</formula>
    </cfRule>
  </conditionalFormatting>
  <conditionalFormatting sqref="S155:S184">
    <cfRule type="cellIs" dxfId="600" priority="428" stopIfTrue="1" operator="equal">
      <formula>$CJ$173</formula>
    </cfRule>
    <cfRule type="cellIs" dxfId="599" priority="429" stopIfTrue="1" operator="equal">
      <formula>$CJ$174</formula>
    </cfRule>
  </conditionalFormatting>
  <conditionalFormatting sqref="U155:U184">
    <cfRule type="cellIs" dxfId="598" priority="430" stopIfTrue="1" operator="equal">
      <formula>$CE$175</formula>
    </cfRule>
    <cfRule type="cellIs" dxfId="597" priority="431" stopIfTrue="1" operator="equal">
      <formula>$CE$176</formula>
    </cfRule>
  </conditionalFormatting>
  <conditionalFormatting sqref="V155:V184">
    <cfRule type="cellIs" dxfId="596" priority="432" stopIfTrue="1" operator="equal">
      <formula>$CF$176</formula>
    </cfRule>
    <cfRule type="cellIs" dxfId="595" priority="433" stopIfTrue="1" operator="equal">
      <formula>$CF$175</formula>
    </cfRule>
  </conditionalFormatting>
  <conditionalFormatting sqref="W155:W184">
    <cfRule type="cellIs" dxfId="594" priority="434" stopIfTrue="1" operator="equal">
      <formula>$CG$176</formula>
    </cfRule>
    <cfRule type="cellIs" dxfId="593" priority="435" stopIfTrue="1" operator="equal">
      <formula>$CG$175</formula>
    </cfRule>
  </conditionalFormatting>
  <conditionalFormatting sqref="Z155:Z184">
    <cfRule type="cellIs" dxfId="592" priority="436" stopIfTrue="1" operator="equal">
      <formula>0</formula>
    </cfRule>
    <cfRule type="cellIs" dxfId="591" priority="437" stopIfTrue="1" operator="equal">
      <formula>0.1</formula>
    </cfRule>
    <cfRule type="cellIs" dxfId="590" priority="438" stopIfTrue="1" operator="equal">
      <formula>$CH$176</formula>
    </cfRule>
  </conditionalFormatting>
  <conditionalFormatting sqref="AA155:AA184">
    <cfRule type="cellIs" dxfId="589" priority="439" stopIfTrue="1" operator="equal">
      <formula>$CI$176</formula>
    </cfRule>
  </conditionalFormatting>
  <conditionalFormatting sqref="AB155:AB184">
    <cfRule type="cellIs" dxfId="588" priority="440" stopIfTrue="1" operator="equal">
      <formula>$CJ$176</formula>
    </cfRule>
  </conditionalFormatting>
  <conditionalFormatting sqref="AD155:AD184">
    <cfRule type="cellIs" dxfId="587" priority="441" stopIfTrue="1" operator="equal">
      <formula>$CF$177</formula>
    </cfRule>
    <cfRule type="cellIs" dxfId="586" priority="442" stopIfTrue="1" operator="equal">
      <formula>$CF$178</formula>
    </cfRule>
  </conditionalFormatting>
  <conditionalFormatting sqref="AE155:AE184">
    <cfRule type="cellIs" dxfId="585" priority="443" stopIfTrue="1" operator="equal">
      <formula>$CG$178</formula>
    </cfRule>
  </conditionalFormatting>
  <conditionalFormatting sqref="AG155:AG184">
    <cfRule type="cellIs" dxfId="584" priority="444" stopIfTrue="1" operator="equal">
      <formula>$CH$177</formula>
    </cfRule>
    <cfRule type="cellIs" dxfId="583" priority="445" stopIfTrue="1" operator="equal">
      <formula>$CH$178</formula>
    </cfRule>
  </conditionalFormatting>
  <conditionalFormatting sqref="AH155:AH184">
    <cfRule type="cellIs" dxfId="582" priority="446" stopIfTrue="1" operator="equal">
      <formula>$CI$177</formula>
    </cfRule>
    <cfRule type="cellIs" dxfId="581" priority="447" stopIfTrue="1" operator="equal">
      <formula>$CI$178</formula>
    </cfRule>
  </conditionalFormatting>
  <conditionalFormatting sqref="AI155:AI184">
    <cfRule type="cellIs" dxfId="580" priority="448" stopIfTrue="1" operator="equal">
      <formula>$CJ$177</formula>
    </cfRule>
    <cfRule type="cellIs" dxfId="579" priority="449" stopIfTrue="1" operator="equal">
      <formula>$CJ$178</formula>
    </cfRule>
  </conditionalFormatting>
  <conditionalFormatting sqref="AJ155:AJ184">
    <cfRule type="cellIs" dxfId="578" priority="450" stopIfTrue="1" operator="equal">
      <formula>$CE$179</formula>
    </cfRule>
    <cfRule type="cellIs" dxfId="577" priority="451" stopIfTrue="1" operator="equal">
      <formula>$CE$180</formula>
    </cfRule>
  </conditionalFormatting>
  <conditionalFormatting sqref="AP155:AP184">
    <cfRule type="cellIs" dxfId="576" priority="452" stopIfTrue="1" operator="equal">
      <formula>$CF$180</formula>
    </cfRule>
  </conditionalFormatting>
  <conditionalFormatting sqref="AQ155:AQ184">
    <cfRule type="cellIs" dxfId="575" priority="453" stopIfTrue="1" operator="equal">
      <formula>0</formula>
    </cfRule>
    <cfRule type="cellIs" dxfId="574" priority="454" stopIfTrue="1" operator="equal">
      <formula>$CG$180</formula>
    </cfRule>
  </conditionalFormatting>
  <conditionalFormatting sqref="AS155:AS184">
    <cfRule type="cellIs" dxfId="573" priority="455" stopIfTrue="1" operator="equal">
      <formula>$CH$180</formula>
    </cfRule>
    <cfRule type="cellIs" dxfId="572" priority="456" stopIfTrue="1" operator="equal">
      <formula>$CH$179</formula>
    </cfRule>
  </conditionalFormatting>
  <conditionalFormatting sqref="AT155:AT184">
    <cfRule type="cellIs" dxfId="571" priority="457" stopIfTrue="1" operator="equal">
      <formula>$CI$180</formula>
    </cfRule>
    <cfRule type="cellIs" dxfId="570" priority="458" stopIfTrue="1" operator="equal">
      <formula>$CI$179</formula>
    </cfRule>
  </conditionalFormatting>
  <conditionalFormatting sqref="AU155:AU184">
    <cfRule type="cellIs" dxfId="569" priority="459" stopIfTrue="1" operator="equal">
      <formula>$CJ$180</formula>
    </cfRule>
    <cfRule type="cellIs" dxfId="568" priority="460" stopIfTrue="1" operator="equal">
      <formula>$CJ$179</formula>
    </cfRule>
  </conditionalFormatting>
  <conditionalFormatting sqref="AV155:AV184">
    <cfRule type="cellIs" dxfId="567" priority="461" stopIfTrue="1" operator="equal">
      <formula>$CE$182</formula>
    </cfRule>
    <cfRule type="cellIs" dxfId="566" priority="462" stopIfTrue="1" operator="equal">
      <formula>$CE$181</formula>
    </cfRule>
  </conditionalFormatting>
  <conditionalFormatting sqref="AW155:AW184">
    <cfRule type="cellIs" dxfId="565" priority="463" stopIfTrue="1" operator="equal">
      <formula>$CF$182</formula>
    </cfRule>
    <cfRule type="cellIs" dxfId="564" priority="464" stopIfTrue="1" operator="equal">
      <formula>$CF$181</formula>
    </cfRule>
  </conditionalFormatting>
  <conditionalFormatting sqref="AX155:AX184">
    <cfRule type="cellIs" dxfId="563" priority="465" stopIfTrue="1" operator="equal">
      <formula>$CG$182</formula>
    </cfRule>
    <cfRule type="cellIs" dxfId="562" priority="466" stopIfTrue="1" operator="equal">
      <formula>$CG$181</formula>
    </cfRule>
  </conditionalFormatting>
  <conditionalFormatting sqref="AY155:AY184">
    <cfRule type="cellIs" dxfId="561" priority="467" stopIfTrue="1" operator="equal">
      <formula>$CH$182</formula>
    </cfRule>
    <cfRule type="cellIs" dxfId="560" priority="468" stopIfTrue="1" operator="equal">
      <formula>$CH$181</formula>
    </cfRule>
  </conditionalFormatting>
  <conditionalFormatting sqref="AZ155:AZ184">
    <cfRule type="cellIs" dxfId="559" priority="469" stopIfTrue="1" operator="equal">
      <formula>$CI$182</formula>
    </cfRule>
    <cfRule type="cellIs" dxfId="558" priority="470" stopIfTrue="1" operator="equal">
      <formula>$CI$181</formula>
    </cfRule>
  </conditionalFormatting>
  <conditionalFormatting sqref="F185:F215 BL185">
    <cfRule type="cellIs" dxfId="557" priority="471" stopIfTrue="1" operator="equal">
      <formula>$CE$202</formula>
    </cfRule>
    <cfRule type="cellIs" dxfId="556" priority="472" stopIfTrue="1" operator="equal">
      <formula>$CE$201</formula>
    </cfRule>
  </conditionalFormatting>
  <conditionalFormatting sqref="G185:G215">
    <cfRule type="cellIs" dxfId="555" priority="473" stopIfTrue="1" operator="equal">
      <formula>$CF$202</formula>
    </cfRule>
    <cfRule type="cellIs" dxfId="554" priority="474" stopIfTrue="1" operator="equal">
      <formula>$CF$201</formula>
    </cfRule>
  </conditionalFormatting>
  <conditionalFormatting sqref="H185:H215">
    <cfRule type="cellIs" dxfId="553" priority="475" stopIfTrue="1" operator="equal">
      <formula>$CG$202</formula>
    </cfRule>
    <cfRule type="cellIs" dxfId="552" priority="476" stopIfTrue="1" operator="equal">
      <formula>$CG$201</formula>
    </cfRule>
  </conditionalFormatting>
  <conditionalFormatting sqref="I185:I215">
    <cfRule type="cellIs" dxfId="551" priority="477" stopIfTrue="1" operator="equal">
      <formula>$CH$202</formula>
    </cfRule>
    <cfRule type="cellIs" dxfId="550" priority="478" stopIfTrue="1" operator="equal">
      <formula>$CH$201</formula>
    </cfRule>
  </conditionalFormatting>
  <conditionalFormatting sqref="K185:K215">
    <cfRule type="cellIs" dxfId="549" priority="479" stopIfTrue="1" operator="equal">
      <formula>$CI$202</formula>
    </cfRule>
    <cfRule type="cellIs" dxfId="548" priority="480" stopIfTrue="1" operator="equal">
      <formula>$CI$201</formula>
    </cfRule>
  </conditionalFormatting>
  <conditionalFormatting sqref="L185:L215">
    <cfRule type="cellIs" dxfId="547" priority="481" stopIfTrue="1" operator="equal">
      <formula>$CJ$202</formula>
    </cfRule>
    <cfRule type="cellIs" dxfId="546" priority="482" stopIfTrue="1" operator="equal">
      <formula>$CJ$201</formula>
    </cfRule>
  </conditionalFormatting>
  <conditionalFormatting sqref="M185:M215">
    <cfRule type="cellIs" dxfId="545" priority="483" stopIfTrue="1" operator="equal">
      <formula>$CE$204</formula>
    </cfRule>
    <cfRule type="cellIs" dxfId="544" priority="484" stopIfTrue="1" operator="equal">
      <formula>$CE$203</formula>
    </cfRule>
  </conditionalFormatting>
  <conditionalFormatting sqref="N185:N215">
    <cfRule type="cellIs" dxfId="543" priority="485" stopIfTrue="1" operator="equal">
      <formula>$CF$204</formula>
    </cfRule>
    <cfRule type="cellIs" dxfId="542" priority="486" stopIfTrue="1" operator="equal">
      <formula>$CF$203</formula>
    </cfRule>
  </conditionalFormatting>
  <conditionalFormatting sqref="P185:P215">
    <cfRule type="cellIs" dxfId="541" priority="487" stopIfTrue="1" operator="equal">
      <formula>$CG$204</formula>
    </cfRule>
    <cfRule type="cellIs" dxfId="540" priority="488" stopIfTrue="1" operator="equal">
      <formula>$CG$203</formula>
    </cfRule>
  </conditionalFormatting>
  <conditionalFormatting sqref="Q185:Q215">
    <cfRule type="cellIs" dxfId="539" priority="489" stopIfTrue="1" operator="equal">
      <formula>$CH$204</formula>
    </cfRule>
    <cfRule type="cellIs" dxfId="538" priority="490" stopIfTrue="1" operator="equal">
      <formula>$CH$203</formula>
    </cfRule>
  </conditionalFormatting>
  <conditionalFormatting sqref="R185:R215">
    <cfRule type="cellIs" dxfId="537" priority="491" stopIfTrue="1" operator="equal">
      <formula>$CI$204</formula>
    </cfRule>
    <cfRule type="cellIs" dxfId="536" priority="492" stopIfTrue="1" operator="equal">
      <formula>$CI$203</formula>
    </cfRule>
  </conditionalFormatting>
  <conditionalFormatting sqref="S185:S215">
    <cfRule type="cellIs" dxfId="535" priority="493" stopIfTrue="1" operator="equal">
      <formula>$CJ$204</formula>
    </cfRule>
    <cfRule type="cellIs" dxfId="534" priority="494" stopIfTrue="1" operator="equal">
      <formula>$CJ$203</formula>
    </cfRule>
  </conditionalFormatting>
  <conditionalFormatting sqref="U185:U215">
    <cfRule type="cellIs" dxfId="533" priority="495" stopIfTrue="1" operator="equal">
      <formula>$CE$206</formula>
    </cfRule>
    <cfRule type="cellIs" dxfId="532" priority="496" stopIfTrue="1" operator="equal">
      <formula>$CE$205</formula>
    </cfRule>
  </conditionalFormatting>
  <conditionalFormatting sqref="V185:V215">
    <cfRule type="cellIs" dxfId="531" priority="497" stopIfTrue="1" operator="equal">
      <formula>$CF$206</formula>
    </cfRule>
    <cfRule type="cellIs" dxfId="530" priority="498" stopIfTrue="1" operator="equal">
      <formula>$CF$205</formula>
    </cfRule>
  </conditionalFormatting>
  <conditionalFormatting sqref="W185:W215">
    <cfRule type="cellIs" dxfId="529" priority="499" stopIfTrue="1" operator="equal">
      <formula>$CG$206</formula>
    </cfRule>
    <cfRule type="cellIs" dxfId="528" priority="500" stopIfTrue="1" operator="equal">
      <formula>$CG$205</formula>
    </cfRule>
  </conditionalFormatting>
  <conditionalFormatting sqref="Z185:Z215">
    <cfRule type="cellIs" dxfId="527" priority="501" stopIfTrue="1" operator="equal">
      <formula>0</formula>
    </cfRule>
    <cfRule type="cellIs" dxfId="526" priority="502" stopIfTrue="1" operator="equal">
      <formula>0.1</formula>
    </cfRule>
    <cfRule type="cellIs" dxfId="525" priority="503" stopIfTrue="1" operator="equal">
      <formula>$CH$206</formula>
    </cfRule>
  </conditionalFormatting>
  <conditionalFormatting sqref="AA185:AA215">
    <cfRule type="cellIs" dxfId="524" priority="504" stopIfTrue="1" operator="equal">
      <formula>$CI$206</formula>
    </cfRule>
  </conditionalFormatting>
  <conditionalFormatting sqref="AB185:AB215">
    <cfRule type="cellIs" dxfId="523" priority="505" stopIfTrue="1" operator="equal">
      <formula>$CJ$206</formula>
    </cfRule>
  </conditionalFormatting>
  <conditionalFormatting sqref="AD185:AD215">
    <cfRule type="cellIs" dxfId="522" priority="506" stopIfTrue="1" operator="equal">
      <formula>$CF$207</formula>
    </cfRule>
    <cfRule type="cellIs" dxfId="521" priority="507" stopIfTrue="1" operator="equal">
      <formula>$CF$208</formula>
    </cfRule>
  </conditionalFormatting>
  <conditionalFormatting sqref="AE185:AE215">
    <cfRule type="cellIs" dxfId="520" priority="508" stopIfTrue="1" operator="equal">
      <formula>$CG$208</formula>
    </cfRule>
  </conditionalFormatting>
  <conditionalFormatting sqref="AG185:AG215">
    <cfRule type="cellIs" dxfId="519" priority="509" stopIfTrue="1" operator="equal">
      <formula>$CH$207</formula>
    </cfRule>
    <cfRule type="cellIs" dxfId="518" priority="510" stopIfTrue="1" operator="equal">
      <formula>$CH$208</formula>
    </cfRule>
  </conditionalFormatting>
  <conditionalFormatting sqref="AH185:AH215">
    <cfRule type="cellIs" dxfId="517" priority="511" stopIfTrue="1" operator="equal">
      <formula>$CI$207</formula>
    </cfRule>
    <cfRule type="cellIs" dxfId="516" priority="512" stopIfTrue="1" operator="equal">
      <formula>$CI$208</formula>
    </cfRule>
  </conditionalFormatting>
  <conditionalFormatting sqref="AI185:AI215">
    <cfRule type="cellIs" dxfId="515" priority="513" stopIfTrue="1" operator="equal">
      <formula>$CJ$207</formula>
    </cfRule>
    <cfRule type="cellIs" dxfId="514" priority="514" stopIfTrue="1" operator="equal">
      <formula>$CJ$208</formula>
    </cfRule>
  </conditionalFormatting>
  <conditionalFormatting sqref="AJ185:AJ215">
    <cfRule type="cellIs" dxfId="513" priority="515" stopIfTrue="1" operator="equal">
      <formula>$CE$209</formula>
    </cfRule>
    <cfRule type="cellIs" dxfId="512" priority="516" stopIfTrue="1" operator="equal">
      <formula>$CE$210</formula>
    </cfRule>
  </conditionalFormatting>
  <conditionalFormatting sqref="AP185:AP215">
    <cfRule type="cellIs" dxfId="511" priority="517" stopIfTrue="1" operator="equal">
      <formula>$CF$210</formula>
    </cfRule>
  </conditionalFormatting>
  <conditionalFormatting sqref="AQ185:AQ215">
    <cfRule type="cellIs" dxfId="510" priority="518" stopIfTrue="1" operator="equal">
      <formula>0</formula>
    </cfRule>
    <cfRule type="cellIs" dxfId="509" priority="519" stopIfTrue="1" operator="equal">
      <formula>$CG$210</formula>
    </cfRule>
  </conditionalFormatting>
  <conditionalFormatting sqref="AS185:AS215">
    <cfRule type="cellIs" dxfId="508" priority="520" stopIfTrue="1" operator="equal">
      <formula>$CH$210</formula>
    </cfRule>
    <cfRule type="cellIs" dxfId="507" priority="521" stopIfTrue="1" operator="equal">
      <formula>$CH$209</formula>
    </cfRule>
  </conditionalFormatting>
  <conditionalFormatting sqref="AT185:AT215">
    <cfRule type="cellIs" dxfId="506" priority="522" stopIfTrue="1" operator="equal">
      <formula>$CI$210</formula>
    </cfRule>
    <cfRule type="cellIs" dxfId="505" priority="523" stopIfTrue="1" operator="equal">
      <formula>$CI$209</formula>
    </cfRule>
  </conditionalFormatting>
  <conditionalFormatting sqref="AU185:AU215">
    <cfRule type="cellIs" dxfId="504" priority="524" stopIfTrue="1" operator="equal">
      <formula>$CJ$210</formula>
    </cfRule>
    <cfRule type="cellIs" dxfId="503" priority="525" stopIfTrue="1" operator="equal">
      <formula>$CJ$209</formula>
    </cfRule>
  </conditionalFormatting>
  <conditionalFormatting sqref="AV185:AV215">
    <cfRule type="cellIs" dxfId="502" priority="526" stopIfTrue="1" operator="equal">
      <formula>$CE$212</formula>
    </cfRule>
    <cfRule type="cellIs" dxfId="501" priority="527" stopIfTrue="1" operator="equal">
      <formula>$CE$211</formula>
    </cfRule>
  </conditionalFormatting>
  <conditionalFormatting sqref="AW185:AW215">
    <cfRule type="cellIs" dxfId="500" priority="528" stopIfTrue="1" operator="equal">
      <formula>$CF$212</formula>
    </cfRule>
    <cfRule type="cellIs" dxfId="499" priority="529" stopIfTrue="1" operator="equal">
      <formula>$CF$211</formula>
    </cfRule>
  </conditionalFormatting>
  <conditionalFormatting sqref="AX185:AX215">
    <cfRule type="cellIs" dxfId="498" priority="530" stopIfTrue="1" operator="equal">
      <formula>$CG$212</formula>
    </cfRule>
    <cfRule type="cellIs" dxfId="497" priority="531" stopIfTrue="1" operator="equal">
      <formula>$CG$211</formula>
    </cfRule>
  </conditionalFormatting>
  <conditionalFormatting sqref="AY185:AY215">
    <cfRule type="cellIs" dxfId="496" priority="532" stopIfTrue="1" operator="equal">
      <formula>$CH$212</formula>
    </cfRule>
    <cfRule type="cellIs" dxfId="495" priority="533" stopIfTrue="1" operator="equal">
      <formula>$CH$211</formula>
    </cfRule>
  </conditionalFormatting>
  <conditionalFormatting sqref="AZ185:AZ215">
    <cfRule type="cellIs" dxfId="494" priority="534" stopIfTrue="1" operator="equal">
      <formula>$CI$212</formula>
    </cfRule>
    <cfRule type="cellIs" dxfId="493" priority="535" stopIfTrue="1" operator="equal">
      <formula>$CI$211</formula>
    </cfRule>
  </conditionalFormatting>
  <conditionalFormatting sqref="F216:F246 BL216">
    <cfRule type="cellIs" dxfId="492" priority="536" stopIfTrue="1" operator="equal">
      <formula>$CE$233</formula>
    </cfRule>
    <cfRule type="cellIs" dxfId="491" priority="537" stopIfTrue="1" operator="equal">
      <formula>$CE$232</formula>
    </cfRule>
  </conditionalFormatting>
  <conditionalFormatting sqref="G216:G246">
    <cfRule type="cellIs" dxfId="490" priority="538" stopIfTrue="1" operator="equal">
      <formula>$CF$233</formula>
    </cfRule>
    <cfRule type="cellIs" dxfId="489" priority="539" stopIfTrue="1" operator="equal">
      <formula>$CF$232</formula>
    </cfRule>
  </conditionalFormatting>
  <conditionalFormatting sqref="H216:H246">
    <cfRule type="cellIs" dxfId="488" priority="540" stopIfTrue="1" operator="equal">
      <formula>$CG$233</formula>
    </cfRule>
    <cfRule type="cellIs" dxfId="487" priority="541" stopIfTrue="1" operator="equal">
      <formula>$CG$232</formula>
    </cfRule>
  </conditionalFormatting>
  <conditionalFormatting sqref="I216:I246">
    <cfRule type="cellIs" dxfId="486" priority="542" stopIfTrue="1" operator="equal">
      <formula>$CH$233</formula>
    </cfRule>
    <cfRule type="cellIs" dxfId="485" priority="543" stopIfTrue="1" operator="equal">
      <formula>$CH$232</formula>
    </cfRule>
  </conditionalFormatting>
  <conditionalFormatting sqref="K216:K246">
    <cfRule type="cellIs" dxfId="484" priority="544" stopIfTrue="1" operator="equal">
      <formula>$CI$233</formula>
    </cfRule>
    <cfRule type="cellIs" dxfId="483" priority="545" stopIfTrue="1" operator="equal">
      <formula>$CI$232</formula>
    </cfRule>
  </conditionalFormatting>
  <conditionalFormatting sqref="L216:L246">
    <cfRule type="cellIs" dxfId="482" priority="546" stopIfTrue="1" operator="equal">
      <formula>$CJ$233</formula>
    </cfRule>
    <cfRule type="cellIs" dxfId="481" priority="547" stopIfTrue="1" operator="equal">
      <formula>$CJ$232</formula>
    </cfRule>
  </conditionalFormatting>
  <conditionalFormatting sqref="M216:M246">
    <cfRule type="cellIs" dxfId="480" priority="548" stopIfTrue="1" operator="equal">
      <formula>$CE$235</formula>
    </cfRule>
    <cfRule type="cellIs" dxfId="479" priority="549" stopIfTrue="1" operator="equal">
      <formula>$CE$234</formula>
    </cfRule>
  </conditionalFormatting>
  <conditionalFormatting sqref="N216:N246">
    <cfRule type="cellIs" dxfId="478" priority="550" stopIfTrue="1" operator="equal">
      <formula>$CF$235</formula>
    </cfRule>
    <cfRule type="cellIs" dxfId="477" priority="551" stopIfTrue="1" operator="equal">
      <formula>$CF$234</formula>
    </cfRule>
  </conditionalFormatting>
  <conditionalFormatting sqref="P216:P246">
    <cfRule type="cellIs" dxfId="476" priority="552" stopIfTrue="1" operator="equal">
      <formula>$CG$235</formula>
    </cfRule>
    <cfRule type="cellIs" dxfId="475" priority="553" stopIfTrue="1" operator="equal">
      <formula>$CG$234</formula>
    </cfRule>
  </conditionalFormatting>
  <conditionalFormatting sqref="Q216:Q246">
    <cfRule type="cellIs" dxfId="474" priority="554" stopIfTrue="1" operator="equal">
      <formula>$CH$235</formula>
    </cfRule>
    <cfRule type="cellIs" dxfId="473" priority="555" stopIfTrue="1" operator="equal">
      <formula>$CH$234</formula>
    </cfRule>
  </conditionalFormatting>
  <conditionalFormatting sqref="R216:R246">
    <cfRule type="cellIs" dxfId="472" priority="556" stopIfTrue="1" operator="equal">
      <formula>$CI$235</formula>
    </cfRule>
    <cfRule type="cellIs" dxfId="471" priority="557" stopIfTrue="1" operator="equal">
      <formula>$CI$234</formula>
    </cfRule>
  </conditionalFormatting>
  <conditionalFormatting sqref="S216:S246">
    <cfRule type="cellIs" dxfId="470" priority="558" stopIfTrue="1" operator="equal">
      <formula>$CJ$235</formula>
    </cfRule>
    <cfRule type="cellIs" dxfId="469" priority="559" stopIfTrue="1" operator="equal">
      <formula>$CJ$234</formula>
    </cfRule>
  </conditionalFormatting>
  <conditionalFormatting sqref="U216:U246">
    <cfRule type="cellIs" dxfId="468" priority="560" stopIfTrue="1" operator="equal">
      <formula>$CE$237</formula>
    </cfRule>
    <cfRule type="cellIs" dxfId="467" priority="561" stopIfTrue="1" operator="equal">
      <formula>$CE$236</formula>
    </cfRule>
  </conditionalFormatting>
  <conditionalFormatting sqref="V216:V246">
    <cfRule type="cellIs" dxfId="466" priority="562" stopIfTrue="1" operator="equal">
      <formula>$CF$237</formula>
    </cfRule>
    <cfRule type="cellIs" dxfId="465" priority="563" stopIfTrue="1" operator="equal">
      <formula>$CF$236</formula>
    </cfRule>
  </conditionalFormatting>
  <conditionalFormatting sqref="W216:W246">
    <cfRule type="cellIs" dxfId="464" priority="564" stopIfTrue="1" operator="equal">
      <formula>$CG$237</formula>
    </cfRule>
    <cfRule type="cellIs" dxfId="463" priority="565" stopIfTrue="1" operator="equal">
      <formula>$CG$236</formula>
    </cfRule>
  </conditionalFormatting>
  <conditionalFormatting sqref="Z216:Z246">
    <cfRule type="cellIs" dxfId="462" priority="566" stopIfTrue="1" operator="equal">
      <formula>0</formula>
    </cfRule>
    <cfRule type="cellIs" dxfId="461" priority="567" stopIfTrue="1" operator="equal">
      <formula>0.1</formula>
    </cfRule>
    <cfRule type="cellIs" dxfId="460" priority="568" stopIfTrue="1" operator="equal">
      <formula>$CH$237</formula>
    </cfRule>
  </conditionalFormatting>
  <conditionalFormatting sqref="AA216:AA246">
    <cfRule type="cellIs" dxfId="459" priority="569" stopIfTrue="1" operator="equal">
      <formula>$CI$237</formula>
    </cfRule>
  </conditionalFormatting>
  <conditionalFormatting sqref="AB216:AB246">
    <cfRule type="cellIs" dxfId="458" priority="570" stopIfTrue="1" operator="equal">
      <formula>$CJ$237</formula>
    </cfRule>
  </conditionalFormatting>
  <conditionalFormatting sqref="AD216:AD246">
    <cfRule type="cellIs" dxfId="457" priority="571" stopIfTrue="1" operator="equal">
      <formula>$CF$238</formula>
    </cfRule>
    <cfRule type="cellIs" dxfId="456" priority="572" stopIfTrue="1" operator="equal">
      <formula>$CF$239</formula>
    </cfRule>
  </conditionalFormatting>
  <conditionalFormatting sqref="AE216:AE246">
    <cfRule type="cellIs" dxfId="455" priority="573" stopIfTrue="1" operator="equal">
      <formula>$CG$239</formula>
    </cfRule>
  </conditionalFormatting>
  <conditionalFormatting sqref="AG216:AG246">
    <cfRule type="cellIs" dxfId="454" priority="574" stopIfTrue="1" operator="equal">
      <formula>$CH$238</formula>
    </cfRule>
    <cfRule type="cellIs" dxfId="453" priority="575" stopIfTrue="1" operator="equal">
      <formula>$CH$239</formula>
    </cfRule>
  </conditionalFormatting>
  <conditionalFormatting sqref="AH216:AH246">
    <cfRule type="cellIs" dxfId="452" priority="576" stopIfTrue="1" operator="equal">
      <formula>$CI$238</formula>
    </cfRule>
    <cfRule type="cellIs" dxfId="451" priority="577" stopIfTrue="1" operator="equal">
      <formula>$CI$239</formula>
    </cfRule>
  </conditionalFormatting>
  <conditionalFormatting sqref="AI216:AI246">
    <cfRule type="cellIs" dxfId="450" priority="578" stopIfTrue="1" operator="equal">
      <formula>$CJ$238</formula>
    </cfRule>
    <cfRule type="cellIs" dxfId="449" priority="579" stopIfTrue="1" operator="equal">
      <formula>$CJ$239</formula>
    </cfRule>
  </conditionalFormatting>
  <conditionalFormatting sqref="AJ216:AJ246">
    <cfRule type="cellIs" dxfId="448" priority="580" stopIfTrue="1" operator="equal">
      <formula>$CE$240</formula>
    </cfRule>
    <cfRule type="cellIs" dxfId="447" priority="581" stopIfTrue="1" operator="equal">
      <formula>$CE$241</formula>
    </cfRule>
  </conditionalFormatting>
  <conditionalFormatting sqref="AP216:AP246">
    <cfRule type="cellIs" dxfId="446" priority="582" stopIfTrue="1" operator="equal">
      <formula>$CF$241</formula>
    </cfRule>
  </conditionalFormatting>
  <conditionalFormatting sqref="AQ216:AQ246">
    <cfRule type="cellIs" dxfId="445" priority="583" stopIfTrue="1" operator="equal">
      <formula>0</formula>
    </cfRule>
    <cfRule type="cellIs" dxfId="444" priority="584" stopIfTrue="1" operator="equal">
      <formula>$CG$241</formula>
    </cfRule>
  </conditionalFormatting>
  <conditionalFormatting sqref="AS216:AS246">
    <cfRule type="cellIs" dxfId="443" priority="585" stopIfTrue="1" operator="equal">
      <formula>$CH$241</formula>
    </cfRule>
    <cfRule type="cellIs" dxfId="442" priority="586" stopIfTrue="1" operator="equal">
      <formula>$CH$240</formula>
    </cfRule>
  </conditionalFormatting>
  <conditionalFormatting sqref="AT216:AT246">
    <cfRule type="cellIs" dxfId="441" priority="587" stopIfTrue="1" operator="equal">
      <formula>$CI$241</formula>
    </cfRule>
    <cfRule type="cellIs" dxfId="440" priority="588" stopIfTrue="1" operator="equal">
      <formula>$CI$240</formula>
    </cfRule>
  </conditionalFormatting>
  <conditionalFormatting sqref="AU216:AU246">
    <cfRule type="cellIs" dxfId="439" priority="589" stopIfTrue="1" operator="equal">
      <formula>$CJ$241</formula>
    </cfRule>
    <cfRule type="cellIs" dxfId="438" priority="590" stopIfTrue="1" operator="equal">
      <formula>$CJ$240</formula>
    </cfRule>
  </conditionalFormatting>
  <conditionalFormatting sqref="AV216:AV246">
    <cfRule type="cellIs" dxfId="437" priority="591" stopIfTrue="1" operator="equal">
      <formula>$CE$243</formula>
    </cfRule>
    <cfRule type="cellIs" dxfId="436" priority="592" stopIfTrue="1" operator="equal">
      <formula>$CE$242</formula>
    </cfRule>
  </conditionalFormatting>
  <conditionalFormatting sqref="AW216:AW246">
    <cfRule type="cellIs" dxfId="435" priority="593" stopIfTrue="1" operator="equal">
      <formula>$CF$243</formula>
    </cfRule>
    <cfRule type="cellIs" dxfId="434" priority="594" stopIfTrue="1" operator="equal">
      <formula>$CF$242</formula>
    </cfRule>
  </conditionalFormatting>
  <conditionalFormatting sqref="AX216:AX246">
    <cfRule type="cellIs" dxfId="433" priority="595" stopIfTrue="1" operator="equal">
      <formula>$CG$243</formula>
    </cfRule>
    <cfRule type="cellIs" dxfId="432" priority="596" stopIfTrue="1" operator="equal">
      <formula>$CG$242</formula>
    </cfRule>
  </conditionalFormatting>
  <conditionalFormatting sqref="AY216:AY246">
    <cfRule type="cellIs" dxfId="431" priority="597" stopIfTrue="1" operator="equal">
      <formula>$CH$243</formula>
    </cfRule>
    <cfRule type="cellIs" dxfId="430" priority="598" stopIfTrue="1" operator="equal">
      <formula>$CH$242</formula>
    </cfRule>
  </conditionalFormatting>
  <conditionalFormatting sqref="AZ216:AZ246">
    <cfRule type="cellIs" dxfId="429" priority="599" stopIfTrue="1" operator="equal">
      <formula>$CI$243</formula>
    </cfRule>
    <cfRule type="cellIs" dxfId="428" priority="600" stopIfTrue="1" operator="equal">
      <formula>$CI$242</formula>
    </cfRule>
  </conditionalFormatting>
  <conditionalFormatting sqref="F247:F276">
    <cfRule type="cellIs" dxfId="427" priority="601" stopIfTrue="1" operator="equal">
      <formula>$CE$264</formula>
    </cfRule>
    <cfRule type="cellIs" dxfId="426" priority="602" stopIfTrue="1" operator="equal">
      <formula>$CE$263</formula>
    </cfRule>
  </conditionalFormatting>
  <conditionalFormatting sqref="G247:G276">
    <cfRule type="cellIs" dxfId="425" priority="603" stopIfTrue="1" operator="equal">
      <formula>$CF$264</formula>
    </cfRule>
    <cfRule type="cellIs" dxfId="424" priority="604" stopIfTrue="1" operator="equal">
      <formula>$CF$263</formula>
    </cfRule>
  </conditionalFormatting>
  <conditionalFormatting sqref="H247:H276">
    <cfRule type="cellIs" dxfId="423" priority="605" stopIfTrue="1" operator="equal">
      <formula>$CG$264</formula>
    </cfRule>
    <cfRule type="cellIs" dxfId="422" priority="606" stopIfTrue="1" operator="equal">
      <formula>$CG$263</formula>
    </cfRule>
  </conditionalFormatting>
  <conditionalFormatting sqref="I247:I276">
    <cfRule type="cellIs" dxfId="421" priority="607" stopIfTrue="1" operator="equal">
      <formula>$CH$264</formula>
    </cfRule>
    <cfRule type="cellIs" dxfId="420" priority="608" stopIfTrue="1" operator="equal">
      <formula>$CH$263</formula>
    </cfRule>
  </conditionalFormatting>
  <conditionalFormatting sqref="K247:K276">
    <cfRule type="cellIs" dxfId="419" priority="609" stopIfTrue="1" operator="equal">
      <formula>$CI$264</formula>
    </cfRule>
    <cfRule type="cellIs" dxfId="418" priority="610" stopIfTrue="1" operator="equal">
      <formula>$CI$263</formula>
    </cfRule>
  </conditionalFormatting>
  <conditionalFormatting sqref="L247:L276">
    <cfRule type="cellIs" dxfId="417" priority="611" stopIfTrue="1" operator="equal">
      <formula>$CJ$264</formula>
    </cfRule>
    <cfRule type="cellIs" dxfId="416" priority="612" stopIfTrue="1" operator="equal">
      <formula>$CJ$263</formula>
    </cfRule>
  </conditionalFormatting>
  <conditionalFormatting sqref="M247:M276">
    <cfRule type="cellIs" dxfId="415" priority="613" stopIfTrue="1" operator="equal">
      <formula>$CE$266</formula>
    </cfRule>
    <cfRule type="cellIs" dxfId="414" priority="614" stopIfTrue="1" operator="equal">
      <formula>$CE$265</formula>
    </cfRule>
  </conditionalFormatting>
  <conditionalFormatting sqref="N247:N276">
    <cfRule type="cellIs" dxfId="413" priority="615" stopIfTrue="1" operator="equal">
      <formula>$CF$266</formula>
    </cfRule>
    <cfRule type="cellIs" dxfId="412" priority="616" stopIfTrue="1" operator="equal">
      <formula>$CF$265</formula>
    </cfRule>
  </conditionalFormatting>
  <conditionalFormatting sqref="P247:P276">
    <cfRule type="cellIs" dxfId="411" priority="617" stopIfTrue="1" operator="equal">
      <formula>$CG$266</formula>
    </cfRule>
    <cfRule type="cellIs" dxfId="410" priority="618" stopIfTrue="1" operator="equal">
      <formula>$CG$265</formula>
    </cfRule>
  </conditionalFormatting>
  <conditionalFormatting sqref="Q247:Q276">
    <cfRule type="cellIs" dxfId="409" priority="619" stopIfTrue="1" operator="equal">
      <formula>$CH$266</formula>
    </cfRule>
    <cfRule type="cellIs" dxfId="408" priority="620" stopIfTrue="1" operator="equal">
      <formula>$CH$265</formula>
    </cfRule>
  </conditionalFormatting>
  <conditionalFormatting sqref="R247:R276">
    <cfRule type="cellIs" dxfId="407" priority="621" stopIfTrue="1" operator="equal">
      <formula>$CI$266</formula>
    </cfRule>
    <cfRule type="cellIs" dxfId="406" priority="622" stopIfTrue="1" operator="equal">
      <formula>$CI$265</formula>
    </cfRule>
  </conditionalFormatting>
  <conditionalFormatting sqref="S247:S276">
    <cfRule type="cellIs" dxfId="405" priority="623" stopIfTrue="1" operator="equal">
      <formula>$CJ$266</formula>
    </cfRule>
    <cfRule type="cellIs" dxfId="404" priority="624" stopIfTrue="1" operator="equal">
      <formula>$CJ$265</formula>
    </cfRule>
  </conditionalFormatting>
  <conditionalFormatting sqref="U247:U276">
    <cfRule type="cellIs" dxfId="403" priority="625" stopIfTrue="1" operator="equal">
      <formula>$CE$268</formula>
    </cfRule>
    <cfRule type="cellIs" dxfId="402" priority="626" stopIfTrue="1" operator="equal">
      <formula>$CE$267</formula>
    </cfRule>
  </conditionalFormatting>
  <conditionalFormatting sqref="V247:V276">
    <cfRule type="cellIs" dxfId="401" priority="627" stopIfTrue="1" operator="equal">
      <formula>$CF$268</formula>
    </cfRule>
    <cfRule type="cellIs" dxfId="400" priority="628" stopIfTrue="1" operator="equal">
      <formula>$CF$267</formula>
    </cfRule>
  </conditionalFormatting>
  <conditionalFormatting sqref="W247:W276">
    <cfRule type="cellIs" dxfId="399" priority="629" stopIfTrue="1" operator="equal">
      <formula>$CG$268</formula>
    </cfRule>
    <cfRule type="cellIs" dxfId="398" priority="630" stopIfTrue="1" operator="equal">
      <formula>$CG$267</formula>
    </cfRule>
  </conditionalFormatting>
  <conditionalFormatting sqref="Z247:Z276">
    <cfRule type="cellIs" dxfId="397" priority="631" stopIfTrue="1" operator="equal">
      <formula>0</formula>
    </cfRule>
    <cfRule type="cellIs" dxfId="396" priority="632" stopIfTrue="1" operator="equal">
      <formula>0.1</formula>
    </cfRule>
    <cfRule type="cellIs" dxfId="395" priority="633" stopIfTrue="1" operator="equal">
      <formula>$CH$268</formula>
    </cfRule>
  </conditionalFormatting>
  <conditionalFormatting sqref="AA247:AA276">
    <cfRule type="cellIs" dxfId="394" priority="634" stopIfTrue="1" operator="equal">
      <formula>$CI$268</formula>
    </cfRule>
  </conditionalFormatting>
  <conditionalFormatting sqref="AB247:AB276">
    <cfRule type="cellIs" dxfId="393" priority="635" stopIfTrue="1" operator="equal">
      <formula>$CJ$268</formula>
    </cfRule>
  </conditionalFormatting>
  <conditionalFormatting sqref="AD247:AD276">
    <cfRule type="cellIs" dxfId="392" priority="636" stopIfTrue="1" operator="equal">
      <formula>$CF$269</formula>
    </cfRule>
    <cfRule type="cellIs" dxfId="391" priority="637" stopIfTrue="1" operator="equal">
      <formula>$CF$270</formula>
    </cfRule>
  </conditionalFormatting>
  <conditionalFormatting sqref="AE247:AE276">
    <cfRule type="cellIs" dxfId="390" priority="638" stopIfTrue="1" operator="equal">
      <formula>$CG$270</formula>
    </cfRule>
  </conditionalFormatting>
  <conditionalFormatting sqref="AG247:AG276">
    <cfRule type="cellIs" dxfId="389" priority="639" stopIfTrue="1" operator="equal">
      <formula>$CH$269</formula>
    </cfRule>
    <cfRule type="cellIs" dxfId="388" priority="640" stopIfTrue="1" operator="equal">
      <formula>$CH$270</formula>
    </cfRule>
  </conditionalFormatting>
  <conditionalFormatting sqref="AH247:AH276">
    <cfRule type="cellIs" dxfId="387" priority="641" stopIfTrue="1" operator="equal">
      <formula>$CI$269</formula>
    </cfRule>
    <cfRule type="cellIs" dxfId="386" priority="642" stopIfTrue="1" operator="equal">
      <formula>$CI$270</formula>
    </cfRule>
  </conditionalFormatting>
  <conditionalFormatting sqref="AI247:AI276">
    <cfRule type="cellIs" dxfId="385" priority="643" stopIfTrue="1" operator="equal">
      <formula>$CJ$269</formula>
    </cfRule>
    <cfRule type="cellIs" dxfId="384" priority="644" stopIfTrue="1" operator="equal">
      <formula>$CJ$270</formula>
    </cfRule>
  </conditionalFormatting>
  <conditionalFormatting sqref="AJ247:AJ276">
    <cfRule type="cellIs" dxfId="383" priority="645" stopIfTrue="1" operator="equal">
      <formula>$CE$271</formula>
    </cfRule>
    <cfRule type="cellIs" dxfId="382" priority="646" stopIfTrue="1" operator="equal">
      <formula>$CE$272</formula>
    </cfRule>
  </conditionalFormatting>
  <conditionalFormatting sqref="AP247:AP276">
    <cfRule type="cellIs" dxfId="381" priority="647" stopIfTrue="1" operator="equal">
      <formula>$CF$272</formula>
    </cfRule>
  </conditionalFormatting>
  <conditionalFormatting sqref="AQ247:AQ276">
    <cfRule type="cellIs" dxfId="380" priority="648" stopIfTrue="1" operator="equal">
      <formula>0</formula>
    </cfRule>
    <cfRule type="cellIs" dxfId="379" priority="649" stopIfTrue="1" operator="equal">
      <formula>$CG$272</formula>
    </cfRule>
  </conditionalFormatting>
  <conditionalFormatting sqref="AS247:AS276">
    <cfRule type="cellIs" dxfId="378" priority="650" stopIfTrue="1" operator="equal">
      <formula>$CH$272</formula>
    </cfRule>
    <cfRule type="cellIs" dxfId="377" priority="651" stopIfTrue="1" operator="equal">
      <formula>$CH$271</formula>
    </cfRule>
  </conditionalFormatting>
  <conditionalFormatting sqref="AT247:AT276">
    <cfRule type="cellIs" dxfId="376" priority="652" stopIfTrue="1" operator="equal">
      <formula>$CI$272</formula>
    </cfRule>
    <cfRule type="cellIs" dxfId="375" priority="653" stopIfTrue="1" operator="equal">
      <formula>$CI$271</formula>
    </cfRule>
  </conditionalFormatting>
  <conditionalFormatting sqref="AU247:AU276">
    <cfRule type="cellIs" dxfId="374" priority="654" stopIfTrue="1" operator="equal">
      <formula>$CJ$272</formula>
    </cfRule>
    <cfRule type="cellIs" dxfId="373" priority="655" stopIfTrue="1" operator="equal">
      <formula>$CJ$271</formula>
    </cfRule>
  </conditionalFormatting>
  <conditionalFormatting sqref="AV247:AV276">
    <cfRule type="cellIs" dxfId="372" priority="656" stopIfTrue="1" operator="equal">
      <formula>$CE$274</formula>
    </cfRule>
    <cfRule type="cellIs" dxfId="371" priority="657" stopIfTrue="1" operator="equal">
      <formula>$CE$273</formula>
    </cfRule>
  </conditionalFormatting>
  <conditionalFormatting sqref="AW247:AW276">
    <cfRule type="cellIs" dxfId="370" priority="658" stopIfTrue="1" operator="equal">
      <formula>$CF$274</formula>
    </cfRule>
    <cfRule type="cellIs" dxfId="369" priority="659" stopIfTrue="1" operator="equal">
      <formula>$CF$273</formula>
    </cfRule>
  </conditionalFormatting>
  <conditionalFormatting sqref="AX247:AX276">
    <cfRule type="cellIs" dxfId="368" priority="660" stopIfTrue="1" operator="equal">
      <formula>$CG$274</formula>
    </cfRule>
    <cfRule type="cellIs" dxfId="367" priority="661" stopIfTrue="1" operator="equal">
      <formula>$CG$273</formula>
    </cfRule>
  </conditionalFormatting>
  <conditionalFormatting sqref="AY247:AY276">
    <cfRule type="cellIs" dxfId="366" priority="662" stopIfTrue="1" operator="equal">
      <formula>$CH$274</formula>
    </cfRule>
    <cfRule type="cellIs" dxfId="365" priority="663" stopIfTrue="1" operator="equal">
      <formula>$CH$273</formula>
    </cfRule>
  </conditionalFormatting>
  <conditionalFormatting sqref="AZ247:AZ276">
    <cfRule type="cellIs" dxfId="364" priority="664" stopIfTrue="1" operator="equal">
      <formula>$CI$274</formula>
    </cfRule>
    <cfRule type="cellIs" dxfId="363" priority="665" stopIfTrue="1" operator="equal">
      <formula>$CI$273</formula>
    </cfRule>
  </conditionalFormatting>
  <conditionalFormatting sqref="F277:F307">
    <cfRule type="cellIs" dxfId="362" priority="666" stopIfTrue="1" operator="equal">
      <formula>$CE$294</formula>
    </cfRule>
    <cfRule type="cellIs" dxfId="361" priority="667" stopIfTrue="1" operator="equal">
      <formula>$CE$293</formula>
    </cfRule>
  </conditionalFormatting>
  <conditionalFormatting sqref="G277:G307">
    <cfRule type="cellIs" dxfId="360" priority="668" stopIfTrue="1" operator="equal">
      <formula>$CF$294</formula>
    </cfRule>
    <cfRule type="cellIs" dxfId="359" priority="669" stopIfTrue="1" operator="equal">
      <formula>$CF$293</formula>
    </cfRule>
  </conditionalFormatting>
  <conditionalFormatting sqref="H277:H307">
    <cfRule type="cellIs" dxfId="358" priority="670" stopIfTrue="1" operator="equal">
      <formula>$CG$294</formula>
    </cfRule>
    <cfRule type="cellIs" dxfId="357" priority="671" stopIfTrue="1" operator="equal">
      <formula>$CG$293</formula>
    </cfRule>
  </conditionalFormatting>
  <conditionalFormatting sqref="I277:I307">
    <cfRule type="cellIs" dxfId="356" priority="672" stopIfTrue="1" operator="equal">
      <formula>$CH$294</formula>
    </cfRule>
    <cfRule type="cellIs" dxfId="355" priority="673" stopIfTrue="1" operator="equal">
      <formula>$CH$293</formula>
    </cfRule>
  </conditionalFormatting>
  <conditionalFormatting sqref="K277:K307">
    <cfRule type="cellIs" dxfId="354" priority="674" stopIfTrue="1" operator="equal">
      <formula>$CI$294</formula>
    </cfRule>
    <cfRule type="cellIs" dxfId="353" priority="675" stopIfTrue="1" operator="equal">
      <formula>$CI$293</formula>
    </cfRule>
  </conditionalFormatting>
  <conditionalFormatting sqref="L277:L307">
    <cfRule type="cellIs" dxfId="352" priority="676" stopIfTrue="1" operator="equal">
      <formula>$CJ$294</formula>
    </cfRule>
    <cfRule type="cellIs" dxfId="351" priority="677" stopIfTrue="1" operator="equal">
      <formula>$CJ$293</formula>
    </cfRule>
  </conditionalFormatting>
  <conditionalFormatting sqref="M277:M307">
    <cfRule type="cellIs" dxfId="350" priority="678" stopIfTrue="1" operator="equal">
      <formula>$CE$296</formula>
    </cfRule>
    <cfRule type="cellIs" dxfId="349" priority="679" stopIfTrue="1" operator="equal">
      <formula>$CE$295</formula>
    </cfRule>
  </conditionalFormatting>
  <conditionalFormatting sqref="N277:N307">
    <cfRule type="cellIs" dxfId="348" priority="680" stopIfTrue="1" operator="equal">
      <formula>$CF$296</formula>
    </cfRule>
    <cfRule type="cellIs" dxfId="347" priority="681" stopIfTrue="1" operator="equal">
      <formula>$CF$295</formula>
    </cfRule>
  </conditionalFormatting>
  <conditionalFormatting sqref="P277:P307">
    <cfRule type="cellIs" dxfId="346" priority="682" stopIfTrue="1" operator="equal">
      <formula>$CG$296</formula>
    </cfRule>
    <cfRule type="cellIs" dxfId="345" priority="683" stopIfTrue="1" operator="equal">
      <formula>$CG$295</formula>
    </cfRule>
  </conditionalFormatting>
  <conditionalFormatting sqref="Q277:Q307">
    <cfRule type="cellIs" dxfId="344" priority="684" stopIfTrue="1" operator="equal">
      <formula>$CH$296</formula>
    </cfRule>
    <cfRule type="cellIs" dxfId="343" priority="685" stopIfTrue="1" operator="equal">
      <formula>$CH$295</formula>
    </cfRule>
  </conditionalFormatting>
  <conditionalFormatting sqref="R277:R307">
    <cfRule type="cellIs" dxfId="342" priority="686" stopIfTrue="1" operator="equal">
      <formula>$CI$296</formula>
    </cfRule>
    <cfRule type="cellIs" dxfId="341" priority="687" stopIfTrue="1" operator="equal">
      <formula>$CI$295</formula>
    </cfRule>
  </conditionalFormatting>
  <conditionalFormatting sqref="S277:S307">
    <cfRule type="cellIs" dxfId="340" priority="688" stopIfTrue="1" operator="equal">
      <formula>$CJ$296</formula>
    </cfRule>
    <cfRule type="cellIs" dxfId="339" priority="689" stopIfTrue="1" operator="equal">
      <formula>$CJ$295</formula>
    </cfRule>
  </conditionalFormatting>
  <conditionalFormatting sqref="U277:U307">
    <cfRule type="cellIs" dxfId="338" priority="690" stopIfTrue="1" operator="equal">
      <formula>$CE$298</formula>
    </cfRule>
    <cfRule type="cellIs" dxfId="337" priority="691" stopIfTrue="1" operator="equal">
      <formula>$CE$297</formula>
    </cfRule>
  </conditionalFormatting>
  <conditionalFormatting sqref="V277:V307">
    <cfRule type="cellIs" dxfId="336" priority="692" stopIfTrue="1" operator="equal">
      <formula>$CF$298</formula>
    </cfRule>
    <cfRule type="cellIs" dxfId="335" priority="693" stopIfTrue="1" operator="equal">
      <formula>$CF$297</formula>
    </cfRule>
  </conditionalFormatting>
  <conditionalFormatting sqref="W277:W307">
    <cfRule type="cellIs" dxfId="334" priority="694" stopIfTrue="1" operator="equal">
      <formula>$CG$298</formula>
    </cfRule>
    <cfRule type="cellIs" dxfId="333" priority="695" stopIfTrue="1" operator="equal">
      <formula>$CG$297</formula>
    </cfRule>
  </conditionalFormatting>
  <conditionalFormatting sqref="Z277:Z307">
    <cfRule type="cellIs" dxfId="332" priority="696" stopIfTrue="1" operator="equal">
      <formula>0</formula>
    </cfRule>
    <cfRule type="cellIs" dxfId="331" priority="697" stopIfTrue="1" operator="equal">
      <formula>0.1</formula>
    </cfRule>
    <cfRule type="cellIs" dxfId="330" priority="698" stopIfTrue="1" operator="equal">
      <formula>$CH$298</formula>
    </cfRule>
  </conditionalFormatting>
  <conditionalFormatting sqref="AA277:AA307">
    <cfRule type="cellIs" dxfId="329" priority="699" stopIfTrue="1" operator="equal">
      <formula>$CI$298</formula>
    </cfRule>
  </conditionalFormatting>
  <conditionalFormatting sqref="AB277:AB307">
    <cfRule type="cellIs" dxfId="328" priority="700" stopIfTrue="1" operator="equal">
      <formula>$CJ$298</formula>
    </cfRule>
  </conditionalFormatting>
  <conditionalFormatting sqref="AD277:AD307">
    <cfRule type="cellIs" dxfId="327" priority="701" stopIfTrue="1" operator="equal">
      <formula>$CF$299</formula>
    </cfRule>
    <cfRule type="cellIs" dxfId="326" priority="702" stopIfTrue="1" operator="equal">
      <formula>$CF$300</formula>
    </cfRule>
  </conditionalFormatting>
  <conditionalFormatting sqref="AE277:AE307">
    <cfRule type="cellIs" dxfId="325" priority="703" stopIfTrue="1" operator="equal">
      <formula>$CG$300</formula>
    </cfRule>
  </conditionalFormatting>
  <conditionalFormatting sqref="AG277:AG307">
    <cfRule type="cellIs" dxfId="324" priority="704" stopIfTrue="1" operator="equal">
      <formula>$CH$299</formula>
    </cfRule>
    <cfRule type="cellIs" dxfId="323" priority="705" stopIfTrue="1" operator="equal">
      <formula>$CH$300</formula>
    </cfRule>
  </conditionalFormatting>
  <conditionalFormatting sqref="AH277:AH307">
    <cfRule type="cellIs" dxfId="322" priority="706" stopIfTrue="1" operator="equal">
      <formula>$CI$299</formula>
    </cfRule>
    <cfRule type="cellIs" dxfId="321" priority="707" stopIfTrue="1" operator="equal">
      <formula>$CI$300</formula>
    </cfRule>
  </conditionalFormatting>
  <conditionalFormatting sqref="AI277:AI307">
    <cfRule type="cellIs" dxfId="320" priority="708" stopIfTrue="1" operator="equal">
      <formula>$CJ$299</formula>
    </cfRule>
    <cfRule type="cellIs" dxfId="319" priority="709" stopIfTrue="1" operator="equal">
      <formula>$CJ$300</formula>
    </cfRule>
  </conditionalFormatting>
  <conditionalFormatting sqref="AJ277:AJ307">
    <cfRule type="cellIs" dxfId="318" priority="710" stopIfTrue="1" operator="equal">
      <formula>$CE$301</formula>
    </cfRule>
    <cfRule type="cellIs" dxfId="317" priority="711" stopIfTrue="1" operator="equal">
      <formula>$CE$302</formula>
    </cfRule>
  </conditionalFormatting>
  <conditionalFormatting sqref="AP277:AP307">
    <cfRule type="cellIs" dxfId="316" priority="712" stopIfTrue="1" operator="equal">
      <formula>$CF$302</formula>
    </cfRule>
  </conditionalFormatting>
  <conditionalFormatting sqref="AQ277:AQ307">
    <cfRule type="cellIs" dxfId="315" priority="713" stopIfTrue="1" operator="equal">
      <formula>0</formula>
    </cfRule>
    <cfRule type="cellIs" dxfId="314" priority="714" stopIfTrue="1" operator="equal">
      <formula>$CG$302</formula>
    </cfRule>
  </conditionalFormatting>
  <conditionalFormatting sqref="AS277:AS307">
    <cfRule type="cellIs" dxfId="313" priority="715" stopIfTrue="1" operator="equal">
      <formula>$CH$302</formula>
    </cfRule>
    <cfRule type="cellIs" dxfId="312" priority="716" stopIfTrue="1" operator="equal">
      <formula>$CH$301</formula>
    </cfRule>
  </conditionalFormatting>
  <conditionalFormatting sqref="AT277:AT307">
    <cfRule type="cellIs" dxfId="311" priority="717" stopIfTrue="1" operator="equal">
      <formula>$CI$302</formula>
    </cfRule>
    <cfRule type="cellIs" dxfId="310" priority="718" stopIfTrue="1" operator="equal">
      <formula>$CI$301</formula>
    </cfRule>
  </conditionalFormatting>
  <conditionalFormatting sqref="AU277:AU307">
    <cfRule type="cellIs" dxfId="309" priority="719" stopIfTrue="1" operator="equal">
      <formula>$CJ$302</formula>
    </cfRule>
    <cfRule type="cellIs" dxfId="308" priority="720" stopIfTrue="1" operator="equal">
      <formula>$CJ$301</formula>
    </cfRule>
  </conditionalFormatting>
  <conditionalFormatting sqref="AV277:AV307">
    <cfRule type="cellIs" dxfId="307" priority="721" stopIfTrue="1" operator="equal">
      <formula>$CE$304</formula>
    </cfRule>
    <cfRule type="cellIs" dxfId="306" priority="722" stopIfTrue="1" operator="equal">
      <formula>$CE$303</formula>
    </cfRule>
  </conditionalFormatting>
  <conditionalFormatting sqref="AW277:AW307">
    <cfRule type="cellIs" dxfId="305" priority="723" stopIfTrue="1" operator="equal">
      <formula>$CF$304</formula>
    </cfRule>
    <cfRule type="cellIs" dxfId="304" priority="724" stopIfTrue="1" operator="equal">
      <formula>$CF$303</formula>
    </cfRule>
  </conditionalFormatting>
  <conditionalFormatting sqref="AX277:AX307">
    <cfRule type="cellIs" dxfId="303" priority="725" stopIfTrue="1" operator="equal">
      <formula>$CG$304</formula>
    </cfRule>
    <cfRule type="cellIs" dxfId="302" priority="726" stopIfTrue="1" operator="equal">
      <formula>$CG$303</formula>
    </cfRule>
  </conditionalFormatting>
  <conditionalFormatting sqref="AY277:AY307">
    <cfRule type="cellIs" dxfId="301" priority="727" stopIfTrue="1" operator="equal">
      <formula>$CH$304</formula>
    </cfRule>
    <cfRule type="cellIs" dxfId="300" priority="728" stopIfTrue="1" operator="equal">
      <formula>$CH$303</formula>
    </cfRule>
  </conditionalFormatting>
  <conditionalFormatting sqref="AZ277:AZ307">
    <cfRule type="cellIs" dxfId="299" priority="729" stopIfTrue="1" operator="equal">
      <formula>$CI$304</formula>
    </cfRule>
    <cfRule type="cellIs" dxfId="298" priority="730" stopIfTrue="1" operator="equal">
      <formula>$CI$303</formula>
    </cfRule>
  </conditionalFormatting>
  <conditionalFormatting sqref="F308:F337">
    <cfRule type="cellIs" dxfId="297" priority="731" stopIfTrue="1" operator="equal">
      <formula>$CE$325</formula>
    </cfRule>
    <cfRule type="cellIs" dxfId="296" priority="732" stopIfTrue="1" operator="equal">
      <formula>$CE$324</formula>
    </cfRule>
  </conditionalFormatting>
  <conditionalFormatting sqref="G308:G337">
    <cfRule type="cellIs" dxfId="295" priority="733" stopIfTrue="1" operator="equal">
      <formula>$CF$325</formula>
    </cfRule>
    <cfRule type="cellIs" dxfId="294" priority="734" stopIfTrue="1" operator="equal">
      <formula>$CF$324</formula>
    </cfRule>
  </conditionalFormatting>
  <conditionalFormatting sqref="H308:H337">
    <cfRule type="cellIs" dxfId="293" priority="735" stopIfTrue="1" operator="equal">
      <formula>$CG$325</formula>
    </cfRule>
    <cfRule type="cellIs" dxfId="292" priority="736" stopIfTrue="1" operator="equal">
      <formula>$CG$324</formula>
    </cfRule>
  </conditionalFormatting>
  <conditionalFormatting sqref="I308:I337">
    <cfRule type="cellIs" dxfId="291" priority="737" stopIfTrue="1" operator="equal">
      <formula>$CH$325</formula>
    </cfRule>
    <cfRule type="cellIs" dxfId="290" priority="738" stopIfTrue="1" operator="equal">
      <formula>$CH$324</formula>
    </cfRule>
  </conditionalFormatting>
  <conditionalFormatting sqref="K308:K337">
    <cfRule type="cellIs" dxfId="289" priority="739" stopIfTrue="1" operator="equal">
      <formula>$CI$325</formula>
    </cfRule>
    <cfRule type="cellIs" dxfId="288" priority="740" stopIfTrue="1" operator="equal">
      <formula>$CI$324</formula>
    </cfRule>
  </conditionalFormatting>
  <conditionalFormatting sqref="L308:L337">
    <cfRule type="cellIs" dxfId="287" priority="741" stopIfTrue="1" operator="equal">
      <formula>$CJ$325</formula>
    </cfRule>
    <cfRule type="cellIs" dxfId="286" priority="742" stopIfTrue="1" operator="equal">
      <formula>$CJ$324</formula>
    </cfRule>
  </conditionalFormatting>
  <conditionalFormatting sqref="M308:M337">
    <cfRule type="cellIs" dxfId="285" priority="743" stopIfTrue="1" operator="equal">
      <formula>$CE$327</formula>
    </cfRule>
    <cfRule type="cellIs" dxfId="284" priority="744" stopIfTrue="1" operator="equal">
      <formula>$CE$326</formula>
    </cfRule>
  </conditionalFormatting>
  <conditionalFormatting sqref="N308:N337">
    <cfRule type="cellIs" dxfId="283" priority="745" stopIfTrue="1" operator="equal">
      <formula>$CF$327</formula>
    </cfRule>
    <cfRule type="cellIs" dxfId="282" priority="746" stopIfTrue="1" operator="equal">
      <formula>$CF$326</formula>
    </cfRule>
  </conditionalFormatting>
  <conditionalFormatting sqref="P308:P337">
    <cfRule type="cellIs" dxfId="281" priority="747" stopIfTrue="1" operator="equal">
      <formula>$CG$327</formula>
    </cfRule>
    <cfRule type="cellIs" dxfId="280" priority="748" stopIfTrue="1" operator="equal">
      <formula>$CG$326</formula>
    </cfRule>
  </conditionalFormatting>
  <conditionalFormatting sqref="Q308:Q337">
    <cfRule type="cellIs" dxfId="279" priority="749" stopIfTrue="1" operator="equal">
      <formula>$CH$327</formula>
    </cfRule>
    <cfRule type="cellIs" dxfId="278" priority="750" stopIfTrue="1" operator="equal">
      <formula>$CH$326</formula>
    </cfRule>
  </conditionalFormatting>
  <conditionalFormatting sqref="R308:R337">
    <cfRule type="cellIs" dxfId="277" priority="751" stopIfTrue="1" operator="equal">
      <formula>$CI$327</formula>
    </cfRule>
    <cfRule type="cellIs" dxfId="276" priority="752" stopIfTrue="1" operator="equal">
      <formula>$CI$326</formula>
    </cfRule>
  </conditionalFormatting>
  <conditionalFormatting sqref="S308:S337">
    <cfRule type="cellIs" dxfId="275" priority="753" stopIfTrue="1" operator="equal">
      <formula>$CJ$327</formula>
    </cfRule>
    <cfRule type="cellIs" dxfId="274" priority="754" stopIfTrue="1" operator="equal">
      <formula>$CJ$326</formula>
    </cfRule>
  </conditionalFormatting>
  <conditionalFormatting sqref="U308:U337">
    <cfRule type="cellIs" dxfId="273" priority="755" stopIfTrue="1" operator="equal">
      <formula>$CE$329</formula>
    </cfRule>
    <cfRule type="cellIs" dxfId="272" priority="756" stopIfTrue="1" operator="equal">
      <formula>$CE$328</formula>
    </cfRule>
  </conditionalFormatting>
  <conditionalFormatting sqref="V308:V337">
    <cfRule type="cellIs" dxfId="271" priority="757" stopIfTrue="1" operator="equal">
      <formula>$CF$329</formula>
    </cfRule>
    <cfRule type="cellIs" dxfId="270" priority="758" stopIfTrue="1" operator="equal">
      <formula>$CF$328</formula>
    </cfRule>
  </conditionalFormatting>
  <conditionalFormatting sqref="W308:W337">
    <cfRule type="cellIs" dxfId="269" priority="759" stopIfTrue="1" operator="equal">
      <formula>$CG$329</formula>
    </cfRule>
    <cfRule type="cellIs" dxfId="268" priority="760" stopIfTrue="1" operator="equal">
      <formula>$CG$328</formula>
    </cfRule>
  </conditionalFormatting>
  <conditionalFormatting sqref="Z308:Z337">
    <cfRule type="cellIs" dxfId="267" priority="761" stopIfTrue="1" operator="equal">
      <formula>0</formula>
    </cfRule>
    <cfRule type="cellIs" dxfId="266" priority="762" stopIfTrue="1" operator="equal">
      <formula>0.1</formula>
    </cfRule>
    <cfRule type="cellIs" dxfId="265" priority="763" stopIfTrue="1" operator="equal">
      <formula>$CH$329</formula>
    </cfRule>
  </conditionalFormatting>
  <conditionalFormatting sqref="AA308:AA337">
    <cfRule type="cellIs" dxfId="264" priority="764" stopIfTrue="1" operator="equal">
      <formula>$CI$329</formula>
    </cfRule>
  </conditionalFormatting>
  <conditionalFormatting sqref="AB308:AB337">
    <cfRule type="cellIs" dxfId="263" priority="765" stopIfTrue="1" operator="equal">
      <formula>$CJ$329</formula>
    </cfRule>
  </conditionalFormatting>
  <conditionalFormatting sqref="AD308:AD337">
    <cfRule type="cellIs" dxfId="262" priority="766" stopIfTrue="1" operator="equal">
      <formula>$CF$330</formula>
    </cfRule>
    <cfRule type="cellIs" dxfId="261" priority="767" stopIfTrue="1" operator="equal">
      <formula>$CF$331</formula>
    </cfRule>
  </conditionalFormatting>
  <conditionalFormatting sqref="AE308:AE337">
    <cfRule type="cellIs" dxfId="260" priority="768" stopIfTrue="1" operator="equal">
      <formula>$CG$331</formula>
    </cfRule>
  </conditionalFormatting>
  <conditionalFormatting sqref="AG308:AG337">
    <cfRule type="cellIs" dxfId="259" priority="769" stopIfTrue="1" operator="equal">
      <formula>$CH$330</formula>
    </cfRule>
    <cfRule type="cellIs" dxfId="258" priority="770" stopIfTrue="1" operator="equal">
      <formula>$CH$331</formula>
    </cfRule>
  </conditionalFormatting>
  <conditionalFormatting sqref="AH308:AH337">
    <cfRule type="cellIs" dxfId="257" priority="771" stopIfTrue="1" operator="equal">
      <formula>$CI$330</formula>
    </cfRule>
    <cfRule type="cellIs" dxfId="256" priority="772" stopIfTrue="1" operator="equal">
      <formula>$CI$331</formula>
    </cfRule>
  </conditionalFormatting>
  <conditionalFormatting sqref="AI308:AI337">
    <cfRule type="cellIs" dxfId="255" priority="773" stopIfTrue="1" operator="equal">
      <formula>$CJ$330</formula>
    </cfRule>
    <cfRule type="cellIs" dxfId="254" priority="774" stopIfTrue="1" operator="equal">
      <formula>$CJ$331</formula>
    </cfRule>
  </conditionalFormatting>
  <conditionalFormatting sqref="AJ308:AJ337">
    <cfRule type="cellIs" dxfId="253" priority="775" stopIfTrue="1" operator="equal">
      <formula>$CE$332</formula>
    </cfRule>
    <cfRule type="cellIs" dxfId="252" priority="776" stopIfTrue="1" operator="equal">
      <formula>$CE$333</formula>
    </cfRule>
  </conditionalFormatting>
  <conditionalFormatting sqref="AP308:AP337">
    <cfRule type="cellIs" dxfId="251" priority="777" stopIfTrue="1" operator="equal">
      <formula>$CF$333</formula>
    </cfRule>
  </conditionalFormatting>
  <conditionalFormatting sqref="AQ308:AQ337">
    <cfRule type="cellIs" dxfId="250" priority="778" stopIfTrue="1" operator="equal">
      <formula>0</formula>
    </cfRule>
    <cfRule type="cellIs" dxfId="249" priority="779" stopIfTrue="1" operator="equal">
      <formula>$CG$333</formula>
    </cfRule>
  </conditionalFormatting>
  <conditionalFormatting sqref="AS308:AS337">
    <cfRule type="cellIs" dxfId="248" priority="780" stopIfTrue="1" operator="equal">
      <formula>$CH$333</formula>
    </cfRule>
    <cfRule type="cellIs" dxfId="247" priority="781" stopIfTrue="1" operator="equal">
      <formula>$CH$332</formula>
    </cfRule>
  </conditionalFormatting>
  <conditionalFormatting sqref="AT308:AT337">
    <cfRule type="cellIs" dxfId="246" priority="782" stopIfTrue="1" operator="equal">
      <formula>$CI$333</formula>
    </cfRule>
    <cfRule type="cellIs" dxfId="245" priority="783" stopIfTrue="1" operator="equal">
      <formula>$CI$332</formula>
    </cfRule>
  </conditionalFormatting>
  <conditionalFormatting sqref="AU308:AU337">
    <cfRule type="cellIs" dxfId="244" priority="784" stopIfTrue="1" operator="equal">
      <formula>$CJ$333</formula>
    </cfRule>
    <cfRule type="cellIs" dxfId="243" priority="785" stopIfTrue="1" operator="equal">
      <formula>$CJ$332</formula>
    </cfRule>
  </conditionalFormatting>
  <conditionalFormatting sqref="AV308:AV337">
    <cfRule type="cellIs" dxfId="242" priority="786" stopIfTrue="1" operator="equal">
      <formula>$CE$335</formula>
    </cfRule>
    <cfRule type="cellIs" dxfId="241" priority="787" stopIfTrue="1" operator="equal">
      <formula>$CE$334</formula>
    </cfRule>
  </conditionalFormatting>
  <conditionalFormatting sqref="AW308:AW337">
    <cfRule type="cellIs" dxfId="240" priority="788" stopIfTrue="1" operator="equal">
      <formula>$CF$335</formula>
    </cfRule>
    <cfRule type="cellIs" dxfId="239" priority="789" stopIfTrue="1" operator="equal">
      <formula>$CF$334</formula>
    </cfRule>
  </conditionalFormatting>
  <conditionalFormatting sqref="AX308:AX337">
    <cfRule type="cellIs" dxfId="238" priority="790" stopIfTrue="1" operator="equal">
      <formula>$CG$335</formula>
    </cfRule>
    <cfRule type="cellIs" dxfId="237" priority="791" stopIfTrue="1" operator="equal">
      <formula>$CG$334</formula>
    </cfRule>
  </conditionalFormatting>
  <conditionalFormatting sqref="AY308:AY337">
    <cfRule type="cellIs" dxfId="236" priority="792" stopIfTrue="1" operator="equal">
      <formula>$CH$335</formula>
    </cfRule>
    <cfRule type="cellIs" dxfId="235" priority="793" stopIfTrue="1" operator="equal">
      <formula>$CH$334</formula>
    </cfRule>
  </conditionalFormatting>
  <conditionalFormatting sqref="AZ308:AZ337">
    <cfRule type="cellIs" dxfId="234" priority="794" stopIfTrue="1" operator="equal">
      <formula>$CI$335</formula>
    </cfRule>
    <cfRule type="cellIs" dxfId="233" priority="795" stopIfTrue="1" operator="equal">
      <formula>$CI$334</formula>
    </cfRule>
  </conditionalFormatting>
  <conditionalFormatting sqref="F338:F368 BL338">
    <cfRule type="cellIs" dxfId="232" priority="796" stopIfTrue="1" operator="equal">
      <formula>$CE$355</formula>
    </cfRule>
    <cfRule type="cellIs" dxfId="231" priority="797" stopIfTrue="1" operator="equal">
      <formula>$CE$354</formula>
    </cfRule>
  </conditionalFormatting>
  <conditionalFormatting sqref="G338:G368">
    <cfRule type="cellIs" dxfId="230" priority="798" stopIfTrue="1" operator="equal">
      <formula>$CF$355</formula>
    </cfRule>
    <cfRule type="cellIs" dxfId="229" priority="799" stopIfTrue="1" operator="equal">
      <formula>$CF$354</formula>
    </cfRule>
  </conditionalFormatting>
  <conditionalFormatting sqref="H338:H368">
    <cfRule type="cellIs" dxfId="228" priority="800" stopIfTrue="1" operator="equal">
      <formula>$CG$355</formula>
    </cfRule>
    <cfRule type="cellIs" dxfId="227" priority="801" stopIfTrue="1" operator="equal">
      <formula>$CG$354</formula>
    </cfRule>
  </conditionalFormatting>
  <conditionalFormatting sqref="I338:I368">
    <cfRule type="cellIs" dxfId="226" priority="802" stopIfTrue="1" operator="equal">
      <formula>$CH$355</formula>
    </cfRule>
    <cfRule type="cellIs" dxfId="225" priority="803" stopIfTrue="1" operator="equal">
      <formula>$CH$354</formula>
    </cfRule>
  </conditionalFormatting>
  <conditionalFormatting sqref="K338:K368">
    <cfRule type="cellIs" dxfId="224" priority="804" stopIfTrue="1" operator="equal">
      <formula>$CI$355</formula>
    </cfRule>
    <cfRule type="cellIs" dxfId="223" priority="805" stopIfTrue="1" operator="equal">
      <formula>$CI$354</formula>
    </cfRule>
  </conditionalFormatting>
  <conditionalFormatting sqref="L338:L368">
    <cfRule type="cellIs" dxfId="222" priority="806" stopIfTrue="1" operator="equal">
      <formula>$CJ$355</formula>
    </cfRule>
    <cfRule type="cellIs" dxfId="221" priority="807" stopIfTrue="1" operator="equal">
      <formula>$CJ$354</formula>
    </cfRule>
  </conditionalFormatting>
  <conditionalFormatting sqref="M338:M368">
    <cfRule type="cellIs" dxfId="220" priority="808" stopIfTrue="1" operator="equal">
      <formula>$CE$357</formula>
    </cfRule>
    <cfRule type="cellIs" dxfId="219" priority="809" stopIfTrue="1" operator="equal">
      <formula>$CE$356</formula>
    </cfRule>
  </conditionalFormatting>
  <conditionalFormatting sqref="N338:N368">
    <cfRule type="cellIs" dxfId="218" priority="810" stopIfTrue="1" operator="equal">
      <formula>$CF$357</formula>
    </cfRule>
    <cfRule type="cellIs" dxfId="217" priority="811" stopIfTrue="1" operator="equal">
      <formula>$CF$356</formula>
    </cfRule>
  </conditionalFormatting>
  <conditionalFormatting sqref="P338:P368">
    <cfRule type="cellIs" dxfId="216" priority="812" stopIfTrue="1" operator="equal">
      <formula>$CG$357</formula>
    </cfRule>
    <cfRule type="cellIs" dxfId="215" priority="813" stopIfTrue="1" operator="equal">
      <formula>$CG$356</formula>
    </cfRule>
  </conditionalFormatting>
  <conditionalFormatting sqref="Q338:Q368">
    <cfRule type="cellIs" dxfId="214" priority="814" stopIfTrue="1" operator="equal">
      <formula>$CH$357</formula>
    </cfRule>
    <cfRule type="cellIs" dxfId="213" priority="815" stopIfTrue="1" operator="equal">
      <formula>$CH$356</formula>
    </cfRule>
  </conditionalFormatting>
  <conditionalFormatting sqref="R338:R368">
    <cfRule type="cellIs" dxfId="212" priority="816" stopIfTrue="1" operator="equal">
      <formula>$CI$357</formula>
    </cfRule>
    <cfRule type="cellIs" dxfId="211" priority="817" stopIfTrue="1" operator="equal">
      <formula>$CI$356</formula>
    </cfRule>
  </conditionalFormatting>
  <conditionalFormatting sqref="S338:S368">
    <cfRule type="cellIs" dxfId="210" priority="818" stopIfTrue="1" operator="equal">
      <formula>$CJ$357</formula>
    </cfRule>
    <cfRule type="cellIs" dxfId="209" priority="819" stopIfTrue="1" operator="equal">
      <formula>$CJ$356</formula>
    </cfRule>
  </conditionalFormatting>
  <conditionalFormatting sqref="U338:U368">
    <cfRule type="cellIs" dxfId="208" priority="820" stopIfTrue="1" operator="equal">
      <formula>$CE$359</formula>
    </cfRule>
    <cfRule type="cellIs" dxfId="207" priority="821" stopIfTrue="1" operator="equal">
      <formula>$CE$358</formula>
    </cfRule>
  </conditionalFormatting>
  <conditionalFormatting sqref="V338:V368">
    <cfRule type="cellIs" dxfId="206" priority="822" stopIfTrue="1" operator="equal">
      <formula>$CF$359</formula>
    </cfRule>
    <cfRule type="cellIs" dxfId="205" priority="823" stopIfTrue="1" operator="equal">
      <formula>$CF$358</formula>
    </cfRule>
  </conditionalFormatting>
  <conditionalFormatting sqref="W338:W368">
    <cfRule type="cellIs" dxfId="204" priority="824" stopIfTrue="1" operator="equal">
      <formula>$CG$359</formula>
    </cfRule>
    <cfRule type="cellIs" dxfId="203" priority="825" stopIfTrue="1" operator="equal">
      <formula>$CG$358</formula>
    </cfRule>
  </conditionalFormatting>
  <conditionalFormatting sqref="Z338:Z368">
    <cfRule type="cellIs" dxfId="202" priority="826" stopIfTrue="1" operator="equal">
      <formula>0</formula>
    </cfRule>
    <cfRule type="cellIs" dxfId="201" priority="827" stopIfTrue="1" operator="equal">
      <formula>0.1</formula>
    </cfRule>
    <cfRule type="cellIs" dxfId="200" priority="828" stopIfTrue="1" operator="equal">
      <formula>$CH$359</formula>
    </cfRule>
  </conditionalFormatting>
  <conditionalFormatting sqref="AA338:AA368">
    <cfRule type="cellIs" dxfId="199" priority="829" stopIfTrue="1" operator="equal">
      <formula>$CI$359</formula>
    </cfRule>
  </conditionalFormatting>
  <conditionalFormatting sqref="AB338:AB368">
    <cfRule type="cellIs" dxfId="198" priority="830" stopIfTrue="1" operator="equal">
      <formula>$CJ$359</formula>
    </cfRule>
  </conditionalFormatting>
  <conditionalFormatting sqref="AD338:AD368">
    <cfRule type="cellIs" dxfId="197" priority="831" stopIfTrue="1" operator="equal">
      <formula>$CF$360</formula>
    </cfRule>
    <cfRule type="cellIs" dxfId="196" priority="832" stopIfTrue="1" operator="equal">
      <formula>$CF$361</formula>
    </cfRule>
  </conditionalFormatting>
  <conditionalFormatting sqref="AE338:AE368">
    <cfRule type="cellIs" dxfId="195" priority="833" stopIfTrue="1" operator="equal">
      <formula>$CG$361</formula>
    </cfRule>
  </conditionalFormatting>
  <conditionalFormatting sqref="AG338:AG368">
    <cfRule type="cellIs" dxfId="194" priority="834" stopIfTrue="1" operator="equal">
      <formula>$CH$360</formula>
    </cfRule>
    <cfRule type="cellIs" dxfId="193" priority="835" stopIfTrue="1" operator="equal">
      <formula>$CH$361</formula>
    </cfRule>
  </conditionalFormatting>
  <conditionalFormatting sqref="AH338:AH368">
    <cfRule type="cellIs" dxfId="192" priority="836" stopIfTrue="1" operator="equal">
      <formula>$CI$360</formula>
    </cfRule>
    <cfRule type="cellIs" dxfId="191" priority="837" stopIfTrue="1" operator="equal">
      <formula>$CI$361</formula>
    </cfRule>
  </conditionalFormatting>
  <conditionalFormatting sqref="AI338:AI368">
    <cfRule type="cellIs" dxfId="190" priority="838" stopIfTrue="1" operator="equal">
      <formula>$CJ$360</formula>
    </cfRule>
    <cfRule type="cellIs" dxfId="189" priority="839" stopIfTrue="1" operator="equal">
      <formula>$CJ$361</formula>
    </cfRule>
  </conditionalFormatting>
  <conditionalFormatting sqref="AJ338:AJ368">
    <cfRule type="cellIs" dxfId="188" priority="840" stopIfTrue="1" operator="equal">
      <formula>$CE$362</formula>
    </cfRule>
    <cfRule type="cellIs" dxfId="187" priority="841" stopIfTrue="1" operator="equal">
      <formula>$CE$363</formula>
    </cfRule>
  </conditionalFormatting>
  <conditionalFormatting sqref="AP338:AP368">
    <cfRule type="cellIs" dxfId="186" priority="842" stopIfTrue="1" operator="equal">
      <formula>$CF$363</formula>
    </cfRule>
  </conditionalFormatting>
  <conditionalFormatting sqref="AQ338:AQ368">
    <cfRule type="cellIs" dxfId="185" priority="843" stopIfTrue="1" operator="equal">
      <formula>0</formula>
    </cfRule>
    <cfRule type="cellIs" dxfId="184" priority="844" stopIfTrue="1" operator="equal">
      <formula>$CG$363</formula>
    </cfRule>
  </conditionalFormatting>
  <conditionalFormatting sqref="AS338:AS368">
    <cfRule type="cellIs" dxfId="183" priority="845" stopIfTrue="1" operator="equal">
      <formula>$CH$363</formula>
    </cfRule>
    <cfRule type="cellIs" dxfId="182" priority="846" stopIfTrue="1" operator="equal">
      <formula>$CH$362</formula>
    </cfRule>
  </conditionalFormatting>
  <conditionalFormatting sqref="AT338:AT368">
    <cfRule type="cellIs" dxfId="181" priority="847" stopIfTrue="1" operator="equal">
      <formula>$CI$363</formula>
    </cfRule>
    <cfRule type="cellIs" dxfId="180" priority="848" stopIfTrue="1" operator="equal">
      <formula>$CI$362</formula>
    </cfRule>
  </conditionalFormatting>
  <conditionalFormatting sqref="AU338:AU368">
    <cfRule type="cellIs" dxfId="179" priority="849" stopIfTrue="1" operator="equal">
      <formula>$CJ$363</formula>
    </cfRule>
    <cfRule type="cellIs" dxfId="178" priority="850" stopIfTrue="1" operator="equal">
      <formula>$CJ$362</formula>
    </cfRule>
  </conditionalFormatting>
  <conditionalFormatting sqref="AV338:AV368">
    <cfRule type="cellIs" dxfId="177" priority="851" stopIfTrue="1" operator="equal">
      <formula>$CE$365</formula>
    </cfRule>
    <cfRule type="cellIs" dxfId="176" priority="852" stopIfTrue="1" operator="equal">
      <formula>$CE$364</formula>
    </cfRule>
  </conditionalFormatting>
  <conditionalFormatting sqref="AW338:AW368">
    <cfRule type="cellIs" dxfId="175" priority="853" stopIfTrue="1" operator="equal">
      <formula>$CF$365</formula>
    </cfRule>
    <cfRule type="cellIs" dxfId="174" priority="854" stopIfTrue="1" operator="equal">
      <formula>$CF$364</formula>
    </cfRule>
  </conditionalFormatting>
  <conditionalFormatting sqref="AX338:AX368">
    <cfRule type="cellIs" dxfId="173" priority="855" stopIfTrue="1" operator="equal">
      <formula>$CG$365</formula>
    </cfRule>
    <cfRule type="cellIs" dxfId="172" priority="856" stopIfTrue="1" operator="equal">
      <formula>$CG$364</formula>
    </cfRule>
  </conditionalFormatting>
  <conditionalFormatting sqref="AY338:AY368">
    <cfRule type="cellIs" dxfId="171" priority="857" stopIfTrue="1" operator="equal">
      <formula>$CH$365</formula>
    </cfRule>
    <cfRule type="cellIs" dxfId="170" priority="858" stopIfTrue="1" operator="equal">
      <formula>$CH$364</formula>
    </cfRule>
  </conditionalFormatting>
  <conditionalFormatting sqref="AZ338:AZ368">
    <cfRule type="cellIs" dxfId="169" priority="859" stopIfTrue="1" operator="equal">
      <formula>$CI$365</formula>
    </cfRule>
    <cfRule type="cellIs" dxfId="168" priority="860" stopIfTrue="1" operator="equal">
      <formula>$CI$364</formula>
    </cfRule>
  </conditionalFormatting>
  <conditionalFormatting sqref="BT232:BT239">
    <cfRule type="cellIs" dxfId="167" priority="861" stopIfTrue="1" operator="equal">
      <formula>$BT$240</formula>
    </cfRule>
  </conditionalFormatting>
  <conditionalFormatting sqref="BT201:BT208">
    <cfRule type="cellIs" dxfId="166" priority="862" stopIfTrue="1" operator="equal">
      <formula>$BT$209</formula>
    </cfRule>
  </conditionalFormatting>
  <conditionalFormatting sqref="BT263:BT270">
    <cfRule type="cellIs" dxfId="165" priority="863" stopIfTrue="1" operator="equal">
      <formula>$BT$271</formula>
    </cfRule>
  </conditionalFormatting>
  <conditionalFormatting sqref="BT293:BT300">
    <cfRule type="cellIs" dxfId="164" priority="864" stopIfTrue="1" operator="equal">
      <formula>$BT$301</formula>
    </cfRule>
  </conditionalFormatting>
  <conditionalFormatting sqref="BT324:BT331">
    <cfRule type="cellIs" dxfId="163" priority="865" stopIfTrue="1" operator="equal">
      <formula>$BT$332</formula>
    </cfRule>
  </conditionalFormatting>
  <conditionalFormatting sqref="BT354:BT361">
    <cfRule type="cellIs" dxfId="162" priority="866" stopIfTrue="1" operator="equal">
      <formula>$BT$362</formula>
    </cfRule>
  </conditionalFormatting>
  <pageMargins left="0.75" right="0.75" top="1" bottom="1" header="0.5" footer="0.5"/>
  <pageSetup paperSize="9" orientation="portrait" horizontalDpi="4294967293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 enableFormatConditionsCalculation="0">
    <tabColor indexed="20"/>
  </sheetPr>
  <dimension ref="A1:CM144"/>
  <sheetViews>
    <sheetView tabSelected="1" zoomScale="90" workbookViewId="0">
      <pane xSplit="3" topLeftCell="D1" activePane="topRight" state="frozen"/>
      <selection pane="topRight" activeCell="B2" sqref="B2"/>
    </sheetView>
  </sheetViews>
  <sheetFormatPr defaultRowHeight="12.75" x14ac:dyDescent="0.2"/>
  <cols>
    <col min="1" max="1" width="0.7109375" customWidth="1"/>
    <col min="2" max="2" width="7.140625" customWidth="1"/>
    <col min="3" max="3" width="11" style="705" bestFit="1" customWidth="1"/>
    <col min="4" max="13" width="10.7109375" customWidth="1"/>
    <col min="14" max="14" width="10.42578125" customWidth="1"/>
    <col min="15" max="24" width="9.7109375" customWidth="1"/>
    <col min="25" max="25" width="9.5703125" customWidth="1"/>
    <col min="26" max="26" width="11" customWidth="1"/>
    <col min="27" max="27" width="9.5703125" customWidth="1"/>
    <col min="28" max="28" width="10.85546875" customWidth="1"/>
    <col min="29" max="32" width="9.5703125" customWidth="1"/>
    <col min="33" max="33" width="10.7109375" customWidth="1"/>
    <col min="34" max="41" width="9.7109375" customWidth="1"/>
    <col min="43" max="51" width="9.7109375" customWidth="1"/>
    <col min="52" max="54" width="8.7109375" customWidth="1"/>
    <col min="55" max="55" width="9.42578125" customWidth="1"/>
    <col min="56" max="56" width="8.7109375" customWidth="1"/>
    <col min="57" max="57" width="9.5703125" customWidth="1"/>
    <col min="58" max="58" width="9.28515625" customWidth="1"/>
    <col min="59" max="61" width="8.7109375" customWidth="1"/>
    <col min="62" max="63" width="9.85546875" customWidth="1"/>
    <col min="64" max="74" width="8.7109375" customWidth="1"/>
    <col min="75" max="75" width="9" customWidth="1"/>
    <col min="76" max="76" width="8.7109375" customWidth="1"/>
    <col min="77" max="77" width="8.5703125" customWidth="1"/>
    <col min="78" max="78" width="8.7109375" customWidth="1"/>
    <col min="79" max="79" width="10.5703125" customWidth="1"/>
    <col min="80" max="80" width="12" customWidth="1"/>
    <col min="81" max="82" width="8.5703125" customWidth="1"/>
    <col min="83" max="84" width="9.42578125" customWidth="1"/>
    <col min="85" max="85" width="17.28515625" customWidth="1"/>
    <col min="86" max="86" width="15.85546875" customWidth="1"/>
    <col min="87" max="87" width="18.85546875" customWidth="1"/>
    <col min="88" max="88" width="19.7109375" customWidth="1"/>
    <col min="89" max="89" width="17.140625" customWidth="1"/>
    <col min="90" max="90" width="2.7109375" customWidth="1"/>
    <col min="91" max="91" width="3.85546875" customWidth="1"/>
    <col min="92" max="93" width="0" hidden="1" customWidth="1"/>
  </cols>
  <sheetData>
    <row r="1" spans="1:91" ht="3" customHeight="1" thickBot="1" x14ac:dyDescent="0.25">
      <c r="A1" s="39"/>
      <c r="D1" s="1150"/>
      <c r="E1" s="25"/>
      <c r="F1" s="25"/>
      <c r="G1" s="25"/>
      <c r="H1" s="25"/>
      <c r="I1" s="25"/>
      <c r="J1" s="25"/>
      <c r="K1" s="25"/>
      <c r="L1" s="1972"/>
      <c r="M1" s="1972"/>
      <c r="N1" s="1972"/>
      <c r="O1" s="1972"/>
      <c r="P1" s="1972"/>
      <c r="Q1" s="1972"/>
      <c r="R1" s="1972"/>
      <c r="S1" s="1972"/>
      <c r="T1" s="1972"/>
      <c r="U1" s="1972"/>
      <c r="V1" s="1972"/>
      <c r="W1" s="1972"/>
      <c r="X1" s="1972"/>
      <c r="Y1" s="1972"/>
      <c r="Z1" s="1972"/>
      <c r="AA1" s="1972"/>
      <c r="AB1" s="1972"/>
      <c r="AC1" s="1972"/>
      <c r="AD1" s="1972"/>
      <c r="AE1" s="1972"/>
      <c r="AF1" s="1972"/>
      <c r="AG1" s="1972"/>
      <c r="AH1" s="1972"/>
      <c r="AI1" s="1972"/>
      <c r="AJ1" s="1972"/>
      <c r="AK1" s="1972"/>
      <c r="AL1" s="1972"/>
      <c r="AM1" s="1972"/>
      <c r="AN1" s="1972"/>
      <c r="AO1" s="1972"/>
      <c r="AP1" s="1972"/>
      <c r="AQ1" s="1972"/>
      <c r="AR1" s="1972"/>
      <c r="AS1" s="1972"/>
      <c r="AT1" s="1972"/>
      <c r="AU1" s="1972"/>
      <c r="AV1" s="1972"/>
      <c r="AW1" s="1972"/>
      <c r="AX1" s="1973"/>
      <c r="AY1" s="1966"/>
      <c r="AZ1" s="1966"/>
      <c r="BA1" s="1966"/>
      <c r="BB1" s="1966"/>
      <c r="BC1" s="1966"/>
      <c r="BD1" s="1966"/>
      <c r="BE1" s="1966"/>
      <c r="BF1" s="1966"/>
      <c r="BG1" s="1966"/>
      <c r="BH1" s="1966"/>
      <c r="BI1" s="1966"/>
      <c r="BJ1" s="1966"/>
      <c r="BK1" s="1966"/>
      <c r="BL1" s="1966"/>
      <c r="BM1" s="1966"/>
      <c r="BN1" s="1966"/>
      <c r="BO1" s="1966"/>
      <c r="BP1" s="1966"/>
      <c r="BQ1" s="1966"/>
      <c r="BR1" s="1966"/>
      <c r="BS1" s="1966"/>
      <c r="BT1" s="1966"/>
      <c r="BU1" s="1966"/>
      <c r="BV1" s="1966"/>
      <c r="BW1" s="1966"/>
      <c r="BX1" s="1966"/>
      <c r="BY1" s="1966"/>
      <c r="BZ1" s="1966"/>
      <c r="CA1" s="1966"/>
      <c r="CB1" s="1966"/>
      <c r="CC1" s="1966"/>
      <c r="CD1" s="1966"/>
      <c r="CE1" s="1966"/>
      <c r="CF1" s="1966"/>
      <c r="CG1" s="1966"/>
      <c r="CH1" s="1966"/>
      <c r="CI1" s="1966"/>
      <c r="CJ1" s="1966"/>
      <c r="CK1" s="1966"/>
      <c r="CL1" s="55"/>
      <c r="CM1" s="91"/>
    </row>
    <row r="2" spans="1:91" ht="15" customHeight="1" thickTop="1" thickBot="1" x14ac:dyDescent="0.25">
      <c r="A2" s="39"/>
      <c r="B2" s="63"/>
      <c r="C2" s="689">
        <f>BZ37</f>
        <v>365</v>
      </c>
      <c r="D2" s="2011" t="s">
        <v>61</v>
      </c>
      <c r="E2" s="2012"/>
      <c r="F2" s="2012"/>
      <c r="G2" s="2012"/>
      <c r="H2" s="2012"/>
      <c r="I2" s="2012"/>
      <c r="J2" s="2012"/>
      <c r="K2" s="2012"/>
      <c r="L2" s="2012"/>
      <c r="M2" s="2012"/>
      <c r="N2" s="2013"/>
      <c r="O2" s="2009" t="s">
        <v>203</v>
      </c>
      <c r="P2" s="2009"/>
      <c r="Q2" s="2009"/>
      <c r="R2" s="2009"/>
      <c r="S2" s="2009"/>
      <c r="T2" s="2009"/>
      <c r="U2" s="2010"/>
      <c r="V2" s="2014" t="s">
        <v>21</v>
      </c>
      <c r="W2" s="2014"/>
      <c r="X2" s="2014"/>
      <c r="Y2" s="2014"/>
      <c r="Z2" s="2014"/>
      <c r="AA2" s="2015"/>
      <c r="AB2" s="2016" t="s">
        <v>341</v>
      </c>
      <c r="AC2" s="2017"/>
      <c r="AD2" s="2017"/>
      <c r="AE2" s="2017"/>
      <c r="AF2" s="2018"/>
      <c r="AG2" s="2030" t="s">
        <v>68</v>
      </c>
      <c r="AH2" s="2031"/>
      <c r="AI2" s="2031"/>
      <c r="AJ2" s="2031"/>
      <c r="AK2" s="2031"/>
      <c r="AL2" s="2031"/>
      <c r="AM2" s="2031"/>
      <c r="AN2" s="2031"/>
      <c r="AO2" s="2031"/>
      <c r="AP2" s="2031"/>
      <c r="AQ2" s="2032"/>
      <c r="AR2" s="2027" t="s">
        <v>252</v>
      </c>
      <c r="AS2" s="2028"/>
      <c r="AT2" s="2028"/>
      <c r="AU2" s="2028"/>
      <c r="AV2" s="2028"/>
      <c r="AW2" s="2028"/>
      <c r="AX2" s="2029"/>
      <c r="AY2" s="1956" t="s">
        <v>342</v>
      </c>
      <c r="AZ2" s="1956"/>
      <c r="BA2" s="1956"/>
      <c r="BB2" s="1956"/>
      <c r="BC2" s="1956"/>
      <c r="BD2" s="1956"/>
      <c r="BE2" s="1956"/>
      <c r="BF2" s="1956"/>
      <c r="BG2" s="1956"/>
      <c r="BH2" s="1956"/>
      <c r="BI2" s="1956"/>
      <c r="BJ2" s="1956"/>
      <c r="BK2" s="1956"/>
      <c r="BL2" s="1956"/>
      <c r="BM2" s="1956"/>
      <c r="BN2" s="1956"/>
      <c r="BO2" s="1956"/>
      <c r="BP2" s="1956"/>
      <c r="BQ2" s="1956"/>
      <c r="BR2" s="1956"/>
      <c r="BS2" s="1956"/>
      <c r="BT2" s="1956"/>
      <c r="BU2" s="1956"/>
      <c r="BV2" s="1956"/>
      <c r="BW2" s="2407" t="s">
        <v>20</v>
      </c>
      <c r="BX2" s="2407"/>
      <c r="BY2" s="2407"/>
      <c r="BZ2" s="2407"/>
      <c r="CA2" s="2407"/>
      <c r="CB2" s="2407"/>
      <c r="CC2" s="2407"/>
      <c r="CD2" s="2407"/>
      <c r="CE2" s="2407"/>
      <c r="CF2" s="2407"/>
      <c r="CG2" s="2407"/>
      <c r="CH2" s="2407"/>
      <c r="CI2" s="2407"/>
      <c r="CJ2" s="2407"/>
      <c r="CK2" s="2407"/>
      <c r="CL2" s="56"/>
      <c r="CM2" s="91"/>
    </row>
    <row r="3" spans="1:91" ht="15.75" thickTop="1" x14ac:dyDescent="0.2">
      <c r="A3" s="39"/>
      <c r="B3" s="1521"/>
      <c r="C3" s="690">
        <f>CA37</f>
        <v>0</v>
      </c>
      <c r="D3" s="2051" t="s">
        <v>15</v>
      </c>
      <c r="E3" s="2051"/>
      <c r="F3" s="2052"/>
      <c r="G3" s="2038" t="s">
        <v>12</v>
      </c>
      <c r="H3" s="2039"/>
      <c r="I3" s="2039"/>
      <c r="J3" s="2040"/>
      <c r="K3" s="2053" t="s">
        <v>36</v>
      </c>
      <c r="L3" s="2053"/>
      <c r="M3" s="2053"/>
      <c r="N3" s="2053"/>
      <c r="O3" s="2055" t="s">
        <v>15</v>
      </c>
      <c r="P3" s="2056"/>
      <c r="Q3" s="2057"/>
      <c r="R3" s="2054" t="s">
        <v>12</v>
      </c>
      <c r="S3" s="2054"/>
      <c r="T3" s="2054"/>
      <c r="U3" s="2054"/>
      <c r="V3" s="2019" t="s">
        <v>15</v>
      </c>
      <c r="W3" s="2020"/>
      <c r="X3" s="2021"/>
      <c r="Y3" s="2022" t="s">
        <v>12</v>
      </c>
      <c r="Z3" s="2022"/>
      <c r="AA3" s="2023"/>
      <c r="AB3" s="2036" t="s">
        <v>237</v>
      </c>
      <c r="AC3" s="2037" t="s">
        <v>34</v>
      </c>
      <c r="AD3" s="2037" t="s">
        <v>320</v>
      </c>
      <c r="AE3" s="2037" t="s">
        <v>239</v>
      </c>
      <c r="AF3" s="2024" t="s">
        <v>137</v>
      </c>
      <c r="AG3" s="2034" t="s">
        <v>297</v>
      </c>
      <c r="AH3" s="2035"/>
      <c r="AI3" s="1922"/>
      <c r="AJ3" s="1914" t="s">
        <v>136</v>
      </c>
      <c r="AK3" s="1914"/>
      <c r="AL3" s="1922" t="s">
        <v>231</v>
      </c>
      <c r="AM3" s="1933" t="s">
        <v>35</v>
      </c>
      <c r="AN3" s="1933"/>
      <c r="AO3" s="1933" t="s">
        <v>415</v>
      </c>
      <c r="AP3" s="1928" t="s">
        <v>70</v>
      </c>
      <c r="AQ3" s="2025" t="s">
        <v>245</v>
      </c>
      <c r="AR3" s="1925" t="s">
        <v>15</v>
      </c>
      <c r="AS3" s="1918"/>
      <c r="AT3" s="1926"/>
      <c r="AU3" s="1918" t="s">
        <v>12</v>
      </c>
      <c r="AV3" s="1918"/>
      <c r="AW3" s="1918"/>
      <c r="AX3" s="1932"/>
      <c r="AY3" s="1927" t="s">
        <v>57</v>
      </c>
      <c r="AZ3" s="2033" t="s">
        <v>16</v>
      </c>
      <c r="BA3" s="1971" t="s">
        <v>17</v>
      </c>
      <c r="BB3" s="1957" t="s">
        <v>105</v>
      </c>
      <c r="BC3" s="1957" t="s">
        <v>18</v>
      </c>
      <c r="BD3" s="1957" t="s">
        <v>54</v>
      </c>
      <c r="BE3" s="1967" t="s">
        <v>22</v>
      </c>
      <c r="BF3" s="1969" t="s">
        <v>19</v>
      </c>
      <c r="BG3" s="1970" t="s">
        <v>55</v>
      </c>
      <c r="BH3" s="1968" t="s">
        <v>102</v>
      </c>
      <c r="BI3" s="2311" t="s">
        <v>332</v>
      </c>
      <c r="BJ3" s="1956" t="s">
        <v>162</v>
      </c>
      <c r="BK3" s="1956"/>
      <c r="BL3" s="1959" t="s">
        <v>104</v>
      </c>
      <c r="BM3" s="1963" t="s">
        <v>162</v>
      </c>
      <c r="BN3" s="1956"/>
      <c r="BO3" s="1956"/>
      <c r="BP3" s="1956"/>
      <c r="BQ3" s="1958" t="s">
        <v>69</v>
      </c>
      <c r="BR3" s="1958"/>
      <c r="BS3" s="1958"/>
      <c r="BT3" s="1958"/>
      <c r="BU3" s="1958"/>
      <c r="BV3" s="1959"/>
      <c r="BW3" s="2405" t="s">
        <v>125</v>
      </c>
      <c r="BX3" s="2404" t="s">
        <v>126</v>
      </c>
      <c r="BY3" s="2403" t="s">
        <v>232</v>
      </c>
      <c r="BZ3" s="2354"/>
      <c r="CA3" s="2406" t="s">
        <v>121</v>
      </c>
      <c r="CB3" s="2354" t="s">
        <v>334</v>
      </c>
      <c r="CC3" s="2402" t="s">
        <v>17</v>
      </c>
      <c r="CD3" s="2401" t="s">
        <v>122</v>
      </c>
      <c r="CE3" s="2354" t="s">
        <v>123</v>
      </c>
      <c r="CF3" s="2353" t="s">
        <v>333</v>
      </c>
      <c r="CG3" s="2407" t="s">
        <v>358</v>
      </c>
      <c r="CH3" s="2407"/>
      <c r="CI3" s="2407"/>
      <c r="CJ3" s="2407"/>
      <c r="CK3" s="2407"/>
      <c r="CL3" s="56"/>
      <c r="CM3" s="91"/>
    </row>
    <row r="4" spans="1:91" ht="14.25" x14ac:dyDescent="0.2">
      <c r="A4" s="82"/>
      <c r="B4" s="10"/>
      <c r="C4" s="691"/>
      <c r="D4" s="222" t="s">
        <v>1</v>
      </c>
      <c r="E4" s="217" t="s">
        <v>0</v>
      </c>
      <c r="F4" s="223" t="s">
        <v>13</v>
      </c>
      <c r="G4" s="215" t="s">
        <v>210</v>
      </c>
      <c r="H4" s="217" t="s">
        <v>211</v>
      </c>
      <c r="I4" s="218" t="s">
        <v>216</v>
      </c>
      <c r="J4" s="220" t="s">
        <v>13</v>
      </c>
      <c r="K4" s="216" t="s">
        <v>1</v>
      </c>
      <c r="L4" s="217" t="s">
        <v>0</v>
      </c>
      <c r="M4" s="218" t="s">
        <v>12</v>
      </c>
      <c r="N4" s="219" t="s">
        <v>13</v>
      </c>
      <c r="O4" s="553" t="s">
        <v>1</v>
      </c>
      <c r="P4" s="236" t="s">
        <v>0</v>
      </c>
      <c r="Q4" s="831" t="s">
        <v>13</v>
      </c>
      <c r="R4" s="259" t="s">
        <v>1</v>
      </c>
      <c r="S4" s="236" t="s">
        <v>0</v>
      </c>
      <c r="T4" s="841" t="s">
        <v>12</v>
      </c>
      <c r="U4" s="836" t="s">
        <v>13</v>
      </c>
      <c r="V4" s="475" t="s">
        <v>1</v>
      </c>
      <c r="W4" s="323" t="s">
        <v>0</v>
      </c>
      <c r="X4" s="472" t="s">
        <v>13</v>
      </c>
      <c r="Y4" s="292" t="s">
        <v>12</v>
      </c>
      <c r="Z4" s="263" t="s">
        <v>34</v>
      </c>
      <c r="AA4" s="203" t="s">
        <v>13</v>
      </c>
      <c r="AB4" s="2036"/>
      <c r="AC4" s="2037"/>
      <c r="AD4" s="2037"/>
      <c r="AE4" s="2037"/>
      <c r="AF4" s="2024"/>
      <c r="AG4" s="1171" t="s">
        <v>65</v>
      </c>
      <c r="AH4" s="232" t="s">
        <v>135</v>
      </c>
      <c r="AI4" s="297" t="s">
        <v>213</v>
      </c>
      <c r="AJ4" s="232" t="s">
        <v>65</v>
      </c>
      <c r="AK4" s="232" t="s">
        <v>135</v>
      </c>
      <c r="AL4" s="1922"/>
      <c r="AM4" s="231" t="s">
        <v>68</v>
      </c>
      <c r="AN4" s="232" t="s">
        <v>67</v>
      </c>
      <c r="AO4" s="1933"/>
      <c r="AP4" s="1928"/>
      <c r="AQ4" s="2026"/>
      <c r="AR4" s="1189" t="s">
        <v>1</v>
      </c>
      <c r="AS4" s="482" t="s">
        <v>251</v>
      </c>
      <c r="AT4" s="1201" t="s">
        <v>13</v>
      </c>
      <c r="AU4" s="491" t="s">
        <v>1</v>
      </c>
      <c r="AV4" s="482" t="s">
        <v>251</v>
      </c>
      <c r="AW4" s="766" t="s">
        <v>216</v>
      </c>
      <c r="AX4" s="1190" t="s">
        <v>13</v>
      </c>
      <c r="AY4" s="1927"/>
      <c r="AZ4" s="2033"/>
      <c r="BA4" s="1971"/>
      <c r="BB4" s="1957"/>
      <c r="BC4" s="1957"/>
      <c r="BD4" s="1957"/>
      <c r="BE4" s="1967"/>
      <c r="BF4" s="1969"/>
      <c r="BG4" s="1970"/>
      <c r="BH4" s="1968"/>
      <c r="BI4" s="2312"/>
      <c r="BJ4" s="534" t="s">
        <v>56</v>
      </c>
      <c r="BK4" s="407" t="s">
        <v>233</v>
      </c>
      <c r="BL4" s="1959"/>
      <c r="BM4" s="408" t="s">
        <v>151</v>
      </c>
      <c r="BN4" s="414" t="s">
        <v>152</v>
      </c>
      <c r="BO4" s="419" t="s">
        <v>153</v>
      </c>
      <c r="BP4" s="426" t="s">
        <v>155</v>
      </c>
      <c r="BQ4" s="402" t="s">
        <v>68</v>
      </c>
      <c r="BR4" s="812" t="s">
        <v>67</v>
      </c>
      <c r="BS4" s="412" t="s">
        <v>151</v>
      </c>
      <c r="BT4" s="417" t="s">
        <v>152</v>
      </c>
      <c r="BU4" s="419" t="s">
        <v>153</v>
      </c>
      <c r="BV4" s="426" t="s">
        <v>155</v>
      </c>
      <c r="BW4" s="2405"/>
      <c r="BX4" s="2404"/>
      <c r="BY4" s="2354"/>
      <c r="BZ4" s="2354"/>
      <c r="CA4" s="2406"/>
      <c r="CB4" s="2354"/>
      <c r="CC4" s="2402"/>
      <c r="CD4" s="2401"/>
      <c r="CE4" s="2354"/>
      <c r="CF4" s="2353"/>
      <c r="CG4" s="2407"/>
      <c r="CH4" s="2407"/>
      <c r="CI4" s="2407"/>
      <c r="CJ4" s="2407"/>
      <c r="CK4" s="2407"/>
      <c r="CL4" s="56"/>
      <c r="CM4" s="157">
        <v>0.35699999999999998</v>
      </c>
    </row>
    <row r="5" spans="1:91" ht="4.5" customHeight="1" x14ac:dyDescent="0.2">
      <c r="A5" s="58"/>
      <c r="B5" s="16"/>
      <c r="C5" s="692"/>
      <c r="D5" s="126"/>
      <c r="E5" s="114"/>
      <c r="F5" s="205"/>
      <c r="G5" s="210"/>
      <c r="H5" s="114"/>
      <c r="I5" s="115"/>
      <c r="J5" s="206"/>
      <c r="K5" s="115"/>
      <c r="L5" s="115"/>
      <c r="M5" s="115"/>
      <c r="N5" s="115"/>
      <c r="O5" s="473"/>
      <c r="P5" s="237"/>
      <c r="Q5" s="832"/>
      <c r="R5" s="260"/>
      <c r="S5" s="237"/>
      <c r="T5" s="840"/>
      <c r="U5" s="837"/>
      <c r="V5" s="473"/>
      <c r="W5" s="324"/>
      <c r="X5" s="206"/>
      <c r="Y5" s="115"/>
      <c r="Z5" s="264"/>
      <c r="AA5" s="115"/>
      <c r="AB5" s="1302"/>
      <c r="AC5" s="1302"/>
      <c r="AD5" s="1302"/>
      <c r="AE5" s="1303"/>
      <c r="AF5" s="1304"/>
      <c r="AG5" s="1172"/>
      <c r="AH5" s="233"/>
      <c r="AI5" s="298"/>
      <c r="AJ5" s="233"/>
      <c r="AK5" s="633"/>
      <c r="AL5" s="1252"/>
      <c r="AM5" s="1252"/>
      <c r="AN5" s="1252"/>
      <c r="AO5" s="1252"/>
      <c r="AP5" s="1253"/>
      <c r="AQ5" s="1254"/>
      <c r="AR5" s="1221"/>
      <c r="AS5" s="1222"/>
      <c r="AT5" s="1185"/>
      <c r="AU5" s="1103"/>
      <c r="AV5" s="1103"/>
      <c r="AW5" s="1223"/>
      <c r="AX5" s="1191"/>
      <c r="AY5" s="299"/>
      <c r="AZ5" s="300"/>
      <c r="BA5" s="299"/>
      <c r="BB5" s="311"/>
      <c r="BC5" s="312"/>
      <c r="BD5" s="660"/>
      <c r="BE5" s="660"/>
      <c r="BF5" s="313"/>
      <c r="BG5" s="391"/>
      <c r="BH5" s="385"/>
      <c r="BI5" s="1330"/>
      <c r="BJ5" s="396"/>
      <c r="BK5" s="280"/>
      <c r="BL5" s="280"/>
      <c r="BM5" s="280"/>
      <c r="BN5" s="523"/>
      <c r="BO5" s="280"/>
      <c r="BP5" s="379"/>
      <c r="BQ5" s="300"/>
      <c r="BR5" s="656"/>
      <c r="BS5" s="280"/>
      <c r="BT5" s="166"/>
      <c r="BU5" s="385"/>
      <c r="BV5" s="415"/>
      <c r="BW5" s="432"/>
      <c r="BX5" s="436"/>
      <c r="BY5" s="328"/>
      <c r="BZ5" s="328"/>
      <c r="CA5" s="1167"/>
      <c r="CB5" s="1167"/>
      <c r="CC5" s="1167"/>
      <c r="CD5" s="1259"/>
      <c r="CE5" s="1167"/>
      <c r="CF5" s="1053"/>
      <c r="CG5" s="54"/>
      <c r="CH5" s="54"/>
      <c r="CI5" s="54"/>
      <c r="CJ5" s="54"/>
      <c r="CK5" s="54"/>
      <c r="CL5" s="57"/>
      <c r="CM5" s="91"/>
    </row>
    <row r="6" spans="1:91" ht="15" customHeight="1" x14ac:dyDescent="0.2">
      <c r="A6" s="1991">
        <v>2011</v>
      </c>
      <c r="B6" s="1991"/>
      <c r="C6" s="295" t="s">
        <v>2</v>
      </c>
      <c r="D6" s="224">
        <v>-0.9</v>
      </c>
      <c r="E6" s="227">
        <v>13.3</v>
      </c>
      <c r="F6" s="1332">
        <v>14.200000000000001</v>
      </c>
      <c r="G6" s="99">
        <v>2.803225806451612</v>
      </c>
      <c r="H6" s="151">
        <v>6.8838709677419345</v>
      </c>
      <c r="I6" s="177">
        <v>5.0806451612903221</v>
      </c>
      <c r="J6" s="207">
        <v>4.0806451612903221</v>
      </c>
      <c r="K6" s="345">
        <v>0.4032258064516121</v>
      </c>
      <c r="L6" s="175">
        <v>-0.11612903225806548</v>
      </c>
      <c r="M6" s="1017">
        <v>0.14354838709677331</v>
      </c>
      <c r="N6" s="471">
        <v>-0.51935483870967758</v>
      </c>
      <c r="O6" s="999">
        <v>57</v>
      </c>
      <c r="P6" s="221">
        <v>98</v>
      </c>
      <c r="Q6" s="533">
        <v>41</v>
      </c>
      <c r="R6" s="259">
        <v>76.032258064516128</v>
      </c>
      <c r="S6" s="236">
        <v>92.225806451612897</v>
      </c>
      <c r="T6" s="841">
        <v>85.193548387096769</v>
      </c>
      <c r="U6" s="535">
        <v>16.193548387096769</v>
      </c>
      <c r="V6" s="476">
        <v>988</v>
      </c>
      <c r="W6" s="325">
        <v>1040.00001</v>
      </c>
      <c r="X6" s="169">
        <v>52.000009999999975</v>
      </c>
      <c r="Y6" s="181">
        <v>1018.790322903226</v>
      </c>
      <c r="Z6" s="1677">
        <v>5.540322903225956</v>
      </c>
      <c r="AA6" s="50">
        <v>7.2580651612903209</v>
      </c>
      <c r="AB6" s="314">
        <v>5.403225806451613</v>
      </c>
      <c r="AC6" s="315">
        <v>0.411225806451613</v>
      </c>
      <c r="AD6" s="315">
        <v>10.7</v>
      </c>
      <c r="AE6" s="315">
        <v>22.8</v>
      </c>
      <c r="AF6" s="464">
        <v>33.1</v>
      </c>
      <c r="AG6" s="1173">
        <v>72.999999999999986</v>
      </c>
      <c r="AH6" s="1075">
        <v>1.1587301587301586</v>
      </c>
      <c r="AI6" s="302">
        <v>16.100000000000001</v>
      </c>
      <c r="AJ6" s="234">
        <v>10</v>
      </c>
      <c r="AK6" s="234">
        <v>-1</v>
      </c>
      <c r="AL6" s="303">
        <v>2</v>
      </c>
      <c r="AM6" s="234">
        <v>17</v>
      </c>
      <c r="AN6" s="234">
        <v>14</v>
      </c>
      <c r="AO6" s="309">
        <v>0.54838709677419351</v>
      </c>
      <c r="AP6" s="1186">
        <v>0.58823529411764708</v>
      </c>
      <c r="AQ6" s="1181">
        <v>4.2941176470588225</v>
      </c>
      <c r="AR6" s="1192">
        <v>-6.5</v>
      </c>
      <c r="AS6" s="488">
        <v>12</v>
      </c>
      <c r="AT6" s="1202">
        <v>18.5</v>
      </c>
      <c r="AU6" s="776">
        <v>0.27419354838709664</v>
      </c>
      <c r="AV6" s="773">
        <v>4.845161290322582</v>
      </c>
      <c r="AW6" s="769">
        <v>2.7354838709677427</v>
      </c>
      <c r="AX6" s="1196">
        <v>4.5709677419354842</v>
      </c>
      <c r="AY6" s="392">
        <v>15</v>
      </c>
      <c r="AZ6" s="386">
        <v>4</v>
      </c>
      <c r="BA6" s="397">
        <v>0</v>
      </c>
      <c r="BB6" s="103">
        <v>1</v>
      </c>
      <c r="BC6" s="103">
        <v>0</v>
      </c>
      <c r="BD6" s="103">
        <v>0</v>
      </c>
      <c r="BE6" s="180">
        <v>0</v>
      </c>
      <c r="BF6" s="103">
        <v>1</v>
      </c>
      <c r="BG6" s="380">
        <v>0</v>
      </c>
      <c r="BH6" s="234">
        <v>0</v>
      </c>
      <c r="BI6" s="1805">
        <v>1</v>
      </c>
      <c r="BJ6" s="534">
        <v>7</v>
      </c>
      <c r="BK6" s="103">
        <v>17</v>
      </c>
      <c r="BL6" s="167">
        <v>4</v>
      </c>
      <c r="BM6" s="386">
        <v>8</v>
      </c>
      <c r="BN6" s="381">
        <v>8</v>
      </c>
      <c r="BO6" s="420">
        <v>5</v>
      </c>
      <c r="BP6" s="427">
        <v>18</v>
      </c>
      <c r="BQ6" s="234">
        <v>5</v>
      </c>
      <c r="BR6" s="103">
        <v>5</v>
      </c>
      <c r="BS6" s="386">
        <v>5</v>
      </c>
      <c r="BT6" s="381">
        <v>6</v>
      </c>
      <c r="BU6" s="420">
        <v>4</v>
      </c>
      <c r="BV6" s="427">
        <v>10</v>
      </c>
      <c r="BW6" s="433">
        <v>3</v>
      </c>
      <c r="BX6" s="437">
        <v>13</v>
      </c>
      <c r="BY6" s="2288" t="s">
        <v>374</v>
      </c>
      <c r="BZ6" s="2288"/>
      <c r="CA6" s="1803">
        <v>6</v>
      </c>
      <c r="CB6" s="1699" t="s">
        <v>112</v>
      </c>
      <c r="CC6" s="1699" t="s">
        <v>112</v>
      </c>
      <c r="CD6" s="1700" t="s">
        <v>112</v>
      </c>
      <c r="CE6" s="1699" t="s">
        <v>375</v>
      </c>
      <c r="CF6" s="1701" t="s">
        <v>397</v>
      </c>
      <c r="CG6" s="2408" t="s">
        <v>398</v>
      </c>
      <c r="CH6" s="2409"/>
      <c r="CI6" s="2409"/>
      <c r="CJ6" s="2409"/>
      <c r="CK6" s="2409"/>
      <c r="CL6" s="83">
        <v>0</v>
      </c>
      <c r="CM6" s="91">
        <v>31</v>
      </c>
    </row>
    <row r="7" spans="1:91" ht="15" customHeight="1" x14ac:dyDescent="0.2">
      <c r="A7" s="1991"/>
      <c r="B7" s="1991"/>
      <c r="C7" s="295" t="s">
        <v>14</v>
      </c>
      <c r="D7" s="224">
        <v>-1.7</v>
      </c>
      <c r="E7" s="227">
        <v>14.2</v>
      </c>
      <c r="F7" s="1332">
        <v>15.899999999999999</v>
      </c>
      <c r="G7" s="99">
        <v>5.1857142857142859</v>
      </c>
      <c r="H7" s="151">
        <v>9.4892857142857157</v>
      </c>
      <c r="I7" s="204">
        <v>7.3999999999999986</v>
      </c>
      <c r="J7" s="207">
        <v>4.3035714285714297</v>
      </c>
      <c r="K7" s="345">
        <v>2.9857142857142858</v>
      </c>
      <c r="L7" s="175">
        <v>1.889285714285716</v>
      </c>
      <c r="M7" s="1017">
        <v>2.4375</v>
      </c>
      <c r="N7" s="471">
        <v>-1.0964285714285698</v>
      </c>
      <c r="O7" s="999">
        <v>52</v>
      </c>
      <c r="P7" s="221">
        <v>98</v>
      </c>
      <c r="Q7" s="533">
        <v>46</v>
      </c>
      <c r="R7" s="259">
        <v>74.357142857142861</v>
      </c>
      <c r="S7" s="236">
        <v>93.142857142857139</v>
      </c>
      <c r="T7" s="841">
        <v>85.142857142857139</v>
      </c>
      <c r="U7" s="535">
        <v>18.785714285714278</v>
      </c>
      <c r="V7" s="476">
        <v>989</v>
      </c>
      <c r="W7" s="325">
        <v>1035</v>
      </c>
      <c r="X7" s="169">
        <v>46</v>
      </c>
      <c r="Y7" s="181">
        <v>1014.3928571428571</v>
      </c>
      <c r="Z7" s="1677">
        <v>1.1428571428571104</v>
      </c>
      <c r="AA7" s="50">
        <v>5.8571428571428568</v>
      </c>
      <c r="AB7" s="314">
        <v>6.0535714285714279</v>
      </c>
      <c r="AC7" s="315">
        <v>1.1895714285714289</v>
      </c>
      <c r="AD7" s="315">
        <v>11.8</v>
      </c>
      <c r="AE7" s="315">
        <v>25.5</v>
      </c>
      <c r="AF7" s="464">
        <v>35.6</v>
      </c>
      <c r="AG7" s="1173">
        <v>44.2</v>
      </c>
      <c r="AH7" s="1075">
        <v>1.105</v>
      </c>
      <c r="AI7" s="302">
        <v>12.3</v>
      </c>
      <c r="AJ7" s="234">
        <v>9</v>
      </c>
      <c r="AK7" s="234">
        <v>0</v>
      </c>
      <c r="AL7" s="303">
        <v>2</v>
      </c>
      <c r="AM7" s="234">
        <v>11</v>
      </c>
      <c r="AN7" s="234">
        <v>17</v>
      </c>
      <c r="AO7" s="309">
        <v>0.39285714285714285</v>
      </c>
      <c r="AP7" s="1186">
        <v>0.81818181818181823</v>
      </c>
      <c r="AQ7" s="1181">
        <v>4.0181818181818185</v>
      </c>
      <c r="AR7" s="1192">
        <v>-4.7</v>
      </c>
      <c r="AS7" s="488">
        <v>11</v>
      </c>
      <c r="AT7" s="1202">
        <v>15.7</v>
      </c>
      <c r="AU7" s="776">
        <v>2.7357142857142849</v>
      </c>
      <c r="AV7" s="773">
        <v>7.0392857142857128</v>
      </c>
      <c r="AW7" s="1678">
        <v>4.992857142857142</v>
      </c>
      <c r="AX7" s="1196">
        <v>4.3035714285714297</v>
      </c>
      <c r="AY7" s="392">
        <v>10</v>
      </c>
      <c r="AZ7" s="386">
        <v>1</v>
      </c>
      <c r="BA7" s="397">
        <v>0</v>
      </c>
      <c r="BB7" s="103">
        <v>0</v>
      </c>
      <c r="BC7" s="103">
        <v>0</v>
      </c>
      <c r="BD7" s="103">
        <v>0</v>
      </c>
      <c r="BE7" s="180">
        <v>1</v>
      </c>
      <c r="BF7" s="103">
        <v>0</v>
      </c>
      <c r="BG7" s="380">
        <v>0</v>
      </c>
      <c r="BH7" s="234">
        <v>0</v>
      </c>
      <c r="BI7" s="1805">
        <v>0</v>
      </c>
      <c r="BJ7" s="534">
        <v>2</v>
      </c>
      <c r="BK7" s="103">
        <v>11</v>
      </c>
      <c r="BL7" s="167">
        <v>2</v>
      </c>
      <c r="BM7" s="386">
        <v>1</v>
      </c>
      <c r="BN7" s="381">
        <v>17</v>
      </c>
      <c r="BO7" s="420">
        <v>7</v>
      </c>
      <c r="BP7" s="427">
        <v>14</v>
      </c>
      <c r="BQ7" s="234">
        <v>4</v>
      </c>
      <c r="BR7" s="103">
        <v>8</v>
      </c>
      <c r="BS7" s="386">
        <v>1</v>
      </c>
      <c r="BT7" s="381">
        <v>6</v>
      </c>
      <c r="BU7" s="420">
        <v>7</v>
      </c>
      <c r="BV7" s="427">
        <v>6</v>
      </c>
      <c r="BW7" s="433">
        <v>1</v>
      </c>
      <c r="BX7" s="437">
        <v>25</v>
      </c>
      <c r="BY7" s="2308" t="s">
        <v>388</v>
      </c>
      <c r="BZ7" s="2308"/>
      <c r="CA7" s="1698" t="s">
        <v>112</v>
      </c>
      <c r="CB7" s="1698" t="s">
        <v>112</v>
      </c>
      <c r="CC7" s="1699" t="s">
        <v>112</v>
      </c>
      <c r="CD7" s="1700" t="s">
        <v>387</v>
      </c>
      <c r="CE7" s="1699" t="s">
        <v>112</v>
      </c>
      <c r="CF7" s="1701" t="s">
        <v>112</v>
      </c>
      <c r="CG7" s="2306" t="s">
        <v>399</v>
      </c>
      <c r="CH7" s="2306"/>
      <c r="CI7" s="2306"/>
      <c r="CJ7" s="2306"/>
      <c r="CK7" s="2306"/>
      <c r="CL7" s="83">
        <v>0</v>
      </c>
      <c r="CM7" s="91">
        <v>28</v>
      </c>
    </row>
    <row r="8" spans="1:91" ht="15" customHeight="1" x14ac:dyDescent="0.2">
      <c r="A8" s="1991"/>
      <c r="B8" s="1991"/>
      <c r="C8" s="295" t="s">
        <v>3</v>
      </c>
      <c r="D8" s="224">
        <v>-2.6</v>
      </c>
      <c r="E8" s="227">
        <v>17.7</v>
      </c>
      <c r="F8" s="1332">
        <v>20.3</v>
      </c>
      <c r="G8" s="99">
        <v>3.4419354838709677</v>
      </c>
      <c r="H8" s="151">
        <v>11.36774193548387</v>
      </c>
      <c r="I8" s="204">
        <v>7.4580645161290331</v>
      </c>
      <c r="J8" s="207">
        <v>7.9258064516129032</v>
      </c>
      <c r="K8" s="345">
        <v>-0.15806451612903238</v>
      </c>
      <c r="L8" s="175">
        <v>0.96774193548387011</v>
      </c>
      <c r="M8" s="1017">
        <v>0.40483870967741886</v>
      </c>
      <c r="N8" s="471">
        <v>1.1258064516129025</v>
      </c>
      <c r="O8" s="999">
        <v>36</v>
      </c>
      <c r="P8" s="221">
        <v>98</v>
      </c>
      <c r="Q8" s="533">
        <v>62</v>
      </c>
      <c r="R8" s="259">
        <v>58.161290322580648</v>
      </c>
      <c r="S8" s="236">
        <v>87.870967741935488</v>
      </c>
      <c r="T8" s="841">
        <v>74.612903225806448</v>
      </c>
      <c r="U8" s="535">
        <v>29.70967741935484</v>
      </c>
      <c r="V8" s="476">
        <v>997</v>
      </c>
      <c r="W8" s="325">
        <v>1042</v>
      </c>
      <c r="X8" s="169">
        <v>45</v>
      </c>
      <c r="Y8" s="181">
        <v>1022.4032258064516</v>
      </c>
      <c r="Z8" s="1677">
        <v>9.1532258064515872</v>
      </c>
      <c r="AA8" s="50">
        <v>5.387096774193548</v>
      </c>
      <c r="AB8" s="314">
        <v>4.6838709677419343</v>
      </c>
      <c r="AC8" s="315">
        <v>-0.24412903225806559</v>
      </c>
      <c r="AD8" s="315">
        <v>9.3000000000000007</v>
      </c>
      <c r="AE8" s="315">
        <v>23.9</v>
      </c>
      <c r="AF8" s="464">
        <v>33.4</v>
      </c>
      <c r="AG8" s="1173">
        <v>11.100000000000001</v>
      </c>
      <c r="AH8" s="1075">
        <v>0.21764705882352942</v>
      </c>
      <c r="AI8" s="302">
        <v>4.4000000000000004</v>
      </c>
      <c r="AJ8" s="234">
        <v>3</v>
      </c>
      <c r="AK8" s="234">
        <v>-7</v>
      </c>
      <c r="AL8" s="303">
        <v>0</v>
      </c>
      <c r="AM8" s="234">
        <v>5</v>
      </c>
      <c r="AN8" s="234">
        <v>26</v>
      </c>
      <c r="AO8" s="309">
        <v>0.16129032258064516</v>
      </c>
      <c r="AP8" s="1186">
        <v>0.6</v>
      </c>
      <c r="AQ8" s="1181">
        <v>2.2200000000000002</v>
      </c>
      <c r="AR8" s="1194">
        <v>-5.9</v>
      </c>
      <c r="AS8" s="481">
        <v>12.6</v>
      </c>
      <c r="AT8" s="1202">
        <v>18.5</v>
      </c>
      <c r="AU8" s="776">
        <v>0.22258064516129056</v>
      </c>
      <c r="AV8" s="773">
        <v>5.6548387096774198</v>
      </c>
      <c r="AW8" s="1678">
        <v>2.9806451612903224</v>
      </c>
      <c r="AX8" s="1196">
        <v>5.4322580645161267</v>
      </c>
      <c r="AY8" s="392">
        <v>9</v>
      </c>
      <c r="AZ8" s="386">
        <v>3</v>
      </c>
      <c r="BA8" s="397">
        <v>1</v>
      </c>
      <c r="BB8" s="103">
        <v>0</v>
      </c>
      <c r="BC8" s="103">
        <v>0</v>
      </c>
      <c r="BD8" s="103">
        <v>0</v>
      </c>
      <c r="BE8" s="180">
        <v>0</v>
      </c>
      <c r="BF8" s="103">
        <v>0</v>
      </c>
      <c r="BG8" s="380">
        <v>0</v>
      </c>
      <c r="BH8" s="234">
        <v>0</v>
      </c>
      <c r="BI8" s="1805">
        <v>4</v>
      </c>
      <c r="BJ8" s="534">
        <v>8</v>
      </c>
      <c r="BK8" s="103">
        <v>11</v>
      </c>
      <c r="BL8" s="167">
        <v>3</v>
      </c>
      <c r="BM8" s="386">
        <v>6</v>
      </c>
      <c r="BN8" s="381">
        <v>8</v>
      </c>
      <c r="BO8" s="420">
        <v>3</v>
      </c>
      <c r="BP8" s="427">
        <v>19</v>
      </c>
      <c r="BQ8" s="234">
        <v>3</v>
      </c>
      <c r="BR8" s="103">
        <v>12</v>
      </c>
      <c r="BS8" s="386">
        <v>4</v>
      </c>
      <c r="BT8" s="381">
        <v>4</v>
      </c>
      <c r="BU8" s="424">
        <v>2</v>
      </c>
      <c r="BV8" s="427">
        <v>9</v>
      </c>
      <c r="BW8" s="433">
        <v>8</v>
      </c>
      <c r="BX8" s="437">
        <v>31</v>
      </c>
      <c r="BY8" s="2310" t="s">
        <v>404</v>
      </c>
      <c r="BZ8" s="2308"/>
      <c r="CA8" s="1699" t="s">
        <v>112</v>
      </c>
      <c r="CB8" s="1699" t="s">
        <v>112</v>
      </c>
      <c r="CC8" s="1699" t="s">
        <v>405</v>
      </c>
      <c r="CD8" s="1700" t="s">
        <v>112</v>
      </c>
      <c r="CE8" s="1699" t="s">
        <v>112</v>
      </c>
      <c r="CF8" s="1702" t="s">
        <v>112</v>
      </c>
      <c r="CG8" s="2306" t="s">
        <v>412</v>
      </c>
      <c r="CH8" s="2306"/>
      <c r="CI8" s="2306"/>
      <c r="CJ8" s="2306"/>
      <c r="CK8" s="2306"/>
      <c r="CL8" s="83">
        <v>0</v>
      </c>
      <c r="CM8" s="91">
        <v>31</v>
      </c>
    </row>
    <row r="9" spans="1:91" ht="15" customHeight="1" x14ac:dyDescent="0.2">
      <c r="A9" s="1991"/>
      <c r="B9" s="1991"/>
      <c r="C9" s="295" t="s">
        <v>4</v>
      </c>
      <c r="D9" s="224">
        <v>4.0999999999999996</v>
      </c>
      <c r="E9" s="227">
        <v>26.5</v>
      </c>
      <c r="F9" s="1332">
        <v>22.4</v>
      </c>
      <c r="G9" s="99">
        <v>8.5999999999999979</v>
      </c>
      <c r="H9" s="151">
        <v>18.806666666666668</v>
      </c>
      <c r="I9" s="204">
        <v>13.596666666666666</v>
      </c>
      <c r="J9" s="207">
        <v>10.206666666666671</v>
      </c>
      <c r="K9" s="345">
        <v>3.5999999999999979</v>
      </c>
      <c r="L9" s="175">
        <v>6.0066666666666677</v>
      </c>
      <c r="M9" s="1017">
        <v>4.8033333333333328</v>
      </c>
      <c r="N9" s="471">
        <v>2.4066666666666698</v>
      </c>
      <c r="O9" s="999">
        <v>26</v>
      </c>
      <c r="P9" s="221">
        <v>91</v>
      </c>
      <c r="Q9" s="533">
        <v>65</v>
      </c>
      <c r="R9" s="259">
        <v>43.666666666666664</v>
      </c>
      <c r="S9" s="236">
        <v>79.933333333333337</v>
      </c>
      <c r="T9" s="841">
        <v>61.733333333333334</v>
      </c>
      <c r="U9" s="535">
        <v>36.266666666666673</v>
      </c>
      <c r="V9" s="476">
        <v>1007</v>
      </c>
      <c r="W9" s="325">
        <v>1030</v>
      </c>
      <c r="X9" s="169">
        <v>23</v>
      </c>
      <c r="Y9" s="181">
        <v>1019.85</v>
      </c>
      <c r="Z9" s="1677">
        <v>6.6000000000000227</v>
      </c>
      <c r="AA9" s="50">
        <v>4.3</v>
      </c>
      <c r="AB9" s="314">
        <v>4.4866666666666655</v>
      </c>
      <c r="AC9" s="315">
        <v>-0.18533333333333424</v>
      </c>
      <c r="AD9" s="315">
        <v>8.5</v>
      </c>
      <c r="AE9" s="315">
        <v>17.8</v>
      </c>
      <c r="AF9" s="1719">
        <v>28.4</v>
      </c>
      <c r="AG9" s="1173">
        <v>1.8</v>
      </c>
      <c r="AH9" s="1075">
        <v>3.2142857142857147E-2</v>
      </c>
      <c r="AI9" s="302">
        <v>1.4</v>
      </c>
      <c r="AJ9" s="234">
        <v>1</v>
      </c>
      <c r="AK9" s="234">
        <v>-9</v>
      </c>
      <c r="AL9" s="303">
        <v>0</v>
      </c>
      <c r="AM9" s="234">
        <v>2</v>
      </c>
      <c r="AN9" s="234">
        <v>28</v>
      </c>
      <c r="AO9" s="309">
        <v>6.6666666666666666E-2</v>
      </c>
      <c r="AP9" s="1186">
        <v>0.5</v>
      </c>
      <c r="AQ9" s="1181">
        <v>0.9</v>
      </c>
      <c r="AR9" s="1194">
        <v>-3.9</v>
      </c>
      <c r="AS9" s="481">
        <v>12.5</v>
      </c>
      <c r="AT9" s="1202">
        <v>16.399999999999999</v>
      </c>
      <c r="AU9" s="776">
        <v>2.9366666666666665</v>
      </c>
      <c r="AV9" s="773">
        <v>8.793333333333333</v>
      </c>
      <c r="AW9" s="1678">
        <v>5.8633333333333342</v>
      </c>
      <c r="AX9" s="1196">
        <v>5.8566666666666665</v>
      </c>
      <c r="AY9" s="392">
        <v>9</v>
      </c>
      <c r="AZ9" s="386">
        <v>0</v>
      </c>
      <c r="BA9" s="397">
        <v>0</v>
      </c>
      <c r="BB9" s="103">
        <v>0</v>
      </c>
      <c r="BC9" s="103">
        <v>0</v>
      </c>
      <c r="BD9" s="103">
        <v>0</v>
      </c>
      <c r="BE9" s="180">
        <v>0</v>
      </c>
      <c r="BF9" s="103">
        <v>1</v>
      </c>
      <c r="BG9" s="380">
        <v>2</v>
      </c>
      <c r="BH9" s="234">
        <v>0</v>
      </c>
      <c r="BI9" s="1805">
        <v>7</v>
      </c>
      <c r="BJ9" s="534">
        <v>10</v>
      </c>
      <c r="BK9" s="103">
        <v>11</v>
      </c>
      <c r="BL9" s="167">
        <v>3</v>
      </c>
      <c r="BM9" s="386">
        <v>0</v>
      </c>
      <c r="BN9" s="381">
        <v>23</v>
      </c>
      <c r="BO9" s="420">
        <v>2</v>
      </c>
      <c r="BP9" s="427">
        <v>21</v>
      </c>
      <c r="BQ9" s="234">
        <v>1</v>
      </c>
      <c r="BR9" s="103">
        <v>19</v>
      </c>
      <c r="BS9" s="386">
        <v>0</v>
      </c>
      <c r="BT9" s="381">
        <v>11</v>
      </c>
      <c r="BU9" s="424">
        <v>1</v>
      </c>
      <c r="BV9" s="427">
        <v>14</v>
      </c>
      <c r="BW9" s="433">
        <v>13</v>
      </c>
      <c r="BX9" s="437">
        <v>23</v>
      </c>
      <c r="BY9" s="2309" t="s">
        <v>409</v>
      </c>
      <c r="BZ9" s="2309"/>
      <c r="CA9" s="1699" t="s">
        <v>112</v>
      </c>
      <c r="CB9" s="1699" t="s">
        <v>112</v>
      </c>
      <c r="CC9" s="1699" t="s">
        <v>112</v>
      </c>
      <c r="CD9" s="1700" t="s">
        <v>112</v>
      </c>
      <c r="CE9" s="1699" t="s">
        <v>410</v>
      </c>
      <c r="CF9" s="1702" t="s">
        <v>112</v>
      </c>
      <c r="CG9" s="2306" t="s">
        <v>413</v>
      </c>
      <c r="CH9" s="2306"/>
      <c r="CI9" s="2306"/>
      <c r="CJ9" s="2306"/>
      <c r="CK9" s="2306"/>
      <c r="CL9" s="83">
        <v>0</v>
      </c>
      <c r="CM9" s="91">
        <v>30</v>
      </c>
    </row>
    <row r="10" spans="1:91" ht="15" customHeight="1" x14ac:dyDescent="0.2">
      <c r="A10" s="1991"/>
      <c r="B10" s="1991"/>
      <c r="C10" s="295" t="s">
        <v>5</v>
      </c>
      <c r="D10" s="224">
        <v>3.2</v>
      </c>
      <c r="E10" s="227">
        <v>24.5</v>
      </c>
      <c r="F10" s="1332">
        <v>21.3</v>
      </c>
      <c r="G10" s="99">
        <v>9.4838709677419359</v>
      </c>
      <c r="H10" s="151">
        <v>18.506451612903231</v>
      </c>
      <c r="I10" s="204">
        <v>14.238709677419358</v>
      </c>
      <c r="J10" s="207">
        <v>9.0225806451612947</v>
      </c>
      <c r="K10" s="345">
        <v>1.1838709677419352</v>
      </c>
      <c r="L10" s="175">
        <v>1.8064516129032313</v>
      </c>
      <c r="M10" s="1017">
        <v>1.4951612903225833</v>
      </c>
      <c r="N10" s="471">
        <v>0.62258064516129608</v>
      </c>
      <c r="O10" s="999">
        <v>27</v>
      </c>
      <c r="P10" s="221">
        <v>91</v>
      </c>
      <c r="Q10" s="533">
        <v>64</v>
      </c>
      <c r="R10" s="259">
        <v>41.903225806451616</v>
      </c>
      <c r="S10" s="236">
        <v>79.516129032258064</v>
      </c>
      <c r="T10" s="841">
        <v>60.064516129032256</v>
      </c>
      <c r="U10" s="535">
        <v>37.612903225806448</v>
      </c>
      <c r="V10" s="476">
        <v>1005</v>
      </c>
      <c r="W10" s="325">
        <v>1029</v>
      </c>
      <c r="X10" s="169">
        <v>24</v>
      </c>
      <c r="Y10" s="181">
        <v>1017.6129032258065</v>
      </c>
      <c r="Z10" s="1677">
        <v>4.3629032258064626</v>
      </c>
      <c r="AA10" s="50">
        <v>5.612903225806452</v>
      </c>
      <c r="AB10" s="314">
        <v>6.0451612903225795</v>
      </c>
      <c r="AC10" s="315">
        <v>1.56516129032258</v>
      </c>
      <c r="AD10" s="315">
        <v>10.4</v>
      </c>
      <c r="AE10" s="315">
        <v>22.5</v>
      </c>
      <c r="AF10" s="464">
        <v>33.799999999999997</v>
      </c>
      <c r="AG10" s="1173">
        <v>24.1</v>
      </c>
      <c r="AH10" s="1075">
        <v>0.40847457627118644</v>
      </c>
      <c r="AI10" s="302">
        <v>14.5</v>
      </c>
      <c r="AJ10" s="234">
        <v>6</v>
      </c>
      <c r="AK10" s="234">
        <v>-3</v>
      </c>
      <c r="AL10" s="303">
        <v>1</v>
      </c>
      <c r="AM10" s="234">
        <v>6</v>
      </c>
      <c r="AN10" s="234">
        <v>25</v>
      </c>
      <c r="AO10" s="309">
        <v>0.19354838709677419</v>
      </c>
      <c r="AP10" s="1186">
        <v>1</v>
      </c>
      <c r="AQ10" s="1181">
        <v>4.0166666666666666</v>
      </c>
      <c r="AR10" s="1194">
        <v>-4.2</v>
      </c>
      <c r="AS10" s="481">
        <v>15.1</v>
      </c>
      <c r="AT10" s="1202">
        <v>19.3</v>
      </c>
      <c r="AU10" s="776">
        <v>3.1451612903225801</v>
      </c>
      <c r="AV10" s="773">
        <v>9.1516129032258071</v>
      </c>
      <c r="AW10" s="1678">
        <v>6.0999999999999988</v>
      </c>
      <c r="AX10" s="1196">
        <v>6.0064516129032262</v>
      </c>
      <c r="AY10" s="392">
        <v>9</v>
      </c>
      <c r="AZ10" s="386">
        <v>0</v>
      </c>
      <c r="BA10" s="397">
        <v>0</v>
      </c>
      <c r="BB10" s="103">
        <v>0</v>
      </c>
      <c r="BC10" s="103">
        <v>0</v>
      </c>
      <c r="BD10" s="103">
        <v>0</v>
      </c>
      <c r="BE10" s="180">
        <v>1</v>
      </c>
      <c r="BF10" s="103">
        <v>1</v>
      </c>
      <c r="BG10" s="380">
        <v>0</v>
      </c>
      <c r="BH10" s="234">
        <v>0</v>
      </c>
      <c r="BI10" s="1805">
        <v>3</v>
      </c>
      <c r="BJ10" s="534">
        <v>5</v>
      </c>
      <c r="BK10" s="103">
        <v>11</v>
      </c>
      <c r="BL10" s="167">
        <v>3</v>
      </c>
      <c r="BM10" s="386">
        <v>0</v>
      </c>
      <c r="BN10" s="381">
        <v>8</v>
      </c>
      <c r="BO10" s="420">
        <v>1</v>
      </c>
      <c r="BP10" s="427">
        <v>17</v>
      </c>
      <c r="BQ10" s="234">
        <v>2</v>
      </c>
      <c r="BR10" s="103">
        <v>9</v>
      </c>
      <c r="BS10" s="386">
        <v>0</v>
      </c>
      <c r="BT10" s="381">
        <v>6</v>
      </c>
      <c r="BU10" s="424">
        <v>1</v>
      </c>
      <c r="BV10" s="427">
        <v>9</v>
      </c>
      <c r="BW10" s="433">
        <v>4</v>
      </c>
      <c r="BX10" s="437">
        <v>6</v>
      </c>
      <c r="BY10" s="2309" t="s">
        <v>112</v>
      </c>
      <c r="BZ10" s="2309"/>
      <c r="CA10" s="1699" t="s">
        <v>112</v>
      </c>
      <c r="CB10" s="1699" t="s">
        <v>112</v>
      </c>
      <c r="CC10" s="1699" t="s">
        <v>112</v>
      </c>
      <c r="CD10" s="1700" t="s">
        <v>112</v>
      </c>
      <c r="CE10" s="1699" t="s">
        <v>416</v>
      </c>
      <c r="CF10" s="1701" t="s">
        <v>112</v>
      </c>
      <c r="CG10" s="2306" t="s">
        <v>414</v>
      </c>
      <c r="CH10" s="2306"/>
      <c r="CI10" s="2306"/>
      <c r="CJ10" s="2306"/>
      <c r="CK10" s="2306"/>
      <c r="CL10" s="83">
        <v>0</v>
      </c>
      <c r="CM10" s="91">
        <v>31</v>
      </c>
    </row>
    <row r="11" spans="1:91" ht="15" customHeight="1" x14ac:dyDescent="0.2">
      <c r="A11" s="1991"/>
      <c r="B11" s="1991"/>
      <c r="C11" s="295" t="s">
        <v>6</v>
      </c>
      <c r="D11" s="224">
        <v>8</v>
      </c>
      <c r="E11" s="227">
        <v>31.9</v>
      </c>
      <c r="F11" s="1332">
        <v>23.9</v>
      </c>
      <c r="G11" s="99">
        <v>11.289999999999997</v>
      </c>
      <c r="H11" s="151">
        <v>20.266666666666666</v>
      </c>
      <c r="I11" s="204">
        <v>15.856666666666664</v>
      </c>
      <c r="J11" s="207">
        <v>8.9766666666666683</v>
      </c>
      <c r="K11" s="345">
        <v>0.18999999999999773</v>
      </c>
      <c r="L11" s="175">
        <v>6.666666666666643E-2</v>
      </c>
      <c r="M11" s="1017">
        <v>0.12833333333333385</v>
      </c>
      <c r="N11" s="471">
        <v>-0.1233333333333313</v>
      </c>
      <c r="O11" s="999">
        <v>31</v>
      </c>
      <c r="P11" s="221">
        <v>95</v>
      </c>
      <c r="Q11" s="533">
        <v>64</v>
      </c>
      <c r="R11" s="259">
        <v>48.8</v>
      </c>
      <c r="S11" s="236">
        <v>86.966666666666669</v>
      </c>
      <c r="T11" s="841">
        <v>68.433333333333337</v>
      </c>
      <c r="U11" s="535">
        <v>38.166666666666671</v>
      </c>
      <c r="V11" s="476">
        <v>995</v>
      </c>
      <c r="W11" s="325">
        <v>1034.0000010000001</v>
      </c>
      <c r="X11" s="169">
        <v>39.000001000000111</v>
      </c>
      <c r="Y11" s="181">
        <v>1015.0666666833333</v>
      </c>
      <c r="Z11" s="1677">
        <v>1.8166666833333238</v>
      </c>
      <c r="AA11" s="50">
        <v>5.6666667000000039</v>
      </c>
      <c r="AB11" s="314">
        <v>5.1100000000000003</v>
      </c>
      <c r="AC11" s="315">
        <v>0.82200000000000006</v>
      </c>
      <c r="AD11" s="315">
        <v>8.1999999999999993</v>
      </c>
      <c r="AE11" s="315">
        <v>19.7</v>
      </c>
      <c r="AF11" s="464">
        <v>32.9</v>
      </c>
      <c r="AG11" s="1173">
        <v>87.59999999999998</v>
      </c>
      <c r="AH11" s="1075">
        <v>1.4847457627118643</v>
      </c>
      <c r="AI11" s="302">
        <v>14.7</v>
      </c>
      <c r="AJ11" s="234">
        <v>14</v>
      </c>
      <c r="AK11" s="234">
        <v>5</v>
      </c>
      <c r="AL11" s="303">
        <v>2</v>
      </c>
      <c r="AM11" s="234">
        <v>17</v>
      </c>
      <c r="AN11" s="234">
        <v>13</v>
      </c>
      <c r="AO11" s="309">
        <v>0.56666666666666665</v>
      </c>
      <c r="AP11" s="1186">
        <v>0.82352941176470584</v>
      </c>
      <c r="AQ11" s="1181">
        <v>5.1529411764705868</v>
      </c>
      <c r="AR11" s="1194">
        <v>1.9</v>
      </c>
      <c r="AS11" s="481">
        <v>18.2</v>
      </c>
      <c r="AT11" s="1202">
        <v>16.3</v>
      </c>
      <c r="AU11" s="776">
        <v>6.6266666666666678</v>
      </c>
      <c r="AV11" s="773">
        <v>12.516666666666664</v>
      </c>
      <c r="AW11" s="1678">
        <v>9.6399999999999988</v>
      </c>
      <c r="AX11" s="1196">
        <v>5.8899999999999988</v>
      </c>
      <c r="AY11" s="392">
        <v>18</v>
      </c>
      <c r="AZ11" s="386">
        <v>0</v>
      </c>
      <c r="BA11" s="397">
        <v>0</v>
      </c>
      <c r="BB11" s="103">
        <v>0</v>
      </c>
      <c r="BC11" s="103">
        <v>0</v>
      </c>
      <c r="BD11" s="103">
        <v>0</v>
      </c>
      <c r="BE11" s="180">
        <v>0</v>
      </c>
      <c r="BF11" s="103">
        <v>4</v>
      </c>
      <c r="BG11" s="380">
        <v>3</v>
      </c>
      <c r="BH11" s="234">
        <v>0</v>
      </c>
      <c r="BI11" s="1805">
        <v>1</v>
      </c>
      <c r="BJ11" s="534">
        <v>8</v>
      </c>
      <c r="BK11" s="103">
        <v>22</v>
      </c>
      <c r="BL11" s="167">
        <v>3</v>
      </c>
      <c r="BM11" s="386">
        <v>3</v>
      </c>
      <c r="BN11" s="381">
        <v>4</v>
      </c>
      <c r="BO11" s="420">
        <v>7</v>
      </c>
      <c r="BP11" s="427">
        <v>11</v>
      </c>
      <c r="BQ11" s="234">
        <v>6</v>
      </c>
      <c r="BR11" s="103">
        <v>4</v>
      </c>
      <c r="BS11" s="386">
        <v>1</v>
      </c>
      <c r="BT11" s="381">
        <v>2</v>
      </c>
      <c r="BU11" s="424">
        <v>3</v>
      </c>
      <c r="BV11" s="427">
        <v>4</v>
      </c>
      <c r="BW11" s="433">
        <v>1</v>
      </c>
      <c r="BX11" s="437">
        <v>27</v>
      </c>
      <c r="BY11" s="2309" t="s">
        <v>418</v>
      </c>
      <c r="BZ11" s="2309"/>
      <c r="CA11" s="1699" t="s">
        <v>112</v>
      </c>
      <c r="CB11" s="1699" t="s">
        <v>112</v>
      </c>
      <c r="CC11" s="1699" t="s">
        <v>112</v>
      </c>
      <c r="CD11" s="1700" t="s">
        <v>112</v>
      </c>
      <c r="CE11" s="2467" t="s">
        <v>419</v>
      </c>
      <c r="CF11" s="2468"/>
      <c r="CG11" s="2306" t="s">
        <v>417</v>
      </c>
      <c r="CH11" s="2306"/>
      <c r="CI11" s="2306"/>
      <c r="CJ11" s="2306"/>
      <c r="CK11" s="2306"/>
      <c r="CL11" s="83">
        <v>0</v>
      </c>
      <c r="CM11" s="91">
        <v>30</v>
      </c>
    </row>
    <row r="12" spans="1:91" ht="13.5" customHeight="1" x14ac:dyDescent="0.2">
      <c r="A12" s="1991"/>
      <c r="B12" s="1991"/>
      <c r="C12" s="295" t="s">
        <v>7</v>
      </c>
      <c r="D12" s="224">
        <v>9.1</v>
      </c>
      <c r="E12" s="227">
        <v>26.4</v>
      </c>
      <c r="F12" s="1332">
        <v>17.299999999999997</v>
      </c>
      <c r="G12" s="99">
        <v>12.522580645161288</v>
      </c>
      <c r="H12" s="151">
        <v>21.058064516129026</v>
      </c>
      <c r="I12" s="204">
        <v>16.822580645161292</v>
      </c>
      <c r="J12" s="207">
        <v>8.5354838709677381</v>
      </c>
      <c r="K12" s="345">
        <v>-0.87741935483871281</v>
      </c>
      <c r="L12" s="175">
        <v>-1.3419354838709729</v>
      </c>
      <c r="M12" s="1017">
        <v>-1.109677419354842</v>
      </c>
      <c r="N12" s="471">
        <v>-0.46451612903226014</v>
      </c>
      <c r="O12" s="999">
        <v>33</v>
      </c>
      <c r="P12" s="221">
        <v>94</v>
      </c>
      <c r="Q12" s="533">
        <v>61</v>
      </c>
      <c r="R12" s="259">
        <v>48.645161290322584</v>
      </c>
      <c r="S12" s="236">
        <v>83.935483870967744</v>
      </c>
      <c r="T12" s="841">
        <v>66.225806451612897</v>
      </c>
      <c r="U12" s="535">
        <v>35.29032258064516</v>
      </c>
      <c r="V12" s="476">
        <v>993</v>
      </c>
      <c r="W12" s="325">
        <v>1027</v>
      </c>
      <c r="X12" s="169">
        <v>34</v>
      </c>
      <c r="Y12" s="181">
        <v>1013.3870967741935</v>
      </c>
      <c r="Z12" s="1677">
        <v>0.13709677419353739</v>
      </c>
      <c r="AA12" s="50">
        <v>4.4516129032258061</v>
      </c>
      <c r="AB12" s="314">
        <v>4.2225806451612904</v>
      </c>
      <c r="AC12" s="315">
        <v>6.2580645161291137E-2</v>
      </c>
      <c r="AD12" s="315">
        <v>8.3000000000000007</v>
      </c>
      <c r="AE12" s="315">
        <v>20.100000000000001</v>
      </c>
      <c r="AF12" s="464">
        <v>28</v>
      </c>
      <c r="AG12" s="1173">
        <v>52.699999999999996</v>
      </c>
      <c r="AH12" s="1075">
        <v>1.1212765957446809</v>
      </c>
      <c r="AI12" s="302">
        <v>13.7</v>
      </c>
      <c r="AJ12" s="234">
        <v>12</v>
      </c>
      <c r="AK12" s="234">
        <v>5</v>
      </c>
      <c r="AL12" s="303">
        <v>1</v>
      </c>
      <c r="AM12" s="234">
        <v>13</v>
      </c>
      <c r="AN12" s="234">
        <v>18</v>
      </c>
      <c r="AO12" s="309">
        <v>0.41935483870967744</v>
      </c>
      <c r="AP12" s="1186">
        <v>0.92307692307692313</v>
      </c>
      <c r="AQ12" s="1181">
        <v>4.0538461538461537</v>
      </c>
      <c r="AR12" s="1194">
        <v>3.4</v>
      </c>
      <c r="AS12" s="481">
        <v>16.399999999999999</v>
      </c>
      <c r="AT12" s="1202">
        <v>12.999999999999998</v>
      </c>
      <c r="AU12" s="776">
        <v>7.5258064516129046</v>
      </c>
      <c r="AV12" s="773">
        <v>12.390322580645158</v>
      </c>
      <c r="AW12" s="1678">
        <v>9.9903225806451612</v>
      </c>
      <c r="AX12" s="1196">
        <v>4.8645161290322587</v>
      </c>
      <c r="AY12" s="392">
        <v>12</v>
      </c>
      <c r="AZ12" s="386">
        <v>0</v>
      </c>
      <c r="BA12" s="397">
        <v>0</v>
      </c>
      <c r="BB12" s="103">
        <v>0</v>
      </c>
      <c r="BC12" s="103">
        <v>0</v>
      </c>
      <c r="BD12" s="103">
        <v>0</v>
      </c>
      <c r="BE12" s="180">
        <v>0</v>
      </c>
      <c r="BF12" s="103">
        <v>2</v>
      </c>
      <c r="BG12" s="380">
        <v>1</v>
      </c>
      <c r="BH12" s="234">
        <v>0</v>
      </c>
      <c r="BI12" s="1805">
        <v>0</v>
      </c>
      <c r="BJ12" s="534">
        <v>3</v>
      </c>
      <c r="BK12" s="103">
        <v>15</v>
      </c>
      <c r="BL12" s="167">
        <v>2</v>
      </c>
      <c r="BM12" s="386">
        <v>3</v>
      </c>
      <c r="BN12" s="381">
        <v>0</v>
      </c>
      <c r="BO12" s="420">
        <v>10</v>
      </c>
      <c r="BP12" s="427">
        <v>15</v>
      </c>
      <c r="BQ12" s="234">
        <v>8</v>
      </c>
      <c r="BR12" s="103">
        <v>8</v>
      </c>
      <c r="BS12" s="386">
        <v>2</v>
      </c>
      <c r="BT12" s="381">
        <v>0</v>
      </c>
      <c r="BU12" s="424">
        <v>5</v>
      </c>
      <c r="BV12" s="427">
        <v>5</v>
      </c>
      <c r="BW12" s="433">
        <v>30</v>
      </c>
      <c r="BX12" s="437">
        <v>5</v>
      </c>
      <c r="BY12" s="2309" t="s">
        <v>420</v>
      </c>
      <c r="BZ12" s="2309"/>
      <c r="CA12" s="1699" t="s">
        <v>112</v>
      </c>
      <c r="CB12" s="1699" t="s">
        <v>112</v>
      </c>
      <c r="CC12" s="1699" t="s">
        <v>112</v>
      </c>
      <c r="CD12" s="1700" t="s">
        <v>112</v>
      </c>
      <c r="CE12" s="1699" t="s">
        <v>421</v>
      </c>
      <c r="CF12" s="1701" t="s">
        <v>112</v>
      </c>
      <c r="CG12" s="2306" t="s">
        <v>433</v>
      </c>
      <c r="CH12" s="2306"/>
      <c r="CI12" s="2306"/>
      <c r="CJ12" s="2306"/>
      <c r="CK12" s="2306"/>
      <c r="CL12" s="83">
        <v>0</v>
      </c>
      <c r="CM12" s="91">
        <v>31</v>
      </c>
    </row>
    <row r="13" spans="1:91" ht="13.5" customHeight="1" x14ac:dyDescent="0.2">
      <c r="A13" s="1991"/>
      <c r="B13" s="1991"/>
      <c r="C13" s="295" t="s">
        <v>8</v>
      </c>
      <c r="D13" s="224">
        <v>9.1</v>
      </c>
      <c r="E13" s="227">
        <v>29.6</v>
      </c>
      <c r="F13" s="1332">
        <v>20.5</v>
      </c>
      <c r="G13" s="99">
        <v>13.235483870967741</v>
      </c>
      <c r="H13" s="151">
        <v>21.051612903225806</v>
      </c>
      <c r="I13" s="204">
        <v>16.983870967741932</v>
      </c>
      <c r="J13" s="207">
        <v>7.8161290322580648</v>
      </c>
      <c r="K13" s="345">
        <v>3.5483870967741638E-2</v>
      </c>
      <c r="L13" s="175">
        <v>-1.1483870967741936</v>
      </c>
      <c r="M13" s="1017">
        <v>-0.55645161290322775</v>
      </c>
      <c r="N13" s="471">
        <v>-1.1838709677419352</v>
      </c>
      <c r="O13" s="999">
        <v>33</v>
      </c>
      <c r="P13" s="221">
        <v>97</v>
      </c>
      <c r="Q13" s="533">
        <v>64</v>
      </c>
      <c r="R13" s="259">
        <v>51.032258064516128</v>
      </c>
      <c r="S13" s="236">
        <v>86.129032258064512</v>
      </c>
      <c r="T13" s="841">
        <v>70.193548387096769</v>
      </c>
      <c r="U13" s="535">
        <v>35.096774193548384</v>
      </c>
      <c r="V13" s="476">
        <v>1000</v>
      </c>
      <c r="W13" s="325">
        <v>1027</v>
      </c>
      <c r="X13" s="169">
        <v>27</v>
      </c>
      <c r="Y13" s="181">
        <v>1013.1290322580645</v>
      </c>
      <c r="Z13" s="1677">
        <v>-0.12096774193548754</v>
      </c>
      <c r="AA13" s="50">
        <v>5.032258064516129</v>
      </c>
      <c r="AB13" s="314">
        <v>4.2709677419354843</v>
      </c>
      <c r="AC13" s="315">
        <v>0.36696774193548531</v>
      </c>
      <c r="AD13" s="315">
        <v>6.8</v>
      </c>
      <c r="AE13" s="315">
        <v>18.100000000000001</v>
      </c>
      <c r="AF13" s="464">
        <v>26.3</v>
      </c>
      <c r="AG13" s="1173">
        <v>72.999999999999986</v>
      </c>
      <c r="AH13" s="1075">
        <v>1.1774193548387095</v>
      </c>
      <c r="AI13" s="302">
        <v>14.6</v>
      </c>
      <c r="AJ13" s="234">
        <v>9</v>
      </c>
      <c r="AK13" s="234">
        <v>1</v>
      </c>
      <c r="AL13" s="303">
        <v>2</v>
      </c>
      <c r="AM13" s="234">
        <v>14</v>
      </c>
      <c r="AN13" s="234">
        <v>17</v>
      </c>
      <c r="AO13" s="309">
        <v>0.45161290322580644</v>
      </c>
      <c r="AP13" s="1186">
        <v>0.6428571428571429</v>
      </c>
      <c r="AQ13" s="1181">
        <v>5.2142857142857135</v>
      </c>
      <c r="AR13" s="1194">
        <v>4.8</v>
      </c>
      <c r="AS13" s="481">
        <v>18.100000000000001</v>
      </c>
      <c r="AT13" s="1202">
        <v>13.3</v>
      </c>
      <c r="AU13" s="776">
        <v>8.4709677419354854</v>
      </c>
      <c r="AV13" s="773">
        <v>13.648387096774202</v>
      </c>
      <c r="AW13" s="1678">
        <v>11.093548387096773</v>
      </c>
      <c r="AX13" s="1196">
        <v>5.1774193548387117</v>
      </c>
      <c r="AY13" s="392">
        <v>12</v>
      </c>
      <c r="AZ13" s="386">
        <v>0</v>
      </c>
      <c r="BA13" s="397">
        <v>0</v>
      </c>
      <c r="BB13" s="103">
        <v>0</v>
      </c>
      <c r="BC13" s="103">
        <v>0</v>
      </c>
      <c r="BD13" s="103">
        <v>0</v>
      </c>
      <c r="BE13" s="180">
        <v>0</v>
      </c>
      <c r="BF13" s="103">
        <v>1</v>
      </c>
      <c r="BG13" s="380">
        <v>3</v>
      </c>
      <c r="BH13" s="234">
        <v>0</v>
      </c>
      <c r="BI13" s="1805">
        <v>0</v>
      </c>
      <c r="BJ13" s="534">
        <v>4</v>
      </c>
      <c r="BK13" s="103">
        <v>13</v>
      </c>
      <c r="BL13" s="167">
        <v>2</v>
      </c>
      <c r="BM13" s="386">
        <v>3</v>
      </c>
      <c r="BN13" s="381">
        <v>2</v>
      </c>
      <c r="BO13" s="420">
        <v>6</v>
      </c>
      <c r="BP13" s="427">
        <v>12</v>
      </c>
      <c r="BQ13" s="234">
        <v>5</v>
      </c>
      <c r="BR13" s="103">
        <v>4</v>
      </c>
      <c r="BS13" s="386">
        <v>1</v>
      </c>
      <c r="BT13" s="381">
        <v>2</v>
      </c>
      <c r="BU13" s="424">
        <v>3</v>
      </c>
      <c r="BV13" s="427">
        <v>4</v>
      </c>
      <c r="BW13" s="433">
        <v>19</v>
      </c>
      <c r="BX13" s="437">
        <v>3</v>
      </c>
      <c r="BY13" s="2309" t="s">
        <v>442</v>
      </c>
      <c r="BZ13" s="2309"/>
      <c r="CA13" s="1699" t="s">
        <v>112</v>
      </c>
      <c r="CB13" s="1699" t="s">
        <v>112</v>
      </c>
      <c r="CC13" s="1699" t="s">
        <v>112</v>
      </c>
      <c r="CD13" s="1699" t="s">
        <v>112</v>
      </c>
      <c r="CE13" s="1699" t="s">
        <v>416</v>
      </c>
      <c r="CF13" s="1701" t="s">
        <v>112</v>
      </c>
      <c r="CG13" s="2306" t="s">
        <v>434</v>
      </c>
      <c r="CH13" s="2306"/>
      <c r="CI13" s="2306"/>
      <c r="CJ13" s="2306"/>
      <c r="CK13" s="2306"/>
      <c r="CL13" s="83">
        <v>0</v>
      </c>
      <c r="CM13" s="91">
        <v>31</v>
      </c>
    </row>
    <row r="14" spans="1:91" ht="13.5" customHeight="1" x14ac:dyDescent="0.2">
      <c r="A14" s="1991"/>
      <c r="B14" s="1991"/>
      <c r="C14" s="295" t="s">
        <v>49</v>
      </c>
      <c r="D14" s="224">
        <v>7.2</v>
      </c>
      <c r="E14" s="227">
        <v>27.4</v>
      </c>
      <c r="F14" s="1332">
        <v>20.2</v>
      </c>
      <c r="G14" s="99">
        <v>12.383333333333331</v>
      </c>
      <c r="H14" s="151">
        <v>20.443333333333332</v>
      </c>
      <c r="I14" s="204">
        <v>16.233333333333334</v>
      </c>
      <c r="J14" s="207">
        <v>8.06</v>
      </c>
      <c r="K14" s="345">
        <v>1.2833333333333314</v>
      </c>
      <c r="L14" s="175">
        <v>1.7433333333333323</v>
      </c>
      <c r="M14" s="1017">
        <v>1.5133333333333319</v>
      </c>
      <c r="N14" s="471">
        <v>0.46000000000000085</v>
      </c>
      <c r="O14" s="999">
        <v>40</v>
      </c>
      <c r="P14" s="221">
        <v>98</v>
      </c>
      <c r="Q14" s="533">
        <v>58</v>
      </c>
      <c r="R14" s="259">
        <v>55.9</v>
      </c>
      <c r="S14" s="236">
        <v>90.833333333333329</v>
      </c>
      <c r="T14" s="841">
        <v>75.36666666666666</v>
      </c>
      <c r="U14" s="535">
        <v>34.93333333333333</v>
      </c>
      <c r="V14" s="476">
        <v>1000</v>
      </c>
      <c r="W14" s="325">
        <v>1030</v>
      </c>
      <c r="X14" s="169">
        <v>30</v>
      </c>
      <c r="Y14" s="181">
        <v>1013.9166666666666</v>
      </c>
      <c r="Z14" s="1677">
        <v>0.66666666666662877</v>
      </c>
      <c r="AA14" s="50">
        <v>4.4333333333333336</v>
      </c>
      <c r="AB14" s="314">
        <v>5.1433333333333344</v>
      </c>
      <c r="AC14" s="315">
        <v>1.3673333333333346</v>
      </c>
      <c r="AD14" s="315">
        <v>10.8</v>
      </c>
      <c r="AE14" s="315">
        <v>22.1</v>
      </c>
      <c r="AF14" s="464">
        <v>37.4</v>
      </c>
      <c r="AG14" s="1173">
        <v>42.099999999999987</v>
      </c>
      <c r="AH14" s="1075">
        <v>0.6378787878787876</v>
      </c>
      <c r="AI14" s="302">
        <v>21.7</v>
      </c>
      <c r="AJ14" s="234">
        <v>7</v>
      </c>
      <c r="AK14" s="234">
        <v>-2</v>
      </c>
      <c r="AL14" s="303">
        <v>1</v>
      </c>
      <c r="AM14" s="234">
        <v>15</v>
      </c>
      <c r="AN14" s="234">
        <v>15</v>
      </c>
      <c r="AO14" s="309">
        <v>0.5</v>
      </c>
      <c r="AP14" s="1186">
        <v>0.46666666666666667</v>
      </c>
      <c r="AQ14" s="1181">
        <v>2.8066666666666658</v>
      </c>
      <c r="AR14" s="1194">
        <v>4.8</v>
      </c>
      <c r="AS14" s="481">
        <v>18.600000000000001</v>
      </c>
      <c r="AT14" s="1202">
        <v>13.8</v>
      </c>
      <c r="AU14" s="776">
        <v>9.1333333333333329</v>
      </c>
      <c r="AV14" s="773">
        <v>14.26</v>
      </c>
      <c r="AW14" s="1678">
        <v>11.583333333333334</v>
      </c>
      <c r="AX14" s="1196">
        <v>5.1266666666666669</v>
      </c>
      <c r="AY14" s="392">
        <v>12</v>
      </c>
      <c r="AZ14" s="386">
        <v>0</v>
      </c>
      <c r="BA14" s="397">
        <v>1</v>
      </c>
      <c r="BB14" s="103">
        <v>0</v>
      </c>
      <c r="BC14" s="103">
        <v>0</v>
      </c>
      <c r="BD14" s="103">
        <v>0</v>
      </c>
      <c r="BE14" s="180">
        <v>0</v>
      </c>
      <c r="BF14" s="103">
        <v>0</v>
      </c>
      <c r="BG14" s="380">
        <v>3</v>
      </c>
      <c r="BH14" s="234">
        <v>1</v>
      </c>
      <c r="BI14" s="1805">
        <v>3</v>
      </c>
      <c r="BJ14" s="534">
        <v>8</v>
      </c>
      <c r="BK14" s="103">
        <v>15</v>
      </c>
      <c r="BL14" s="167">
        <v>4</v>
      </c>
      <c r="BM14" s="386">
        <v>0</v>
      </c>
      <c r="BN14" s="381">
        <v>10</v>
      </c>
      <c r="BO14" s="420">
        <v>12</v>
      </c>
      <c r="BP14" s="427">
        <v>13</v>
      </c>
      <c r="BQ14" s="234">
        <v>10</v>
      </c>
      <c r="BR14" s="103">
        <v>4</v>
      </c>
      <c r="BS14" s="386">
        <v>0</v>
      </c>
      <c r="BT14" s="381">
        <v>6</v>
      </c>
      <c r="BU14" s="424">
        <v>7</v>
      </c>
      <c r="BV14" s="427">
        <v>11</v>
      </c>
      <c r="BW14" s="433">
        <v>15</v>
      </c>
      <c r="BX14" s="437">
        <v>30</v>
      </c>
      <c r="BY14" s="2309" t="s">
        <v>439</v>
      </c>
      <c r="BZ14" s="2309"/>
      <c r="CA14" s="1699" t="s">
        <v>112</v>
      </c>
      <c r="CB14" s="1699" t="s">
        <v>112</v>
      </c>
      <c r="CC14" s="1699" t="s">
        <v>440</v>
      </c>
      <c r="CD14" s="1699" t="s">
        <v>112</v>
      </c>
      <c r="CE14" s="1699" t="s">
        <v>112</v>
      </c>
      <c r="CF14" s="1701" t="s">
        <v>441</v>
      </c>
      <c r="CG14" s="2306" t="s">
        <v>437</v>
      </c>
      <c r="CH14" s="2306"/>
      <c r="CI14" s="2306"/>
      <c r="CJ14" s="2306"/>
      <c r="CK14" s="2306"/>
      <c r="CL14" s="83">
        <v>0</v>
      </c>
      <c r="CM14" s="91">
        <v>30</v>
      </c>
    </row>
    <row r="15" spans="1:91" ht="13.5" customHeight="1" x14ac:dyDescent="0.2">
      <c r="A15" s="1991"/>
      <c r="B15" s="1991"/>
      <c r="C15" s="295" t="s">
        <v>9</v>
      </c>
      <c r="D15" s="224">
        <v>3.3</v>
      </c>
      <c r="E15" s="227">
        <v>27.1</v>
      </c>
      <c r="F15" s="1332">
        <v>23.8</v>
      </c>
      <c r="G15" s="99">
        <v>10.512903225806452</v>
      </c>
      <c r="H15" s="151">
        <v>16.964516129032258</v>
      </c>
      <c r="I15" s="204">
        <v>13.63548387096774</v>
      </c>
      <c r="J15" s="207">
        <v>6.4516129032258061</v>
      </c>
      <c r="K15" s="345">
        <v>1.7129032258064516</v>
      </c>
      <c r="L15" s="175">
        <v>2.3645161290322587</v>
      </c>
      <c r="M15" s="1017">
        <v>2.0387096774193552</v>
      </c>
      <c r="N15" s="471">
        <v>0.65161290322580712</v>
      </c>
      <c r="O15" s="999">
        <v>35</v>
      </c>
      <c r="P15" s="221">
        <v>96</v>
      </c>
      <c r="Q15" s="533">
        <v>61</v>
      </c>
      <c r="R15" s="259">
        <v>58.677419354838712</v>
      </c>
      <c r="S15" s="236">
        <v>88.064516129032256</v>
      </c>
      <c r="T15" s="841">
        <v>74.774193548387103</v>
      </c>
      <c r="U15" s="535">
        <v>29.387096774193544</v>
      </c>
      <c r="V15" s="476">
        <v>992</v>
      </c>
      <c r="W15" s="325">
        <v>1033</v>
      </c>
      <c r="X15" s="169">
        <v>41</v>
      </c>
      <c r="Y15" s="181">
        <v>1016.9193548387096</v>
      </c>
      <c r="Z15" s="1677">
        <v>3.6693548387096371</v>
      </c>
      <c r="AA15" s="50">
        <v>6.290322580645161</v>
      </c>
      <c r="AB15" s="314">
        <v>5.258064516129032</v>
      </c>
      <c r="AC15" s="315">
        <v>1.2900645161290325</v>
      </c>
      <c r="AD15" s="315">
        <v>10.8</v>
      </c>
      <c r="AE15" s="315">
        <v>21.5</v>
      </c>
      <c r="AF15" s="464">
        <v>37.700000000000003</v>
      </c>
      <c r="AG15" s="1173">
        <v>15.500000000000002</v>
      </c>
      <c r="AH15" s="1075">
        <v>0.22463768115942037</v>
      </c>
      <c r="AI15" s="302">
        <v>3.6</v>
      </c>
      <c r="AJ15" s="234">
        <v>5</v>
      </c>
      <c r="AK15" s="234">
        <v>-5</v>
      </c>
      <c r="AL15" s="303">
        <v>0</v>
      </c>
      <c r="AM15" s="234">
        <v>7</v>
      </c>
      <c r="AN15" s="234">
        <v>24</v>
      </c>
      <c r="AO15" s="309">
        <v>0.22580645161290322</v>
      </c>
      <c r="AP15" s="1186">
        <v>0.7142857142857143</v>
      </c>
      <c r="AQ15" s="1181">
        <v>2.2142857142857144</v>
      </c>
      <c r="AR15" s="1194">
        <v>-0.5</v>
      </c>
      <c r="AS15" s="481">
        <v>16.399999999999999</v>
      </c>
      <c r="AT15" s="1202">
        <v>16.899999999999999</v>
      </c>
      <c r="AU15" s="776">
        <v>6.5903225806451609</v>
      </c>
      <c r="AV15" s="773">
        <v>11.793548387096777</v>
      </c>
      <c r="AW15" s="1678">
        <v>8.9967741935483865</v>
      </c>
      <c r="AX15" s="1196">
        <v>5.2032258064516146</v>
      </c>
      <c r="AY15" s="392">
        <v>11</v>
      </c>
      <c r="AZ15" s="386">
        <v>0</v>
      </c>
      <c r="BA15" s="397">
        <v>0</v>
      </c>
      <c r="BB15" s="103">
        <v>0</v>
      </c>
      <c r="BC15" s="103">
        <v>0</v>
      </c>
      <c r="BD15" s="103">
        <v>0</v>
      </c>
      <c r="BE15" s="180">
        <v>0</v>
      </c>
      <c r="BF15" s="103">
        <v>0</v>
      </c>
      <c r="BG15" s="380">
        <v>3</v>
      </c>
      <c r="BH15" s="234">
        <v>0</v>
      </c>
      <c r="BI15" s="1805">
        <v>4</v>
      </c>
      <c r="BJ15" s="534">
        <v>7</v>
      </c>
      <c r="BK15" s="103">
        <v>12</v>
      </c>
      <c r="BL15" s="167">
        <v>2</v>
      </c>
      <c r="BM15" s="386">
        <v>3</v>
      </c>
      <c r="BN15" s="381">
        <v>16</v>
      </c>
      <c r="BO15" s="420">
        <v>7</v>
      </c>
      <c r="BP15" s="427">
        <v>17</v>
      </c>
      <c r="BQ15" s="234">
        <v>4</v>
      </c>
      <c r="BR15" s="103">
        <v>8</v>
      </c>
      <c r="BS15" s="386">
        <v>2</v>
      </c>
      <c r="BT15" s="381">
        <v>5</v>
      </c>
      <c r="BU15" s="424">
        <v>5</v>
      </c>
      <c r="BV15" s="427">
        <v>9</v>
      </c>
      <c r="BW15" s="433">
        <v>20</v>
      </c>
      <c r="BX15" s="437">
        <v>1</v>
      </c>
      <c r="BY15" s="2309" t="s">
        <v>442</v>
      </c>
      <c r="BZ15" s="2309"/>
      <c r="CA15" s="1699" t="s">
        <v>112</v>
      </c>
      <c r="CB15" s="1699" t="s">
        <v>112</v>
      </c>
      <c r="CC15" s="1699" t="s">
        <v>112</v>
      </c>
      <c r="CD15" s="1699" t="s">
        <v>112</v>
      </c>
      <c r="CE15" s="1699" t="s">
        <v>112</v>
      </c>
      <c r="CF15" s="1701" t="s">
        <v>112</v>
      </c>
      <c r="CG15" s="2306" t="s">
        <v>438</v>
      </c>
      <c r="CH15" s="2306"/>
      <c r="CI15" s="2306"/>
      <c r="CJ15" s="2306"/>
      <c r="CK15" s="2306"/>
      <c r="CL15" s="83">
        <v>0</v>
      </c>
      <c r="CM15" s="91">
        <v>31</v>
      </c>
    </row>
    <row r="16" spans="1:91" ht="13.5" customHeight="1" x14ac:dyDescent="0.2">
      <c r="A16" s="1991"/>
      <c r="B16" s="1991"/>
      <c r="C16" s="295" t="s">
        <v>10</v>
      </c>
      <c r="D16" s="224">
        <v>0.4</v>
      </c>
      <c r="E16" s="227">
        <v>17.399999999999999</v>
      </c>
      <c r="F16" s="1332">
        <v>17</v>
      </c>
      <c r="G16" s="99">
        <v>7.6333333333333355</v>
      </c>
      <c r="H16" s="151">
        <v>12.763333333333332</v>
      </c>
      <c r="I16" s="204">
        <v>10.389999999999999</v>
      </c>
      <c r="J16" s="207">
        <v>5.1299999999999963</v>
      </c>
      <c r="K16" s="345">
        <v>2.6333333333333355</v>
      </c>
      <c r="L16" s="175">
        <v>2.5633333333333326</v>
      </c>
      <c r="M16" s="1017">
        <v>2.5983333333333345</v>
      </c>
      <c r="N16" s="471">
        <v>-7.0000000000002949E-2</v>
      </c>
      <c r="O16" s="999">
        <v>47</v>
      </c>
      <c r="P16" s="221">
        <v>98</v>
      </c>
      <c r="Q16" s="533">
        <v>51</v>
      </c>
      <c r="R16" s="259">
        <v>78.8</v>
      </c>
      <c r="S16" s="236">
        <v>95.1</v>
      </c>
      <c r="T16" s="841">
        <v>88.533333333333331</v>
      </c>
      <c r="U16" s="535">
        <v>16.299999999999997</v>
      </c>
      <c r="V16" s="476">
        <v>990</v>
      </c>
      <c r="W16" s="325">
        <v>1030.001</v>
      </c>
      <c r="X16" s="169">
        <v>40.000999999999976</v>
      </c>
      <c r="Y16" s="181">
        <v>1016.9000166666667</v>
      </c>
      <c r="Z16" s="1677">
        <v>3.6500166666667155</v>
      </c>
      <c r="AA16" s="50">
        <v>7.5333666666666659</v>
      </c>
      <c r="AB16" s="314">
        <v>4.536666666666668</v>
      </c>
      <c r="AC16" s="315">
        <v>0.12066666666666848</v>
      </c>
      <c r="AD16" s="315">
        <v>10</v>
      </c>
      <c r="AE16" s="315">
        <v>22.8</v>
      </c>
      <c r="AF16" s="464">
        <v>32.200000000000003</v>
      </c>
      <c r="AG16" s="1173">
        <v>25.200000000000003</v>
      </c>
      <c r="AH16" s="1075">
        <v>0.39375000000000004</v>
      </c>
      <c r="AI16" s="302">
        <v>13.4</v>
      </c>
      <c r="AJ16" s="234">
        <v>5</v>
      </c>
      <c r="AK16" s="234">
        <v>-5</v>
      </c>
      <c r="AL16" s="303">
        <v>1</v>
      </c>
      <c r="AM16" s="234">
        <v>9</v>
      </c>
      <c r="AN16" s="234">
        <v>21</v>
      </c>
      <c r="AO16" s="309">
        <v>0.3</v>
      </c>
      <c r="AP16" s="1186">
        <v>0.55555555555555558</v>
      </c>
      <c r="AQ16" s="1181">
        <v>2.8000000000000003</v>
      </c>
      <c r="AR16" s="1194">
        <v>-1.9</v>
      </c>
      <c r="AS16" s="481">
        <v>14.3</v>
      </c>
      <c r="AT16" s="1202">
        <v>16.2</v>
      </c>
      <c r="AU16" s="776">
        <v>5.9499999999999993</v>
      </c>
      <c r="AV16" s="773">
        <v>10.986666666666666</v>
      </c>
      <c r="AW16" s="1678">
        <v>8.4833333333333343</v>
      </c>
      <c r="AX16" s="1196">
        <v>4.8741935483870984</v>
      </c>
      <c r="AY16" s="392">
        <v>8</v>
      </c>
      <c r="AZ16" s="386">
        <v>0</v>
      </c>
      <c r="BA16" s="397">
        <v>3</v>
      </c>
      <c r="BB16" s="103">
        <v>0</v>
      </c>
      <c r="BC16" s="103">
        <v>0</v>
      </c>
      <c r="BD16" s="103">
        <v>0</v>
      </c>
      <c r="BE16" s="180">
        <v>0</v>
      </c>
      <c r="BF16" s="103">
        <v>0</v>
      </c>
      <c r="BG16" s="380">
        <v>0</v>
      </c>
      <c r="BH16" s="234">
        <v>0</v>
      </c>
      <c r="BI16" s="1805">
        <v>0</v>
      </c>
      <c r="BJ16" s="534">
        <v>3</v>
      </c>
      <c r="BK16" s="103">
        <v>8</v>
      </c>
      <c r="BL16" s="167">
        <v>1</v>
      </c>
      <c r="BM16" s="386">
        <v>0</v>
      </c>
      <c r="BN16" s="381">
        <v>22</v>
      </c>
      <c r="BO16" s="420">
        <v>3</v>
      </c>
      <c r="BP16" s="427">
        <v>22</v>
      </c>
      <c r="BQ16" s="234">
        <v>4</v>
      </c>
      <c r="BR16" s="103">
        <v>12</v>
      </c>
      <c r="BS16" s="386">
        <v>0</v>
      </c>
      <c r="BT16" s="381">
        <v>6</v>
      </c>
      <c r="BU16" s="424">
        <v>3</v>
      </c>
      <c r="BV16" s="427">
        <v>20</v>
      </c>
      <c r="BW16" s="433">
        <v>28</v>
      </c>
      <c r="BX16" s="437">
        <v>3</v>
      </c>
      <c r="BY16" s="2308" t="s">
        <v>112</v>
      </c>
      <c r="BZ16" s="2308"/>
      <c r="CA16" s="1699" t="s">
        <v>112</v>
      </c>
      <c r="CB16" s="1699" t="s">
        <v>112</v>
      </c>
      <c r="CC16" s="1699" t="s">
        <v>451</v>
      </c>
      <c r="CD16" s="1700" t="s">
        <v>112</v>
      </c>
      <c r="CE16" s="1699" t="s">
        <v>112</v>
      </c>
      <c r="CF16" s="1701" t="s">
        <v>112</v>
      </c>
      <c r="CG16" s="2306" t="s">
        <v>452</v>
      </c>
      <c r="CH16" s="2306"/>
      <c r="CI16" s="2306"/>
      <c r="CJ16" s="2306"/>
      <c r="CK16" s="2306"/>
      <c r="CL16" s="83">
        <v>0</v>
      </c>
      <c r="CM16" s="91">
        <v>30</v>
      </c>
    </row>
    <row r="17" spans="1:91" ht="13.5" customHeight="1" x14ac:dyDescent="0.2">
      <c r="A17" s="1991"/>
      <c r="B17" s="1991"/>
      <c r="C17" s="295" t="s">
        <v>11</v>
      </c>
      <c r="D17" s="224">
        <v>-1.3</v>
      </c>
      <c r="E17" s="444">
        <v>12.9</v>
      </c>
      <c r="F17" s="471">
        <v>14.200000000000001</v>
      </c>
      <c r="G17" s="99">
        <v>4.2806451612903222</v>
      </c>
      <c r="H17" s="151">
        <v>9.0870967741935491</v>
      </c>
      <c r="I17" s="204">
        <v>6.848387096774192</v>
      </c>
      <c r="J17" s="207">
        <v>4.8064516129032269</v>
      </c>
      <c r="K17" s="345">
        <v>1.0806451612903221</v>
      </c>
      <c r="L17" s="175">
        <v>1.2870967741935493</v>
      </c>
      <c r="M17" s="1017">
        <v>1.1838709677419352</v>
      </c>
      <c r="N17" s="471">
        <v>0.20645161290322722</v>
      </c>
      <c r="O17" s="999">
        <v>45</v>
      </c>
      <c r="P17" s="221">
        <v>98</v>
      </c>
      <c r="Q17" s="533">
        <v>53</v>
      </c>
      <c r="R17" s="259">
        <v>70.903225806451616</v>
      </c>
      <c r="S17" s="236">
        <v>90.064516129032256</v>
      </c>
      <c r="T17" s="841">
        <v>80.903225806451616</v>
      </c>
      <c r="U17" s="535">
        <v>19.161290322580641</v>
      </c>
      <c r="V17" s="476">
        <v>980</v>
      </c>
      <c r="W17" s="325">
        <v>1035</v>
      </c>
      <c r="X17" s="169">
        <v>55</v>
      </c>
      <c r="Y17" s="181">
        <v>1011.4354838709677</v>
      </c>
      <c r="Z17" s="1677">
        <v>-1.8145161290323131</v>
      </c>
      <c r="AA17" s="50">
        <v>9.387096774193548</v>
      </c>
      <c r="AB17" s="314">
        <v>6.2398387096774188</v>
      </c>
      <c r="AC17" s="315">
        <v>1.3758387096774198</v>
      </c>
      <c r="AD17" s="315">
        <v>9.6</v>
      </c>
      <c r="AE17" s="315">
        <v>22.5</v>
      </c>
      <c r="AF17" s="464">
        <v>40.9</v>
      </c>
      <c r="AG17" s="1173">
        <v>56.199999999999989</v>
      </c>
      <c r="AH17" s="1075">
        <v>0.85151515151515134</v>
      </c>
      <c r="AI17" s="302">
        <v>9.1</v>
      </c>
      <c r="AJ17" s="234">
        <v>11</v>
      </c>
      <c r="AK17" s="234">
        <v>0</v>
      </c>
      <c r="AL17" s="303">
        <v>0</v>
      </c>
      <c r="AM17" s="234">
        <v>21</v>
      </c>
      <c r="AN17" s="234">
        <v>10</v>
      </c>
      <c r="AO17" s="309">
        <v>0.67741935483870963</v>
      </c>
      <c r="AP17" s="1186">
        <v>0.52380952380952384</v>
      </c>
      <c r="AQ17" s="1181">
        <v>2.6761904761904756</v>
      </c>
      <c r="AR17" s="1194">
        <v>-3.6</v>
      </c>
      <c r="AS17" s="481">
        <v>11.2</v>
      </c>
      <c r="AT17" s="1202">
        <v>14.799999999999999</v>
      </c>
      <c r="AU17" s="776">
        <v>1.1645161290322579</v>
      </c>
      <c r="AV17" s="773">
        <v>6.5774193548387112</v>
      </c>
      <c r="AW17" s="1678">
        <v>3.7225806451612904</v>
      </c>
      <c r="AX17" s="1196">
        <v>5.4129032258064518</v>
      </c>
      <c r="AY17" s="392">
        <v>12</v>
      </c>
      <c r="AZ17" s="386">
        <v>2</v>
      </c>
      <c r="BA17" s="397">
        <v>0</v>
      </c>
      <c r="BB17" s="103">
        <v>1</v>
      </c>
      <c r="BC17" s="103">
        <v>0</v>
      </c>
      <c r="BD17" s="103">
        <v>1</v>
      </c>
      <c r="BE17" s="180">
        <v>0</v>
      </c>
      <c r="BF17" s="103">
        <v>0</v>
      </c>
      <c r="BG17" s="380">
        <v>0</v>
      </c>
      <c r="BH17" s="234">
        <v>0</v>
      </c>
      <c r="BI17" s="1805">
        <v>0</v>
      </c>
      <c r="BJ17" s="534">
        <v>4</v>
      </c>
      <c r="BK17" s="103">
        <v>15</v>
      </c>
      <c r="BL17" s="167">
        <v>3</v>
      </c>
      <c r="BM17" s="386">
        <v>5</v>
      </c>
      <c r="BN17" s="381">
        <v>14</v>
      </c>
      <c r="BO17" s="420">
        <v>11</v>
      </c>
      <c r="BP17" s="427">
        <v>10</v>
      </c>
      <c r="BQ17" s="234">
        <v>7</v>
      </c>
      <c r="BR17" s="103">
        <v>4</v>
      </c>
      <c r="BS17" s="386">
        <v>4</v>
      </c>
      <c r="BT17" s="381">
        <v>7</v>
      </c>
      <c r="BU17" s="424">
        <v>5</v>
      </c>
      <c r="BV17" s="427">
        <v>6</v>
      </c>
      <c r="BW17" s="433">
        <v>19</v>
      </c>
      <c r="BX17" s="437">
        <v>26</v>
      </c>
      <c r="BY17" s="2288" t="s">
        <v>457</v>
      </c>
      <c r="BZ17" s="2288"/>
      <c r="CA17" s="1720" t="s">
        <v>458</v>
      </c>
      <c r="CB17" s="1699" t="s">
        <v>112</v>
      </c>
      <c r="CC17" s="1699" t="s">
        <v>112</v>
      </c>
      <c r="CD17" s="1700" t="s">
        <v>112</v>
      </c>
      <c r="CE17" s="1699" t="s">
        <v>112</v>
      </c>
      <c r="CF17" s="1701" t="s">
        <v>112</v>
      </c>
      <c r="CG17" s="2306" t="s">
        <v>456</v>
      </c>
      <c r="CH17" s="2306"/>
      <c r="CI17" s="2306"/>
      <c r="CJ17" s="2306"/>
      <c r="CK17" s="2306"/>
      <c r="CL17" s="83">
        <v>0</v>
      </c>
      <c r="CM17" s="91">
        <v>31</v>
      </c>
    </row>
    <row r="18" spans="1:91" ht="7.5" customHeight="1" x14ac:dyDescent="0.2">
      <c r="A18" s="1991"/>
      <c r="B18" s="1991"/>
      <c r="C18" s="295"/>
      <c r="D18" s="225"/>
      <c r="E18" s="228"/>
      <c r="F18" s="229"/>
      <c r="G18" s="99"/>
      <c r="H18" s="151"/>
      <c r="I18" s="177"/>
      <c r="J18" s="207"/>
      <c r="K18" s="345"/>
      <c r="L18" s="175"/>
      <c r="M18" s="178"/>
      <c r="N18" s="471"/>
      <c r="O18" s="554"/>
      <c r="P18" s="180"/>
      <c r="Q18" s="533"/>
      <c r="R18" s="259"/>
      <c r="S18" s="236"/>
      <c r="T18" s="841"/>
      <c r="U18" s="535"/>
      <c r="V18" s="477"/>
      <c r="W18" s="326"/>
      <c r="X18" s="169"/>
      <c r="Y18" s="181"/>
      <c r="Z18" s="1677"/>
      <c r="AA18" s="108"/>
      <c r="AB18" s="314"/>
      <c r="AC18" s="315"/>
      <c r="AD18" s="1305"/>
      <c r="AE18" s="1305"/>
      <c r="AF18" s="464"/>
      <c r="AG18" s="1173"/>
      <c r="AH18" s="1676"/>
      <c r="AI18" s="302"/>
      <c r="AJ18" s="235"/>
      <c r="AK18" s="234"/>
      <c r="AL18" s="303"/>
      <c r="AM18" s="234"/>
      <c r="AN18" s="234"/>
      <c r="AO18" s="234"/>
      <c r="AP18" s="1186"/>
      <c r="AQ18" s="1181"/>
      <c r="AR18" s="1192"/>
      <c r="AS18" s="772"/>
      <c r="AT18" s="1202"/>
      <c r="AU18" s="776"/>
      <c r="AV18" s="773"/>
      <c r="AW18" s="769"/>
      <c r="AX18" s="1196"/>
      <c r="AY18" s="393"/>
      <c r="AZ18" s="386"/>
      <c r="BA18" s="397"/>
      <c r="BB18" s="103"/>
      <c r="BC18" s="103"/>
      <c r="BD18" s="103"/>
      <c r="BE18" s="180"/>
      <c r="BF18" s="103"/>
      <c r="BG18" s="381"/>
      <c r="BH18" s="234"/>
      <c r="BI18" s="864"/>
      <c r="BJ18" s="535"/>
      <c r="BK18" s="103"/>
      <c r="BL18" s="167"/>
      <c r="BM18" s="386"/>
      <c r="BN18" s="381"/>
      <c r="BO18" s="420"/>
      <c r="BP18" s="427"/>
      <c r="BQ18" s="234"/>
      <c r="BR18" s="103"/>
      <c r="BS18" s="386"/>
      <c r="BT18" s="381"/>
      <c r="BU18" s="420"/>
      <c r="BV18" s="427"/>
      <c r="BW18" s="433"/>
      <c r="BX18" s="437"/>
      <c r="BY18" s="2291"/>
      <c r="BZ18" s="2291"/>
      <c r="CA18" s="1"/>
      <c r="CB18" s="1"/>
      <c r="CC18" s="1"/>
      <c r="CD18" s="1260"/>
      <c r="CE18" s="1"/>
      <c r="CF18" s="1052"/>
      <c r="CG18" s="1"/>
      <c r="CH18" s="1"/>
      <c r="CI18" s="1"/>
      <c r="CJ18" s="1"/>
      <c r="CK18" s="1"/>
      <c r="CL18" s="39"/>
      <c r="CM18" s="91"/>
    </row>
    <row r="19" spans="1:91" ht="16.5" customHeight="1" x14ac:dyDescent="0.2">
      <c r="A19" s="1991"/>
      <c r="B19" s="1991"/>
      <c r="C19" s="295" t="s">
        <v>40</v>
      </c>
      <c r="D19" s="226">
        <v>-3.2666666666666662</v>
      </c>
      <c r="E19" s="228">
        <v>12.033333333333331</v>
      </c>
      <c r="F19" s="229">
        <v>15.299999999999999</v>
      </c>
      <c r="G19" s="99">
        <v>2.35652841781874</v>
      </c>
      <c r="H19" s="151">
        <v>6.5286866359447009</v>
      </c>
      <c r="I19" s="177">
        <v>4.6043010752688165</v>
      </c>
      <c r="J19" s="207">
        <v>4.1721582181259604</v>
      </c>
      <c r="K19" s="345">
        <v>-0.24347158218126008</v>
      </c>
      <c r="L19" s="175">
        <v>-0.93798003072196623</v>
      </c>
      <c r="M19" s="178">
        <v>-0.59072580645161332</v>
      </c>
      <c r="N19" s="471">
        <v>-0.69450844854070615</v>
      </c>
      <c r="O19" s="554">
        <v>55.333333333333336</v>
      </c>
      <c r="P19" s="180">
        <v>98</v>
      </c>
      <c r="Q19" s="533">
        <v>42.666666666666664</v>
      </c>
      <c r="R19" s="259">
        <v>76.764208909370197</v>
      </c>
      <c r="S19" s="236">
        <v>93.047619047619037</v>
      </c>
      <c r="T19" s="841">
        <v>86.144393241167435</v>
      </c>
      <c r="U19" s="535">
        <v>16.283410138248843</v>
      </c>
      <c r="V19" s="477">
        <v>988.66666666666663</v>
      </c>
      <c r="W19" s="326">
        <v>1037.3333700000001</v>
      </c>
      <c r="X19" s="169">
        <v>48.666703333333317</v>
      </c>
      <c r="Y19" s="181">
        <v>1015.8083723809524</v>
      </c>
      <c r="Z19" s="1677">
        <v>2.5583723809524295</v>
      </c>
      <c r="AA19" s="65">
        <v>6.576038156682027</v>
      </c>
      <c r="AB19" s="314">
        <v>5.3017281105990781</v>
      </c>
      <c r="AC19" s="315">
        <v>0.39506144393241271</v>
      </c>
      <c r="AD19" s="315">
        <v>10.966666666666669</v>
      </c>
      <c r="AE19" s="315">
        <v>21.966666666666669</v>
      </c>
      <c r="AF19" s="464">
        <v>32.533333333333331</v>
      </c>
      <c r="AG19" s="1173">
        <v>143.89999999999998</v>
      </c>
      <c r="AH19" s="1075">
        <f>AG19/BX84</f>
        <v>0.85147928994082822</v>
      </c>
      <c r="AI19" s="302">
        <v>12.133333333333335</v>
      </c>
      <c r="AJ19" s="234">
        <v>27</v>
      </c>
      <c r="AK19" s="234">
        <f>AJ19-BY84</f>
        <v>-4</v>
      </c>
      <c r="AL19" s="636">
        <v>4</v>
      </c>
      <c r="AM19" s="403">
        <v>42</v>
      </c>
      <c r="AN19" s="403">
        <v>48</v>
      </c>
      <c r="AO19" s="1077">
        <f>AM19/CM19</f>
        <v>0.46666666666666667</v>
      </c>
      <c r="AP19" s="1186">
        <f>AJ19/AM19</f>
        <v>0.6428571428571429</v>
      </c>
      <c r="AQ19" s="1181">
        <f>AG19/AM19</f>
        <v>3.4261904761904756</v>
      </c>
      <c r="AR19" s="1192">
        <v>-6.833333333333333</v>
      </c>
      <c r="AS19" s="488">
        <v>10.433333333333334</v>
      </c>
      <c r="AT19" s="1202">
        <v>17.266666666666666</v>
      </c>
      <c r="AU19" s="776">
        <v>-8.1643625192012806E-2</v>
      </c>
      <c r="AV19" s="773">
        <v>4.5034178187403997</v>
      </c>
      <c r="AW19" s="769">
        <v>2.4169738863287251</v>
      </c>
      <c r="AX19" s="1196">
        <v>4.5850614439324131</v>
      </c>
      <c r="AY19" s="392">
        <v>48</v>
      </c>
      <c r="AZ19" s="388">
        <v>25</v>
      </c>
      <c r="BA19" s="399">
        <v>0</v>
      </c>
      <c r="BB19" s="53">
        <v>8</v>
      </c>
      <c r="BC19" s="53">
        <v>14</v>
      </c>
      <c r="BD19" s="53">
        <v>0</v>
      </c>
      <c r="BE19" s="221">
        <v>1</v>
      </c>
      <c r="BF19" s="53">
        <v>1</v>
      </c>
      <c r="BG19" s="380">
        <v>0</v>
      </c>
      <c r="BH19" s="403">
        <v>0</v>
      </c>
      <c r="BI19" s="1806">
        <v>1</v>
      </c>
      <c r="BJ19" s="657">
        <v>50</v>
      </c>
      <c r="BK19" s="53">
        <v>77</v>
      </c>
      <c r="BL19" s="168">
        <v>10</v>
      </c>
      <c r="BM19" s="410">
        <v>34</v>
      </c>
      <c r="BN19" s="380">
        <v>26</v>
      </c>
      <c r="BO19" s="422">
        <v>24</v>
      </c>
      <c r="BP19" s="429">
        <v>44</v>
      </c>
      <c r="BQ19" s="403">
        <v>4.666666666666667</v>
      </c>
      <c r="BR19" s="53">
        <v>7.333333333333333</v>
      </c>
      <c r="BS19" s="386">
        <v>7.333333333333333</v>
      </c>
      <c r="BT19" s="381">
        <v>4.333333333333333</v>
      </c>
      <c r="BU19" s="420">
        <v>5.666666666666667</v>
      </c>
      <c r="BV19" s="427">
        <v>7.666666666666667</v>
      </c>
      <c r="BW19" s="1625">
        <v>8</v>
      </c>
      <c r="BX19" s="1626">
        <v>22.333333333333332</v>
      </c>
      <c r="BY19" s="2292" t="s">
        <v>340</v>
      </c>
      <c r="BZ19" s="2293"/>
      <c r="CA19" s="2293"/>
      <c r="CB19" s="2293"/>
      <c r="CC19" s="2293"/>
      <c r="CD19" s="2294"/>
      <c r="CE19" s="1"/>
      <c r="CF19" s="1052"/>
      <c r="CG19" s="2471" t="s">
        <v>443</v>
      </c>
      <c r="CH19" s="2472"/>
      <c r="CI19" s="2472"/>
      <c r="CJ19" s="2472"/>
      <c r="CK19" s="2472"/>
      <c r="CL19" s="39"/>
      <c r="CM19" s="91">
        <f>SUM(CM17,CM6:CM7)</f>
        <v>90</v>
      </c>
    </row>
    <row r="20" spans="1:91" ht="16.5" customHeight="1" x14ac:dyDescent="0.2">
      <c r="A20" s="1991"/>
      <c r="B20" s="1991"/>
      <c r="C20" s="136" t="s">
        <v>37</v>
      </c>
      <c r="D20" s="226">
        <v>1.5666666666666664</v>
      </c>
      <c r="E20" s="228">
        <v>22.900000000000002</v>
      </c>
      <c r="F20" s="229">
        <v>21.333333333333332</v>
      </c>
      <c r="G20" s="99">
        <v>7.1597826086956529</v>
      </c>
      <c r="H20" s="151">
        <v>16.198913043478257</v>
      </c>
      <c r="I20" s="177">
        <v>11.744565217391305</v>
      </c>
      <c r="J20" s="207">
        <v>9.0391304347826065</v>
      </c>
      <c r="K20" s="345">
        <v>1.5419354838709669</v>
      </c>
      <c r="L20" s="175">
        <v>2.9269534050179229</v>
      </c>
      <c r="M20" s="178">
        <v>2.2344444444444451</v>
      </c>
      <c r="N20" s="471">
        <v>1.3850179211469562</v>
      </c>
      <c r="O20" s="554">
        <v>29.666666666666668</v>
      </c>
      <c r="P20" s="180">
        <v>93.333333333333329</v>
      </c>
      <c r="Q20" s="533">
        <v>63.666666666666664</v>
      </c>
      <c r="R20" s="259">
        <v>47.910394265232981</v>
      </c>
      <c r="S20" s="236">
        <v>82.44014336917563</v>
      </c>
      <c r="T20" s="841">
        <v>65.470250896057351</v>
      </c>
      <c r="U20" s="535">
        <v>34.529749103942656</v>
      </c>
      <c r="V20" s="477">
        <v>1003</v>
      </c>
      <c r="W20" s="326">
        <v>1033.6666666666667</v>
      </c>
      <c r="X20" s="169">
        <v>30.666666666666668</v>
      </c>
      <c r="Y20" s="181">
        <v>1019.9553763440859</v>
      </c>
      <c r="Z20" s="1677">
        <v>6.7053763440860239</v>
      </c>
      <c r="AA20" s="108">
        <v>5.1000000000000005</v>
      </c>
      <c r="AB20" s="316">
        <v>5.0718996415770592</v>
      </c>
      <c r="AC20" s="315">
        <v>0.37856630824372672</v>
      </c>
      <c r="AD20" s="315">
        <v>9.4</v>
      </c>
      <c r="AE20" s="315">
        <v>21.400000000000002</v>
      </c>
      <c r="AF20" s="464">
        <v>31.866666666666664</v>
      </c>
      <c r="AG20" s="1173">
        <v>37</v>
      </c>
      <c r="AH20" s="1075">
        <v>0.22289156626506024</v>
      </c>
      <c r="AI20" s="302">
        <v>6.7666666666666666</v>
      </c>
      <c r="AJ20" s="234">
        <v>10</v>
      </c>
      <c r="AK20" s="234">
        <v>-19</v>
      </c>
      <c r="AL20" s="636">
        <v>1</v>
      </c>
      <c r="AM20" s="403">
        <v>13</v>
      </c>
      <c r="AN20" s="403">
        <v>79</v>
      </c>
      <c r="AO20" s="1077">
        <v>0.14130434782608695</v>
      </c>
      <c r="AP20" s="1186"/>
      <c r="AQ20" s="1181"/>
      <c r="AR20" s="1192">
        <v>-4.666666666666667</v>
      </c>
      <c r="AS20" s="488">
        <v>13.4</v>
      </c>
      <c r="AT20" s="1202">
        <v>18.066666666666666</v>
      </c>
      <c r="AU20" s="776">
        <v>2.101469534050179</v>
      </c>
      <c r="AV20" s="773">
        <v>7.8665949820788539</v>
      </c>
      <c r="AW20" s="769">
        <v>4.9813261648745515</v>
      </c>
      <c r="AX20" s="1196">
        <v>5.7651254480286731</v>
      </c>
      <c r="AY20" s="392">
        <v>27</v>
      </c>
      <c r="AZ20" s="388">
        <v>3</v>
      </c>
      <c r="BA20" s="399">
        <v>1</v>
      </c>
      <c r="BB20" s="53">
        <v>0</v>
      </c>
      <c r="BC20" s="53">
        <v>0</v>
      </c>
      <c r="BD20" s="53">
        <v>0</v>
      </c>
      <c r="BE20" s="221">
        <v>1</v>
      </c>
      <c r="BF20" s="53">
        <v>2</v>
      </c>
      <c r="BG20" s="380">
        <v>2</v>
      </c>
      <c r="BH20" s="403">
        <v>0</v>
      </c>
      <c r="BI20" s="1806">
        <v>14</v>
      </c>
      <c r="BJ20" s="657">
        <v>23</v>
      </c>
      <c r="BK20" s="53">
        <v>33</v>
      </c>
      <c r="BL20" s="168">
        <v>9</v>
      </c>
      <c r="BM20" s="410">
        <v>6</v>
      </c>
      <c r="BN20" s="380">
        <v>39</v>
      </c>
      <c r="BO20" s="422">
        <v>6</v>
      </c>
      <c r="BP20" s="429">
        <v>57</v>
      </c>
      <c r="BQ20" s="403">
        <v>2</v>
      </c>
      <c r="BR20" s="53">
        <v>13.333333333333334</v>
      </c>
      <c r="BS20" s="386">
        <v>1.3333333333333333</v>
      </c>
      <c r="BT20" s="381">
        <v>7</v>
      </c>
      <c r="BU20" s="420">
        <v>1.3333333333333333</v>
      </c>
      <c r="BV20" s="427">
        <v>10.666666666666666</v>
      </c>
      <c r="BW20" s="1625">
        <v>8.3333333333333339</v>
      </c>
      <c r="BX20" s="1626">
        <v>20</v>
      </c>
      <c r="BY20" s="2295" t="s">
        <v>16</v>
      </c>
      <c r="BZ20" s="2296"/>
      <c r="CA20" s="232" t="s">
        <v>127</v>
      </c>
      <c r="CB20" s="1918" t="s">
        <v>18</v>
      </c>
      <c r="CC20" s="1918"/>
      <c r="CD20" s="1722" t="s">
        <v>19</v>
      </c>
      <c r="CF20" s="979"/>
      <c r="CG20" s="2307" t="s">
        <v>444</v>
      </c>
      <c r="CH20" s="2307"/>
      <c r="CI20" s="2307"/>
      <c r="CJ20" s="2307"/>
      <c r="CK20" s="2307"/>
      <c r="CL20" s="39"/>
      <c r="CM20" s="91">
        <f>SUM(CM8:CM10)</f>
        <v>92</v>
      </c>
    </row>
    <row r="21" spans="1:91" ht="17.25" customHeight="1" x14ac:dyDescent="0.2">
      <c r="A21" s="1991"/>
      <c r="B21" s="1991"/>
      <c r="C21" s="296" t="s">
        <v>39</v>
      </c>
      <c r="D21" s="226">
        <v>8.7333333333333343</v>
      </c>
      <c r="E21" s="228">
        <v>29.3</v>
      </c>
      <c r="F21" s="229">
        <v>20.566666666666666</v>
      </c>
      <c r="G21" s="99">
        <v>12.349354838709674</v>
      </c>
      <c r="H21" s="151">
        <v>20.792114695340498</v>
      </c>
      <c r="I21" s="177">
        <v>16.55437275985663</v>
      </c>
      <c r="J21" s="207">
        <v>8.4427598566308237</v>
      </c>
      <c r="K21" s="345">
        <v>-0.21731182795699114</v>
      </c>
      <c r="L21" s="175">
        <v>-0.80788530465950004</v>
      </c>
      <c r="M21" s="178">
        <v>-0.5125985663082453</v>
      </c>
      <c r="N21" s="471">
        <v>-0.59057347670250893</v>
      </c>
      <c r="O21" s="554">
        <v>32.333333333333336</v>
      </c>
      <c r="P21" s="180">
        <v>95.333333333333329</v>
      </c>
      <c r="Q21" s="533">
        <v>63</v>
      </c>
      <c r="R21" s="259">
        <v>49.49247311827957</v>
      </c>
      <c r="S21" s="236">
        <v>85.677060931899632</v>
      </c>
      <c r="T21" s="267">
        <v>68.284229390681006</v>
      </c>
      <c r="U21" s="535">
        <v>36.184587813620077</v>
      </c>
      <c r="V21" s="477">
        <v>996</v>
      </c>
      <c r="W21" s="326">
        <v>1029.3333336666667</v>
      </c>
      <c r="X21" s="169">
        <v>33.333333666666704</v>
      </c>
      <c r="Y21" s="181">
        <v>1013.860931905197</v>
      </c>
      <c r="Z21" s="1677">
        <v>0.61093190519712459</v>
      </c>
      <c r="AA21" s="65">
        <v>5.0501792225806463</v>
      </c>
      <c r="AB21" s="314">
        <v>4.5345161290322578</v>
      </c>
      <c r="AC21" s="315">
        <v>0.41718279569892402</v>
      </c>
      <c r="AD21" s="315">
        <v>7.7666666666666666</v>
      </c>
      <c r="AE21" s="315">
        <v>19.3</v>
      </c>
      <c r="AF21" s="464">
        <v>29.066666666666666</v>
      </c>
      <c r="AG21" s="1173">
        <v>213.29999999999995</v>
      </c>
      <c r="AH21" s="1075">
        <v>1.2696428571428569</v>
      </c>
      <c r="AI21" s="302">
        <v>14.333333333333334</v>
      </c>
      <c r="AJ21" s="234">
        <v>35</v>
      </c>
      <c r="AK21" s="234">
        <v>11</v>
      </c>
      <c r="AL21" s="636">
        <v>5</v>
      </c>
      <c r="AM21" s="403">
        <v>44</v>
      </c>
      <c r="AN21" s="403">
        <v>48</v>
      </c>
      <c r="AO21" s="1077">
        <v>0.47826086956521741</v>
      </c>
      <c r="AP21" s="1186">
        <v>0.79545454545454541</v>
      </c>
      <c r="AQ21" s="1181">
        <v>4.8477272727272718</v>
      </c>
      <c r="AR21" s="1192">
        <v>3.3666666666666667</v>
      </c>
      <c r="AS21" s="488">
        <v>17.566666666666666</v>
      </c>
      <c r="AT21" s="1202">
        <v>14.199999999999998</v>
      </c>
      <c r="AU21" s="776">
        <v>7.5411469534050193</v>
      </c>
      <c r="AV21" s="773">
        <v>12.851792114695341</v>
      </c>
      <c r="AW21" s="769">
        <v>10.241290322580644</v>
      </c>
      <c r="AX21" s="1196">
        <v>5.3106451612903234</v>
      </c>
      <c r="AY21" s="392">
        <v>42</v>
      </c>
      <c r="AZ21" s="388">
        <v>0</v>
      </c>
      <c r="BA21" s="399">
        <v>0</v>
      </c>
      <c r="BB21" s="53">
        <v>0</v>
      </c>
      <c r="BC21" s="53">
        <v>0</v>
      </c>
      <c r="BD21" s="53">
        <v>0</v>
      </c>
      <c r="BE21" s="221">
        <v>0</v>
      </c>
      <c r="BF21" s="53">
        <v>7</v>
      </c>
      <c r="BG21" s="380">
        <v>7</v>
      </c>
      <c r="BH21" s="403">
        <v>0</v>
      </c>
      <c r="BI21" s="1806">
        <v>1</v>
      </c>
      <c r="BJ21" s="657">
        <v>15</v>
      </c>
      <c r="BK21" s="53">
        <v>50</v>
      </c>
      <c r="BL21" s="168">
        <v>7</v>
      </c>
      <c r="BM21" s="410">
        <v>9</v>
      </c>
      <c r="BN21" s="380">
        <v>6</v>
      </c>
      <c r="BO21" s="422">
        <v>23</v>
      </c>
      <c r="BP21" s="429">
        <v>38</v>
      </c>
      <c r="BQ21" s="403">
        <v>6.333333333333333</v>
      </c>
      <c r="BR21" s="53">
        <v>5.333333333333333</v>
      </c>
      <c r="BS21" s="386">
        <v>1.3333333333333333</v>
      </c>
      <c r="BT21" s="381">
        <v>1.3333333333333333</v>
      </c>
      <c r="BU21" s="420">
        <v>3.6666666666666665</v>
      </c>
      <c r="BV21" s="427">
        <v>4.333333333333333</v>
      </c>
      <c r="BW21" s="1625">
        <v>16.666666666666668</v>
      </c>
      <c r="BX21" s="1626">
        <v>11.666666666666666</v>
      </c>
      <c r="BY21" s="2272">
        <f>AZ24-CB89</f>
        <v>-16.3</v>
      </c>
      <c r="BZ21" s="2273"/>
      <c r="CA21" s="234">
        <f>BB24-CE89</f>
        <v>-18</v>
      </c>
      <c r="CB21" s="2278">
        <f>BC24-CD89</f>
        <v>-6.9</v>
      </c>
      <c r="CC21" s="2278"/>
      <c r="CD21" s="169">
        <f>BF24-CC89</f>
        <v>-6</v>
      </c>
      <c r="CG21" s="2289" t="s">
        <v>445</v>
      </c>
      <c r="CH21" s="2290"/>
      <c r="CI21" s="2290"/>
      <c r="CJ21" s="2290"/>
      <c r="CK21" s="2290"/>
      <c r="CL21" s="39"/>
      <c r="CM21" s="91">
        <f>SUM(CM11:CM13)</f>
        <v>92</v>
      </c>
    </row>
    <row r="22" spans="1:91" ht="17.25" customHeight="1" x14ac:dyDescent="0.2">
      <c r="A22" s="1991"/>
      <c r="B22" s="1991"/>
      <c r="C22" s="296" t="s">
        <v>38</v>
      </c>
      <c r="D22" s="226">
        <v>3.6333333333333333</v>
      </c>
      <c r="E22" s="228">
        <v>23.966666666666669</v>
      </c>
      <c r="F22" s="229">
        <v>20.333333333333332</v>
      </c>
      <c r="G22" s="99">
        <v>10.176523297491039</v>
      </c>
      <c r="H22" s="151">
        <v>16.72372759856631</v>
      </c>
      <c r="I22" s="177">
        <v>13.419605734767025</v>
      </c>
      <c r="J22" s="207">
        <v>6.5472043010752676</v>
      </c>
      <c r="K22" s="345">
        <v>1.8765232974910395</v>
      </c>
      <c r="L22" s="175">
        <v>2.2237275985663079</v>
      </c>
      <c r="M22" s="178">
        <v>2.0501254480286737</v>
      </c>
      <c r="N22" s="471">
        <v>0.34720430107526834</v>
      </c>
      <c r="O22" s="554">
        <v>40.666666666666664</v>
      </c>
      <c r="P22" s="180">
        <v>97.333333333333329</v>
      </c>
      <c r="Q22" s="533">
        <v>56.666666666666664</v>
      </c>
      <c r="R22" s="259">
        <v>64.459139784946231</v>
      </c>
      <c r="S22" s="236">
        <v>91.332616487455198</v>
      </c>
      <c r="T22" s="267">
        <v>79.558064516129022</v>
      </c>
      <c r="U22" s="535">
        <v>26.873476702508956</v>
      </c>
      <c r="V22" s="477">
        <v>994</v>
      </c>
      <c r="W22" s="326">
        <v>1031.0003333333334</v>
      </c>
      <c r="X22" s="169">
        <v>37.000333333333323</v>
      </c>
      <c r="Y22" s="181">
        <v>1015.9120127240143</v>
      </c>
      <c r="Z22" s="1677">
        <v>2.662012724014327</v>
      </c>
      <c r="AA22" s="65">
        <v>6.0856741935483862</v>
      </c>
      <c r="AB22" s="314">
        <v>4.9793548387096784</v>
      </c>
      <c r="AC22" s="315">
        <v>0.92602150537634476</v>
      </c>
      <c r="AD22" s="315">
        <v>10.533333333333333</v>
      </c>
      <c r="AE22" s="315">
        <v>22.133333333333336</v>
      </c>
      <c r="AF22" s="464">
        <v>35.766666666666666</v>
      </c>
      <c r="AG22" s="1173">
        <v>82.799999999999983</v>
      </c>
      <c r="AH22" s="1075">
        <v>0.41608040201005014</v>
      </c>
      <c r="AI22" s="302">
        <v>12.9</v>
      </c>
      <c r="AJ22" s="234">
        <v>17</v>
      </c>
      <c r="AK22" s="234">
        <v>-12</v>
      </c>
      <c r="AL22" s="303">
        <v>2</v>
      </c>
      <c r="AM22" s="234">
        <v>31</v>
      </c>
      <c r="AN22" s="234">
        <v>60</v>
      </c>
      <c r="AO22" s="1077">
        <v>0.34065934065934067</v>
      </c>
      <c r="AP22" s="1186">
        <v>0.54838709677419351</v>
      </c>
      <c r="AQ22" s="1181">
        <v>2.6709677419354834</v>
      </c>
      <c r="AR22" s="1192">
        <v>0.79999999999999993</v>
      </c>
      <c r="AS22" s="798">
        <v>16.433333333333334</v>
      </c>
      <c r="AT22" s="1202">
        <v>15.633333333333333</v>
      </c>
      <c r="AU22" s="484">
        <v>7.2245519713261643</v>
      </c>
      <c r="AV22" s="798">
        <v>12.34673835125448</v>
      </c>
      <c r="AW22" s="89">
        <v>9.6878136200716849</v>
      </c>
      <c r="AX22" s="1193">
        <v>5.0680286738351263</v>
      </c>
      <c r="AY22" s="392">
        <v>31</v>
      </c>
      <c r="AZ22" s="388">
        <v>0</v>
      </c>
      <c r="BA22" s="399">
        <v>4</v>
      </c>
      <c r="BB22" s="53">
        <v>0</v>
      </c>
      <c r="BC22" s="53">
        <v>0</v>
      </c>
      <c r="BD22" s="53">
        <v>0</v>
      </c>
      <c r="BE22" s="221">
        <v>0</v>
      </c>
      <c r="BF22" s="53">
        <v>0</v>
      </c>
      <c r="BG22" s="380">
        <v>6</v>
      </c>
      <c r="BH22" s="403">
        <v>1</v>
      </c>
      <c r="BI22" s="1806">
        <v>7</v>
      </c>
      <c r="BJ22" s="657">
        <v>18</v>
      </c>
      <c r="BK22" s="53">
        <v>35</v>
      </c>
      <c r="BL22" s="168">
        <v>7</v>
      </c>
      <c r="BM22" s="410">
        <v>3</v>
      </c>
      <c r="BN22" s="380">
        <v>48</v>
      </c>
      <c r="BO22" s="422">
        <v>22</v>
      </c>
      <c r="BP22" s="429">
        <v>52</v>
      </c>
      <c r="BQ22" s="403">
        <v>6</v>
      </c>
      <c r="BR22" s="53">
        <v>8</v>
      </c>
      <c r="BS22" s="386">
        <v>0.66666666666666663</v>
      </c>
      <c r="BT22" s="381">
        <v>5.666666666666667</v>
      </c>
      <c r="BU22" s="420">
        <v>5</v>
      </c>
      <c r="BV22" s="427">
        <v>13.333333333333334</v>
      </c>
      <c r="BW22" s="1625">
        <v>21</v>
      </c>
      <c r="BX22" s="1626">
        <v>11.333333333333334</v>
      </c>
      <c r="BY22" s="2297">
        <f>AZ24/CB89</f>
        <v>0.38022813688212925</v>
      </c>
      <c r="BZ22" s="2298"/>
      <c r="CA22" s="1740">
        <f>BB24/CE89</f>
        <v>0.1</v>
      </c>
      <c r="CB22" s="2285">
        <f>BC24/CD89</f>
        <v>0</v>
      </c>
      <c r="CC22" s="2285"/>
      <c r="CD22" s="1741">
        <f>BF24/CC89</f>
        <v>0.625</v>
      </c>
      <c r="CG22" s="2289"/>
      <c r="CH22" s="2290"/>
      <c r="CI22" s="2290"/>
      <c r="CJ22" s="2290"/>
      <c r="CK22" s="2290"/>
      <c r="CL22" s="39"/>
      <c r="CM22" s="91">
        <f>SUM(CM14:CM16)</f>
        <v>91</v>
      </c>
    </row>
    <row r="23" spans="1:91" ht="6" customHeight="1" x14ac:dyDescent="0.2">
      <c r="A23" s="1991"/>
      <c r="B23" s="1991"/>
      <c r="C23" s="296"/>
      <c r="D23" s="226"/>
      <c r="E23" s="228"/>
      <c r="F23" s="229"/>
      <c r="G23" s="99"/>
      <c r="H23" s="151"/>
      <c r="I23" s="177"/>
      <c r="J23" s="208"/>
      <c r="K23" s="99"/>
      <c r="L23" s="151"/>
      <c r="M23" s="177"/>
      <c r="N23" s="179"/>
      <c r="O23" s="554"/>
      <c r="P23" s="180"/>
      <c r="Q23" s="533"/>
      <c r="R23" s="259"/>
      <c r="S23" s="236"/>
      <c r="T23" s="842"/>
      <c r="U23" s="535"/>
      <c r="V23" s="477"/>
      <c r="W23" s="326"/>
      <c r="X23" s="169"/>
      <c r="Y23" s="181"/>
      <c r="Z23" s="263"/>
      <c r="AA23" s="65"/>
      <c r="AB23" s="316"/>
      <c r="AC23" s="315"/>
      <c r="AD23" s="315"/>
      <c r="AE23" s="315"/>
      <c r="AF23" s="464"/>
      <c r="AG23" s="1174"/>
      <c r="AH23" s="301"/>
      <c r="AI23" s="302"/>
      <c r="AJ23" s="234"/>
      <c r="AK23" s="234"/>
      <c r="AL23" s="303"/>
      <c r="AM23" s="234"/>
      <c r="AN23" s="234"/>
      <c r="AO23" s="1077"/>
      <c r="AP23" s="1186"/>
      <c r="AQ23" s="1181"/>
      <c r="AR23" s="1192"/>
      <c r="AS23" s="798"/>
      <c r="AT23" s="1202"/>
      <c r="AU23" s="484"/>
      <c r="AV23" s="798"/>
      <c r="AW23" s="89"/>
      <c r="AX23" s="1193"/>
      <c r="AY23" s="392"/>
      <c r="AZ23" s="388"/>
      <c r="BA23" s="399"/>
      <c r="BB23" s="53"/>
      <c r="BC23" s="53"/>
      <c r="BD23" s="53"/>
      <c r="BE23" s="221"/>
      <c r="BF23" s="53"/>
      <c r="BG23" s="380"/>
      <c r="BH23" s="403"/>
      <c r="BI23" s="1806"/>
      <c r="BJ23" s="657"/>
      <c r="BK23" s="53"/>
      <c r="BL23" s="168"/>
      <c r="BM23" s="410"/>
      <c r="BN23" s="380"/>
      <c r="BO23" s="422"/>
      <c r="BP23" s="429"/>
      <c r="BQ23" s="405"/>
      <c r="BR23" s="19"/>
      <c r="BS23" s="386"/>
      <c r="BT23" s="381"/>
      <c r="BU23" s="420"/>
      <c r="BV23" s="427"/>
      <c r="BW23" s="1"/>
      <c r="BX23" s="11"/>
      <c r="BY23" s="648"/>
      <c r="BZ23" s="648"/>
      <c r="CA23" s="132"/>
      <c r="CB23" s="132"/>
      <c r="CC23" s="132"/>
      <c r="CD23" s="25"/>
      <c r="CG23" s="2274" t="s">
        <v>453</v>
      </c>
      <c r="CH23" s="2275"/>
      <c r="CI23" s="2275"/>
      <c r="CJ23" s="2275"/>
      <c r="CK23" s="2275"/>
      <c r="CL23" s="39"/>
      <c r="CM23" s="91"/>
    </row>
    <row r="24" spans="1:91" ht="15" customHeight="1" x14ac:dyDescent="0.2">
      <c r="A24" s="1991"/>
      <c r="B24" s="1991"/>
      <c r="C24" s="693" t="s">
        <v>35</v>
      </c>
      <c r="D24" s="225"/>
      <c r="E24" s="228"/>
      <c r="F24" s="230"/>
      <c r="G24" s="99"/>
      <c r="H24" s="151"/>
      <c r="I24" s="177"/>
      <c r="J24" s="207"/>
      <c r="K24" s="99"/>
      <c r="L24" s="151"/>
      <c r="M24" s="177"/>
      <c r="N24" s="179"/>
      <c r="O24" s="554"/>
      <c r="P24" s="180"/>
      <c r="Q24" s="533"/>
      <c r="R24" s="259"/>
      <c r="S24" s="236"/>
      <c r="T24" s="841"/>
      <c r="U24" s="535"/>
      <c r="V24" s="477"/>
      <c r="W24" s="326"/>
      <c r="X24" s="169"/>
      <c r="Y24" s="182"/>
      <c r="Z24" s="265"/>
      <c r="AA24" s="108"/>
      <c r="AB24" s="314"/>
      <c r="AC24" s="315"/>
      <c r="AD24" s="315"/>
      <c r="AE24" s="315"/>
      <c r="AF24" s="464"/>
      <c r="AG24" s="1219">
        <f>SUM(AG6:AG17)</f>
        <v>506.49999999999989</v>
      </c>
      <c r="AH24" s="1679">
        <f>Daily!BF374</f>
        <v>0.73245545238787224</v>
      </c>
      <c r="AI24" s="1680">
        <f>AG24/BX89</f>
        <v>0.72150997150997132</v>
      </c>
      <c r="AJ24" s="304">
        <f>SUM(AJ6:AJ17)</f>
        <v>92</v>
      </c>
      <c r="AK24" s="304">
        <f>AJ24-BY89</f>
        <v>-21</v>
      </c>
      <c r="AL24" s="1257">
        <f>SUM(AL6:AL17)</f>
        <v>12</v>
      </c>
      <c r="AM24" s="304">
        <f>SUM(AM6:AM17)</f>
        <v>137</v>
      </c>
      <c r="AN24" s="304">
        <f>SUM(AN6:AN17)</f>
        <v>228</v>
      </c>
      <c r="AO24" s="301">
        <f>AM24/BZ37</f>
        <v>0.37534246575342467</v>
      </c>
      <c r="AP24" s="1218">
        <f>IF(AM24=0,"",AJ24/AM24)</f>
        <v>0.67153284671532842</v>
      </c>
      <c r="AQ24" s="1183">
        <f>IF(AM24=0,"",AG24/AM24)</f>
        <v>3.6970802919708019</v>
      </c>
      <c r="AR24" s="1195"/>
      <c r="AS24" s="773"/>
      <c r="AT24" s="1203"/>
      <c r="AU24" s="776"/>
      <c r="AV24" s="773"/>
      <c r="AW24" s="769"/>
      <c r="AX24" s="1196"/>
      <c r="AY24" s="392">
        <f t="shared" ref="AY24:BP24" si="0">SUM(AY6:AY17)</f>
        <v>137</v>
      </c>
      <c r="AZ24" s="387">
        <f t="shared" si="0"/>
        <v>10</v>
      </c>
      <c r="BA24" s="398">
        <f t="shared" si="0"/>
        <v>5</v>
      </c>
      <c r="BB24" s="165">
        <f t="shared" si="0"/>
        <v>2</v>
      </c>
      <c r="BC24" s="165">
        <f t="shared" si="0"/>
        <v>0</v>
      </c>
      <c r="BD24" s="165">
        <f t="shared" si="0"/>
        <v>1</v>
      </c>
      <c r="BE24" s="236">
        <f t="shared" si="0"/>
        <v>2</v>
      </c>
      <c r="BF24" s="165">
        <f t="shared" si="0"/>
        <v>10</v>
      </c>
      <c r="BG24" s="382">
        <f t="shared" si="0"/>
        <v>15</v>
      </c>
      <c r="BH24" s="304">
        <f t="shared" si="0"/>
        <v>1</v>
      </c>
      <c r="BI24" s="1807">
        <f>SUM(BI6:BI17)</f>
        <v>23</v>
      </c>
      <c r="BJ24" s="534">
        <f t="shared" si="0"/>
        <v>69</v>
      </c>
      <c r="BK24" s="165">
        <f t="shared" si="0"/>
        <v>161</v>
      </c>
      <c r="BL24" s="277">
        <f t="shared" si="0"/>
        <v>32</v>
      </c>
      <c r="BM24" s="409">
        <f t="shared" si="0"/>
        <v>32</v>
      </c>
      <c r="BN24" s="382">
        <f t="shared" si="0"/>
        <v>132</v>
      </c>
      <c r="BO24" s="421">
        <f t="shared" si="0"/>
        <v>74</v>
      </c>
      <c r="BP24" s="428">
        <f t="shared" si="0"/>
        <v>189</v>
      </c>
      <c r="BQ24" s="234"/>
      <c r="BR24" s="103"/>
      <c r="BS24" s="386"/>
      <c r="BT24" s="381"/>
      <c r="BU24" s="420"/>
      <c r="BV24" s="427"/>
      <c r="BW24" s="433"/>
      <c r="BX24" s="438"/>
      <c r="BY24" s="329" t="s">
        <v>163</v>
      </c>
      <c r="BZ24" s="329"/>
      <c r="CA24" s="329"/>
      <c r="CB24" s="329"/>
      <c r="CC24" s="646" t="s">
        <v>278</v>
      </c>
      <c r="CD24" s="646"/>
      <c r="CG24" s="2274"/>
      <c r="CH24" s="2275"/>
      <c r="CI24" s="2275"/>
      <c r="CJ24" s="2275"/>
      <c r="CK24" s="2275"/>
      <c r="CL24" s="39"/>
      <c r="CM24" s="93">
        <f>SUM(CM6:CM17)</f>
        <v>365</v>
      </c>
    </row>
    <row r="25" spans="1:91" ht="5.25" customHeight="1" x14ac:dyDescent="0.2">
      <c r="A25" s="1991"/>
      <c r="B25" s="1991"/>
      <c r="C25" s="693"/>
      <c r="D25" s="225"/>
      <c r="E25" s="228"/>
      <c r="F25" s="230"/>
      <c r="G25" s="99"/>
      <c r="H25" s="151"/>
      <c r="I25" s="177"/>
      <c r="J25" s="207"/>
      <c r="K25" s="99"/>
      <c r="L25" s="151"/>
      <c r="M25" s="177"/>
      <c r="N25" s="179"/>
      <c r="O25" s="554"/>
      <c r="P25" s="180"/>
      <c r="Q25" s="533"/>
      <c r="R25" s="259"/>
      <c r="S25" s="236"/>
      <c r="T25" s="841"/>
      <c r="U25" s="535"/>
      <c r="V25" s="477"/>
      <c r="W25" s="326"/>
      <c r="X25" s="169"/>
      <c r="Y25" s="182"/>
      <c r="Z25" s="265"/>
      <c r="AA25" s="108"/>
      <c r="AB25" s="316"/>
      <c r="AC25" s="315"/>
      <c r="AD25" s="315"/>
      <c r="AE25" s="315"/>
      <c r="AF25" s="464"/>
      <c r="AG25" s="1175"/>
      <c r="AH25" s="652"/>
      <c r="AI25" s="1218"/>
      <c r="AJ25" s="235"/>
      <c r="AK25" s="234"/>
      <c r="AL25" s="303"/>
      <c r="AM25" s="234"/>
      <c r="AN25" s="234"/>
      <c r="AO25" s="309"/>
      <c r="AP25" s="1186"/>
      <c r="AQ25" s="1181"/>
      <c r="AR25" s="1192"/>
      <c r="AS25" s="798"/>
      <c r="AT25" s="1202"/>
      <c r="AU25" s="484"/>
      <c r="AV25" s="798"/>
      <c r="AW25" s="89"/>
      <c r="AX25" s="1193"/>
      <c r="AY25" s="393"/>
      <c r="AZ25" s="387"/>
      <c r="BA25" s="398"/>
      <c r="BB25" s="165"/>
      <c r="BC25" s="165"/>
      <c r="BD25" s="165"/>
      <c r="BE25" s="236"/>
      <c r="BF25" s="165"/>
      <c r="BG25" s="382"/>
      <c r="BH25" s="304"/>
      <c r="BI25" s="1807"/>
      <c r="BJ25" s="534"/>
      <c r="BK25" s="165"/>
      <c r="BL25" s="277"/>
      <c r="BM25" s="409"/>
      <c r="BN25" s="382"/>
      <c r="BO25" s="421"/>
      <c r="BP25" s="428"/>
      <c r="BQ25" s="234"/>
      <c r="BR25" s="103"/>
      <c r="BS25" s="386"/>
      <c r="BT25" s="381"/>
      <c r="BU25" s="420"/>
      <c r="BV25" s="427"/>
      <c r="CE25" s="433"/>
      <c r="CF25" s="438"/>
      <c r="CG25" s="2274"/>
      <c r="CH25" s="2275"/>
      <c r="CI25" s="2275"/>
      <c r="CJ25" s="2275"/>
      <c r="CK25" s="2275"/>
      <c r="CL25" s="39"/>
      <c r="CM25" s="93"/>
    </row>
    <row r="26" spans="1:91" ht="22.5" customHeight="1" x14ac:dyDescent="0.2">
      <c r="A26" s="1991"/>
      <c r="B26" s="1991"/>
      <c r="C26" s="694" t="s">
        <v>41</v>
      </c>
      <c r="D26" s="245">
        <f>AVERAGE(D6:D17)</f>
        <v>3.1583333333333332</v>
      </c>
      <c r="E26" s="243">
        <f>AVERAGE(E6:E17)</f>
        <v>22.408333333333331</v>
      </c>
      <c r="F26" s="209">
        <f>AVERAGE(F6:F17)</f>
        <v>19.25</v>
      </c>
      <c r="G26" s="242">
        <f>Daily!F374</f>
        <v>8.4578082191780837</v>
      </c>
      <c r="H26" s="243">
        <f>Daily!G374</f>
        <v>15.579726027397264</v>
      </c>
      <c r="I26" s="246">
        <f>Daily!H374</f>
        <v>12.061917808219183</v>
      </c>
      <c r="J26" s="209">
        <f>Daily!I374</f>
        <v>7.1216438356164371</v>
      </c>
      <c r="K26" s="242">
        <f>Daily!AS374</f>
        <v>1.1495890410958904</v>
      </c>
      <c r="L26" s="243">
        <f>Daily!AT374</f>
        <v>1.3224657534246573</v>
      </c>
      <c r="M26" s="246">
        <f>Daily!AU374</f>
        <v>1.2360273972602747</v>
      </c>
      <c r="N26" s="244">
        <f>Daily!AV374</f>
        <v>0.17287671232876722</v>
      </c>
      <c r="O26" s="555">
        <f>AVERAGE(O6:O17)</f>
        <v>38.5</v>
      </c>
      <c r="P26" s="247">
        <f>AVERAGE(P6:P17)</f>
        <v>96</v>
      </c>
      <c r="Q26" s="833">
        <f>AVERAGE(Q6:Q17)</f>
        <v>57.5</v>
      </c>
      <c r="R26" s="261">
        <f>Daily!K374</f>
        <v>58.802739726027397</v>
      </c>
      <c r="S26" s="247">
        <f>Daily!L374</f>
        <v>87.767123287671239</v>
      </c>
      <c r="T26" s="843">
        <f>Daily!M374</f>
        <v>74.183561643835617</v>
      </c>
      <c r="U26" s="838">
        <f>Daily!N374</f>
        <v>28.964383561643835</v>
      </c>
      <c r="V26" s="478">
        <f>AVERAGE(V6:V17)</f>
        <v>994.66666666666663</v>
      </c>
      <c r="W26" s="327">
        <f>AVERAGE(W6:W17)</f>
        <v>1032.6667509166666</v>
      </c>
      <c r="X26" s="474">
        <f>AVERAGE(X6:X17)</f>
        <v>38.000084250000008</v>
      </c>
      <c r="Y26" s="1144">
        <f>Daily!R374</f>
        <v>1016.1616452342467</v>
      </c>
      <c r="Z26" s="1145">
        <f>(Y26-1013.25)</f>
        <v>2.9116452342467483</v>
      </c>
      <c r="AA26" s="500">
        <f>Daily!S374</f>
        <v>5.9397288246575339</v>
      </c>
      <c r="AB26" s="317">
        <f>Daily!U374</f>
        <v>5.1168082191780915</v>
      </c>
      <c r="AC26" s="317">
        <f>AB26-CA91</f>
        <v>0.67590958904110554</v>
      </c>
      <c r="AD26" s="317">
        <f t="shared" ref="AD26:AJ26" si="1">AVERAGE(AD6:AD17)</f>
        <v>9.5999999999999979</v>
      </c>
      <c r="AE26" s="317">
        <f t="shared" si="1"/>
        <v>21.608333333333331</v>
      </c>
      <c r="AF26" s="1168">
        <f t="shared" si="1"/>
        <v>33.30833333333333</v>
      </c>
      <c r="AG26" s="1535">
        <f t="shared" si="1"/>
        <v>42.208333333333321</v>
      </c>
      <c r="AH26" s="305">
        <f t="shared" si="1"/>
        <v>0.73443483206802884</v>
      </c>
      <c r="AI26" s="306">
        <f t="shared" si="1"/>
        <v>11.625</v>
      </c>
      <c r="AJ26" s="635">
        <f t="shared" si="1"/>
        <v>7.666666666666667</v>
      </c>
      <c r="AK26" s="635">
        <f>AJ26-BY91</f>
        <v>-1.752511415525114</v>
      </c>
      <c r="AL26" s="637">
        <f>AVERAGE(AL6:AL17)</f>
        <v>1</v>
      </c>
      <c r="AM26" s="307">
        <f>AVERAGE(AM6:AM17)</f>
        <v>11.416666666666666</v>
      </c>
      <c r="AN26" s="307">
        <f>AVERAGE(AN6:AN17)</f>
        <v>19</v>
      </c>
      <c r="AO26" s="308">
        <f>AVERAGE(AO6:AO17)</f>
        <v>0.37530081925243214</v>
      </c>
      <c r="AP26" s="1187">
        <f>IF(AM24=0,"",AVERAGE(AP6:AP17))</f>
        <v>0.67968317085964147</v>
      </c>
      <c r="AQ26" s="1353">
        <f>IF(AM24=0,"",AVERAGE(AQ6:AQ17))</f>
        <v>3.3639318361377182</v>
      </c>
      <c r="AR26" s="1197">
        <f>AVERAGE(AR6:AR17)</f>
        <v>-1.3583333333333334</v>
      </c>
      <c r="AS26" s="896">
        <f>AVERAGE(AS6:AS17)</f>
        <v>14.700000000000001</v>
      </c>
      <c r="AT26" s="1204">
        <f>AVERAGE(AT6:AT17)</f>
        <v>16.058333333333334</v>
      </c>
      <c r="AU26" s="895">
        <f>Daily!AG374</f>
        <v>4.562191780821915</v>
      </c>
      <c r="AV26" s="896">
        <f>Daily!AH374</f>
        <v>9.8073972602739747</v>
      </c>
      <c r="AW26" s="768">
        <f>Daily!AI374</f>
        <v>7.181095890410961</v>
      </c>
      <c r="AX26" s="1198">
        <f>Daily!AJ374</f>
        <v>5.2452054794520588</v>
      </c>
      <c r="AY26" s="394">
        <f t="shared" ref="AY26:BX26" si="2">AVERAGE(AY6:AY17)</f>
        <v>11.416666666666666</v>
      </c>
      <c r="AZ26" s="389">
        <f t="shared" si="2"/>
        <v>0.83333333333333337</v>
      </c>
      <c r="BA26" s="400">
        <f t="shared" si="2"/>
        <v>0.41666666666666669</v>
      </c>
      <c r="BB26" s="249">
        <f t="shared" si="2"/>
        <v>0.16666666666666666</v>
      </c>
      <c r="BC26" s="249">
        <f t="shared" si="2"/>
        <v>0</v>
      </c>
      <c r="BD26" s="249">
        <f t="shared" si="2"/>
        <v>8.3333333333333329E-2</v>
      </c>
      <c r="BE26" s="524">
        <f t="shared" si="2"/>
        <v>0.16666666666666666</v>
      </c>
      <c r="BF26" s="249">
        <f t="shared" si="2"/>
        <v>0.83333333333333337</v>
      </c>
      <c r="BG26" s="383">
        <f t="shared" si="2"/>
        <v>1.25</v>
      </c>
      <c r="BH26" s="404">
        <f t="shared" si="2"/>
        <v>8.3333333333333329E-2</v>
      </c>
      <c r="BI26" s="1808">
        <f>AVERAGE(BI6:BI17)</f>
        <v>1.9166666666666667</v>
      </c>
      <c r="BJ26" s="394">
        <f t="shared" si="2"/>
        <v>5.75</v>
      </c>
      <c r="BK26" s="248">
        <f t="shared" si="2"/>
        <v>13.416666666666666</v>
      </c>
      <c r="BL26" s="278">
        <f t="shared" si="2"/>
        <v>2.6666666666666665</v>
      </c>
      <c r="BM26" s="411">
        <f t="shared" si="2"/>
        <v>2.6666666666666665</v>
      </c>
      <c r="BN26" s="416">
        <f t="shared" si="2"/>
        <v>11</v>
      </c>
      <c r="BO26" s="423">
        <f t="shared" si="2"/>
        <v>6.166666666666667</v>
      </c>
      <c r="BP26" s="430">
        <f t="shared" si="2"/>
        <v>15.75</v>
      </c>
      <c r="BQ26" s="307">
        <f t="shared" si="2"/>
        <v>4.916666666666667</v>
      </c>
      <c r="BR26" s="248">
        <f t="shared" si="2"/>
        <v>8.0833333333333339</v>
      </c>
      <c r="BS26" s="413">
        <f t="shared" si="2"/>
        <v>1.6666666666666667</v>
      </c>
      <c r="BT26" s="418">
        <f t="shared" si="2"/>
        <v>5.083333333333333</v>
      </c>
      <c r="BU26" s="425">
        <f t="shared" si="2"/>
        <v>3.8333333333333335</v>
      </c>
      <c r="BV26" s="431">
        <f t="shared" si="2"/>
        <v>8.9166666666666661</v>
      </c>
      <c r="BW26" s="434">
        <f t="shared" si="2"/>
        <v>13.416666666666666</v>
      </c>
      <c r="BX26" s="439">
        <f t="shared" si="2"/>
        <v>16.083333333333332</v>
      </c>
      <c r="BY26" s="2276" t="s">
        <v>165</v>
      </c>
      <c r="BZ26" s="2276"/>
      <c r="CA26" s="2276"/>
      <c r="CB26" s="2276"/>
      <c r="CC26" s="2276"/>
      <c r="CD26" s="2276"/>
      <c r="CE26" s="2276"/>
      <c r="CF26" s="2277"/>
      <c r="CG26" s="2299" t="s">
        <v>455</v>
      </c>
      <c r="CH26" s="2299"/>
      <c r="CI26" s="2299"/>
      <c r="CJ26" s="2299"/>
      <c r="CK26" s="2299"/>
      <c r="CL26" s="293"/>
      <c r="CM26" s="250">
        <f>AVERAGE(CM6:CM17)</f>
        <v>30.416666666666668</v>
      </c>
    </row>
    <row r="27" spans="1:91" ht="4.5" customHeight="1" x14ac:dyDescent="0.2">
      <c r="A27" s="1991"/>
      <c r="B27" s="1991"/>
      <c r="C27" s="706"/>
      <c r="D27" s="712"/>
      <c r="E27" s="708"/>
      <c r="F27" s="713"/>
      <c r="G27" s="707"/>
      <c r="H27" s="708"/>
      <c r="I27" s="714"/>
      <c r="J27" s="713"/>
      <c r="K27" s="707"/>
      <c r="L27" s="708"/>
      <c r="M27" s="714"/>
      <c r="N27" s="709"/>
      <c r="O27" s="715"/>
      <c r="P27" s="711"/>
      <c r="Q27" s="834"/>
      <c r="R27" s="717"/>
      <c r="S27" s="711"/>
      <c r="T27" s="844"/>
      <c r="U27" s="839"/>
      <c r="V27" s="718"/>
      <c r="W27" s="719"/>
      <c r="X27" s="716"/>
      <c r="Y27" s="720"/>
      <c r="Z27" s="721"/>
      <c r="AA27" s="722"/>
      <c r="AB27" s="682"/>
      <c r="AC27" s="682"/>
      <c r="AD27" s="682"/>
      <c r="AE27" s="682"/>
      <c r="AF27" s="1169"/>
      <c r="AG27" s="1177"/>
      <c r="AH27" s="652"/>
      <c r="AI27" s="724"/>
      <c r="AJ27" s="725"/>
      <c r="AK27" s="726"/>
      <c r="AL27" s="724"/>
      <c r="AM27" s="723"/>
      <c r="AN27" s="723"/>
      <c r="AO27" s="652"/>
      <c r="AP27" s="1188"/>
      <c r="AQ27" s="1183"/>
      <c r="AR27" s="1192"/>
      <c r="AS27" s="798"/>
      <c r="AT27" s="1202"/>
      <c r="AU27" s="484"/>
      <c r="AV27" s="798"/>
      <c r="AW27" s="89"/>
      <c r="AX27" s="1193"/>
      <c r="AY27" s="727"/>
      <c r="AZ27" s="728"/>
      <c r="BA27" s="729"/>
      <c r="BB27" s="730"/>
      <c r="BC27" s="730"/>
      <c r="BD27" s="730"/>
      <c r="BE27" s="731"/>
      <c r="BF27" s="730"/>
      <c r="BG27" s="732"/>
      <c r="BH27" s="733"/>
      <c r="BI27" s="1809"/>
      <c r="BJ27" s="727"/>
      <c r="BK27" s="734"/>
      <c r="BL27" s="735"/>
      <c r="BM27" s="736"/>
      <c r="BN27" s="737"/>
      <c r="BO27" s="738"/>
      <c r="BP27" s="739"/>
      <c r="BQ27" s="723"/>
      <c r="BR27" s="734"/>
      <c r="BS27" s="736"/>
      <c r="BT27" s="737"/>
      <c r="BU27" s="738"/>
      <c r="BV27" s="739"/>
      <c r="BW27" s="740"/>
      <c r="BX27" s="741"/>
      <c r="BY27" s="742"/>
      <c r="BZ27" s="742"/>
      <c r="CA27" s="742"/>
      <c r="CB27" s="742"/>
      <c r="CC27" s="742"/>
      <c r="CD27" s="742"/>
      <c r="CE27" s="742"/>
      <c r="CF27" s="743"/>
      <c r="CG27" s="677"/>
      <c r="CH27" s="677"/>
      <c r="CI27" s="677"/>
      <c r="CJ27" s="677"/>
      <c r="CK27" s="677"/>
      <c r="CL27" s="293"/>
      <c r="CM27" s="250"/>
    </row>
    <row r="28" spans="1:91" ht="16.5" customHeight="1" x14ac:dyDescent="0.2">
      <c r="A28" s="1991"/>
      <c r="B28" s="1991"/>
      <c r="C28" s="295" t="s">
        <v>13</v>
      </c>
      <c r="D28" s="226">
        <f t="shared" ref="D28:AQ28" si="3">(MAX(D6:D17)-MIN(D6:D17))</f>
        <v>11.7</v>
      </c>
      <c r="E28" s="228">
        <f t="shared" si="3"/>
        <v>19</v>
      </c>
      <c r="F28" s="229">
        <f t="shared" si="3"/>
        <v>9.6999999999999975</v>
      </c>
      <c r="G28" s="176">
        <f t="shared" si="3"/>
        <v>10.432258064516128</v>
      </c>
      <c r="H28" s="175">
        <f t="shared" si="3"/>
        <v>14.174193548387091</v>
      </c>
      <c r="I28" s="178">
        <f t="shared" si="3"/>
        <v>11.90322580645161</v>
      </c>
      <c r="J28" s="208">
        <f t="shared" si="3"/>
        <v>6.1260215053763485</v>
      </c>
      <c r="K28" s="26">
        <f t="shared" si="3"/>
        <v>4.4774193548387107</v>
      </c>
      <c r="L28" s="175">
        <f t="shared" si="3"/>
        <v>7.3486021505376407</v>
      </c>
      <c r="M28" s="178">
        <f t="shared" si="3"/>
        <v>5.9130107526881748</v>
      </c>
      <c r="N28" s="471">
        <f t="shared" si="3"/>
        <v>3.5905376344086051</v>
      </c>
      <c r="O28" s="554">
        <f t="shared" si="3"/>
        <v>31</v>
      </c>
      <c r="P28" s="180">
        <f t="shared" si="3"/>
        <v>7</v>
      </c>
      <c r="Q28" s="533">
        <f t="shared" si="3"/>
        <v>24</v>
      </c>
      <c r="R28" s="262">
        <f t="shared" si="3"/>
        <v>36.896774193548382</v>
      </c>
      <c r="S28" s="180">
        <f t="shared" si="3"/>
        <v>15.58387096774193</v>
      </c>
      <c r="T28" s="842">
        <f t="shared" si="3"/>
        <v>28.468817204301075</v>
      </c>
      <c r="U28" s="535">
        <f t="shared" si="3"/>
        <v>21.973118279569903</v>
      </c>
      <c r="V28" s="477">
        <f t="shared" si="3"/>
        <v>27</v>
      </c>
      <c r="W28" s="326">
        <f t="shared" si="3"/>
        <v>15</v>
      </c>
      <c r="X28" s="169">
        <f t="shared" si="3"/>
        <v>32</v>
      </c>
      <c r="Y28" s="182">
        <f t="shared" si="3"/>
        <v>10.9677419354839</v>
      </c>
      <c r="Z28" s="265">
        <f t="shared" si="3"/>
        <v>10.9677419354839</v>
      </c>
      <c r="AA28" s="108">
        <f t="shared" si="3"/>
        <v>5.0870967741935482</v>
      </c>
      <c r="AB28" s="318">
        <f t="shared" si="3"/>
        <v>2.0172580645161284</v>
      </c>
      <c r="AC28" s="315">
        <f t="shared" si="3"/>
        <v>1.8092903225806456</v>
      </c>
      <c r="AD28" s="315">
        <f t="shared" si="3"/>
        <v>5.0000000000000009</v>
      </c>
      <c r="AE28" s="315">
        <f t="shared" si="3"/>
        <v>7.6999999999999993</v>
      </c>
      <c r="AF28" s="464">
        <f t="shared" si="3"/>
        <v>14.599999999999998</v>
      </c>
      <c r="AG28" s="1178">
        <f t="shared" si="3"/>
        <v>85.799999999999983</v>
      </c>
      <c r="AH28" s="309">
        <f t="shared" si="3"/>
        <v>1.4526029055690071</v>
      </c>
      <c r="AI28" s="302">
        <f t="shared" si="3"/>
        <v>20.3</v>
      </c>
      <c r="AJ28" s="234">
        <f t="shared" si="3"/>
        <v>13</v>
      </c>
      <c r="AK28" s="234">
        <f t="shared" si="3"/>
        <v>14</v>
      </c>
      <c r="AL28" s="303">
        <f t="shared" si="3"/>
        <v>2</v>
      </c>
      <c r="AM28" s="234">
        <f t="shared" si="3"/>
        <v>19</v>
      </c>
      <c r="AN28" s="234">
        <f t="shared" si="3"/>
        <v>18</v>
      </c>
      <c r="AO28" s="309">
        <f t="shared" si="3"/>
        <v>0.61075268817204298</v>
      </c>
      <c r="AP28" s="1186">
        <f t="shared" si="3"/>
        <v>0.53333333333333333</v>
      </c>
      <c r="AQ28" s="1181">
        <f t="shared" si="3"/>
        <v>4.3142857142857132</v>
      </c>
      <c r="AR28" s="1192">
        <f t="shared" ref="AR28:AX28" si="4">(MAX(AR6:AR17)-MIN(AR6:AR17))</f>
        <v>11.3</v>
      </c>
      <c r="AS28" s="798">
        <f t="shared" si="4"/>
        <v>7.6000000000000014</v>
      </c>
      <c r="AT28" s="1202">
        <f t="shared" si="4"/>
        <v>6.3000000000000025</v>
      </c>
      <c r="AU28" s="484">
        <f t="shared" si="4"/>
        <v>8.9107526881720425</v>
      </c>
      <c r="AV28" s="798">
        <f t="shared" si="4"/>
        <v>9.4148387096774186</v>
      </c>
      <c r="AW28" s="89">
        <f t="shared" si="4"/>
        <v>8.8478494623655912</v>
      </c>
      <c r="AX28" s="1193">
        <f t="shared" si="4"/>
        <v>1.7028801843317964</v>
      </c>
      <c r="AY28" s="1146">
        <f t="shared" ref="AY28:BI28" si="5">AY24/$BZ$37</f>
        <v>0.37534246575342467</v>
      </c>
      <c r="AZ28" s="1142">
        <f t="shared" si="5"/>
        <v>2.7397260273972601E-2</v>
      </c>
      <c r="BA28" s="631">
        <f t="shared" si="5"/>
        <v>1.3698630136986301E-2</v>
      </c>
      <c r="BB28" s="132">
        <f t="shared" si="5"/>
        <v>5.4794520547945206E-3</v>
      </c>
      <c r="BC28" s="132">
        <f t="shared" si="5"/>
        <v>0</v>
      </c>
      <c r="BD28" s="132">
        <f t="shared" si="5"/>
        <v>2.7397260273972603E-3</v>
      </c>
      <c r="BE28" s="1147">
        <f t="shared" si="5"/>
        <v>5.4794520547945206E-3</v>
      </c>
      <c r="BF28" s="132">
        <f t="shared" si="5"/>
        <v>2.7397260273972601E-2</v>
      </c>
      <c r="BG28" s="1143">
        <f t="shared" si="5"/>
        <v>4.1095890410958902E-2</v>
      </c>
      <c r="BH28" s="309">
        <f t="shared" si="5"/>
        <v>2.7397260273972603E-3</v>
      </c>
      <c r="BI28" s="1810">
        <f t="shared" si="5"/>
        <v>6.3013698630136991E-2</v>
      </c>
      <c r="BJ28" s="1148"/>
      <c r="BK28" s="132"/>
      <c r="BL28" s="1149"/>
      <c r="BM28" s="1142">
        <f>BM24/$BZ$37</f>
        <v>8.7671232876712329E-2</v>
      </c>
      <c r="BN28" s="1143">
        <f>BN24/$BZ$37</f>
        <v>0.36164383561643837</v>
      </c>
      <c r="BO28" s="1140">
        <f>BO24/$BZ$37</f>
        <v>0.20273972602739726</v>
      </c>
      <c r="BP28" s="1141">
        <f>BP24/$BZ$37</f>
        <v>0.51780821917808217</v>
      </c>
      <c r="BQ28" s="234"/>
      <c r="BR28" s="30"/>
      <c r="BS28" s="386"/>
      <c r="BT28" s="381"/>
      <c r="BU28" s="420"/>
      <c r="BV28" s="427"/>
      <c r="BW28" s="433"/>
      <c r="BX28" s="437"/>
      <c r="BY28" s="2281" t="s">
        <v>337</v>
      </c>
      <c r="BZ28" s="2281"/>
      <c r="CA28" s="2281"/>
      <c r="CB28" s="2281"/>
      <c r="CC28" s="2281"/>
      <c r="CD28" s="2281"/>
      <c r="CE28" s="2281"/>
      <c r="CF28" s="2282"/>
      <c r="CG28" s="2268" t="s">
        <v>454</v>
      </c>
      <c r="CH28" s="2269"/>
      <c r="CI28" s="2269"/>
      <c r="CJ28" s="2269"/>
      <c r="CK28" s="2269"/>
      <c r="CL28" s="58"/>
      <c r="CM28" s="91"/>
    </row>
    <row r="29" spans="1:91" ht="15.75" customHeight="1" x14ac:dyDescent="0.2">
      <c r="A29" s="1991"/>
      <c r="B29" s="1991"/>
      <c r="C29" s="80" t="s">
        <v>220</v>
      </c>
      <c r="D29" s="537">
        <v>4.3901663528914945</v>
      </c>
      <c r="E29" s="536">
        <v>6.8343328906782208</v>
      </c>
      <c r="F29" s="538">
        <v>3.4524036422601108</v>
      </c>
      <c r="G29" s="536">
        <v>3.7421818234435409</v>
      </c>
      <c r="H29" s="536">
        <v>5.2829470221975727</v>
      </c>
      <c r="I29" s="536">
        <v>4.3682780275105637</v>
      </c>
      <c r="J29" s="538">
        <v>2.0789782337330123</v>
      </c>
      <c r="K29" s="536">
        <v>1.3634811013320787</v>
      </c>
      <c r="L29" s="536">
        <v>1.9603763928353715</v>
      </c>
      <c r="M29" s="536">
        <v>1.6135136885004313</v>
      </c>
      <c r="N29" s="536">
        <v>0.99529238851648594</v>
      </c>
      <c r="O29" s="539">
        <v>9.8396230526469761</v>
      </c>
      <c r="P29" s="536">
        <v>2.6967994498529682</v>
      </c>
      <c r="Q29" s="835">
        <v>7.9486991502898245</v>
      </c>
      <c r="R29" s="536">
        <v>13.045854575586352</v>
      </c>
      <c r="S29" s="536">
        <v>4.9059637193338785</v>
      </c>
      <c r="T29" s="845">
        <v>9.3464451494748975</v>
      </c>
      <c r="U29" s="1207">
        <v>8.7901701791320299</v>
      </c>
      <c r="V29" s="536">
        <v>7.6554595293855883</v>
      </c>
      <c r="W29" s="536">
        <v>4.7926220151546097</v>
      </c>
      <c r="X29" s="538">
        <v>10.591610242910191</v>
      </c>
      <c r="Y29" s="536">
        <v>3.1808251813424855</v>
      </c>
      <c r="Z29" s="536">
        <v>3.180825181342485</v>
      </c>
      <c r="AA29" s="540">
        <v>1.5007304878011667</v>
      </c>
      <c r="AB29" s="315">
        <v>0.70962469960539176</v>
      </c>
      <c r="AC29" s="315">
        <v>0.66464024266602739</v>
      </c>
      <c r="AD29" s="315">
        <v>1.4308293844036011</v>
      </c>
      <c r="AE29" s="315">
        <v>2.2924612947395766</v>
      </c>
      <c r="AF29" s="464">
        <v>4.2851664512771821</v>
      </c>
      <c r="AG29" s="1178">
        <v>27.298966291895763</v>
      </c>
      <c r="AH29" s="309">
        <v>0.47594091189976151</v>
      </c>
      <c r="AI29" s="302">
        <v>5.9048708707303668</v>
      </c>
      <c r="AJ29" s="762">
        <v>3.8455011101128007</v>
      </c>
      <c r="AK29" s="762">
        <v>4.3510709235564278</v>
      </c>
      <c r="AL29" s="1354">
        <v>0.85280286542244177</v>
      </c>
      <c r="AM29" s="405">
        <v>5.7280542997256996</v>
      </c>
      <c r="AN29" s="405">
        <v>5.7366445688303633</v>
      </c>
      <c r="AO29" s="1077">
        <v>0.18673900510279459</v>
      </c>
      <c r="AP29" s="303"/>
      <c r="AQ29" s="1181">
        <v>1.301135001319061</v>
      </c>
      <c r="AR29" s="1192">
        <v>4.1333363880731628</v>
      </c>
      <c r="AS29" s="798">
        <v>2.821991559809546</v>
      </c>
      <c r="AT29" s="1202">
        <v>2.0694568164500247</v>
      </c>
      <c r="AU29" s="484">
        <v>3.1910082042326637</v>
      </c>
      <c r="AV29" s="798">
        <v>3.2382236114284542</v>
      </c>
      <c r="AW29" s="89">
        <v>3.1720323543883469</v>
      </c>
      <c r="AX29" s="1193">
        <v>0.52849171502825842</v>
      </c>
      <c r="AY29" s="541">
        <v>2.8431203515386647</v>
      </c>
      <c r="AZ29" s="19">
        <v>1.403458930534474</v>
      </c>
      <c r="BA29" s="19">
        <v>0.90033663737851999</v>
      </c>
      <c r="BB29" s="19">
        <v>0.38924947208076149</v>
      </c>
      <c r="BC29" s="19">
        <v>0</v>
      </c>
      <c r="BD29" s="19">
        <v>0.28867513459481287</v>
      </c>
      <c r="BE29" s="19">
        <v>0.38924947208076149</v>
      </c>
      <c r="BF29" s="19">
        <v>1.1934162828797101</v>
      </c>
      <c r="BG29" s="19">
        <v>1.4222261679238197</v>
      </c>
      <c r="BH29" s="19">
        <v>0.28867513459481287</v>
      </c>
      <c r="BI29" s="1811">
        <v>2.2746961169005462</v>
      </c>
      <c r="BJ29" s="658">
        <v>2.5628464289109907</v>
      </c>
      <c r="BK29" s="19">
        <v>3.6793856535947378</v>
      </c>
      <c r="BL29" s="542">
        <v>0.88762536459859476</v>
      </c>
      <c r="BM29" s="19">
        <v>2.6400183654090306</v>
      </c>
      <c r="BN29" s="19">
        <v>7.4711566586561293</v>
      </c>
      <c r="BO29" s="19">
        <v>3.5632807491088458</v>
      </c>
      <c r="BP29" s="542">
        <v>3.8876260575878905</v>
      </c>
      <c r="BQ29" s="19">
        <v>2.5390883594254254</v>
      </c>
      <c r="BR29" s="19">
        <v>4.5418925437297473</v>
      </c>
      <c r="BS29" s="536">
        <v>1.7752507291971891</v>
      </c>
      <c r="BT29" s="536">
        <v>2.8431203515386638</v>
      </c>
      <c r="BU29" s="536">
        <v>2.0375267241229378</v>
      </c>
      <c r="BV29" s="538">
        <v>4.6212617980439719</v>
      </c>
      <c r="BW29" s="135">
        <v>10.139556502165469</v>
      </c>
      <c r="BX29" s="135">
        <v>11.927495609521367</v>
      </c>
      <c r="BY29" s="2474" t="s">
        <v>353</v>
      </c>
      <c r="BZ29" s="2474"/>
      <c r="CA29" s="2474"/>
      <c r="CB29" s="2474"/>
      <c r="CC29" s="2474"/>
      <c r="CD29" s="2474"/>
      <c r="CE29" s="2474"/>
      <c r="CF29" s="2475"/>
      <c r="CG29" s="2270"/>
      <c r="CH29" s="2271"/>
      <c r="CI29" s="2271"/>
      <c r="CJ29" s="2271"/>
      <c r="CK29" s="2271"/>
      <c r="CL29" s="58"/>
      <c r="CM29" s="91"/>
    </row>
    <row r="30" spans="1:91" ht="2.25" customHeight="1" x14ac:dyDescent="0.2">
      <c r="A30" s="1991"/>
      <c r="B30" s="1991"/>
      <c r="C30" s="695"/>
      <c r="D30" s="117"/>
      <c r="E30" s="117"/>
      <c r="F30" s="117"/>
      <c r="G30" s="117"/>
      <c r="H30" s="117"/>
      <c r="I30" s="117"/>
      <c r="J30" s="117"/>
      <c r="K30" s="117"/>
      <c r="L30" s="116"/>
      <c r="M30" s="117"/>
      <c r="N30" s="192"/>
      <c r="O30" s="116"/>
      <c r="P30" s="116"/>
      <c r="Q30" s="116"/>
      <c r="R30" s="191"/>
      <c r="S30" s="116"/>
      <c r="T30" s="116"/>
      <c r="U30" s="1170"/>
      <c r="V30" s="116"/>
      <c r="W30" s="116"/>
      <c r="X30" s="116"/>
      <c r="Y30" s="191"/>
      <c r="Z30" s="116"/>
      <c r="AA30" s="1170"/>
      <c r="AB30" s="1306"/>
      <c r="AC30" s="1306"/>
      <c r="AD30" s="1306"/>
      <c r="AE30" s="1306"/>
      <c r="AF30" s="1307"/>
      <c r="AG30" s="1199"/>
      <c r="AH30" s="310"/>
      <c r="AI30" s="310"/>
      <c r="AJ30" s="310"/>
      <c r="AK30" s="310"/>
      <c r="AL30" s="638"/>
      <c r="AM30" s="310"/>
      <c r="AN30" s="310"/>
      <c r="AO30" s="1356"/>
      <c r="AP30" s="638"/>
      <c r="AQ30" s="1184"/>
      <c r="AR30" s="1199"/>
      <c r="AS30" s="1123"/>
      <c r="AT30" s="1205"/>
      <c r="AU30" s="319"/>
      <c r="AV30" s="319"/>
      <c r="AW30" s="319"/>
      <c r="AX30" s="320"/>
      <c r="AY30" s="395"/>
      <c r="AZ30" s="390"/>
      <c r="BA30" s="401"/>
      <c r="BB30" s="118"/>
      <c r="BC30" s="118"/>
      <c r="BD30" s="118"/>
      <c r="BE30" s="525"/>
      <c r="BF30" s="118"/>
      <c r="BG30" s="384"/>
      <c r="BH30" s="406"/>
      <c r="BI30" s="406"/>
      <c r="BJ30" s="655"/>
      <c r="BK30" s="118"/>
      <c r="BL30" s="279"/>
      <c r="BM30" s="390"/>
      <c r="BN30" s="384"/>
      <c r="BO30" s="435"/>
      <c r="BP30" s="440"/>
      <c r="BQ30" s="76"/>
      <c r="BR30" s="76"/>
      <c r="BS30" s="76"/>
      <c r="BT30" s="76"/>
      <c r="BU30" s="76"/>
      <c r="BV30" s="76"/>
      <c r="BW30" s="76"/>
      <c r="BX30" s="76"/>
      <c r="BY30" s="117"/>
      <c r="BZ30" s="117"/>
      <c r="CA30" s="117"/>
      <c r="CB30" s="117"/>
      <c r="CC30" s="117"/>
      <c r="CD30" s="117"/>
      <c r="CE30" s="117"/>
      <c r="CF30" s="330"/>
      <c r="CG30" s="674"/>
      <c r="CH30" s="674"/>
      <c r="CI30" s="674"/>
      <c r="CJ30" s="674"/>
      <c r="CK30" s="674"/>
      <c r="CL30" s="58"/>
      <c r="CM30" s="91"/>
    </row>
    <row r="31" spans="1:91" ht="18" customHeight="1" x14ac:dyDescent="0.2">
      <c r="A31" s="1991"/>
      <c r="B31" s="1991"/>
      <c r="C31" s="295" t="s">
        <v>53</v>
      </c>
      <c r="D31" s="2000">
        <f>E65-D66</f>
        <v>34.5</v>
      </c>
      <c r="E31" s="2001"/>
      <c r="F31" s="158"/>
      <c r="G31" s="99"/>
      <c r="H31" s="151"/>
      <c r="I31" s="177"/>
      <c r="J31" s="179"/>
      <c r="K31" s="1823"/>
      <c r="L31" s="1824"/>
      <c r="M31" s="1824"/>
      <c r="N31" s="1824"/>
      <c r="O31" s="1993">
        <f>P65-O66</f>
        <v>72</v>
      </c>
      <c r="P31" s="1994"/>
      <c r="U31" s="979"/>
      <c r="V31" s="2257">
        <f>W65-V66</f>
        <v>62</v>
      </c>
      <c r="W31" s="2257"/>
      <c r="Y31" s="30"/>
      <c r="Z31" s="85"/>
      <c r="AA31" s="108"/>
      <c r="AB31" s="1308"/>
      <c r="AC31" s="1308"/>
      <c r="AD31" s="1309"/>
      <c r="AE31" s="1309"/>
      <c r="AF31" s="1019"/>
      <c r="AG31" s="1850"/>
      <c r="AH31" s="235"/>
      <c r="AI31" s="1218"/>
      <c r="AJ31" s="1357"/>
      <c r="AK31" s="235"/>
      <c r="AL31" s="1354"/>
      <c r="AM31" s="235"/>
      <c r="AN31" s="1357"/>
      <c r="AO31" s="1355"/>
      <c r="AP31" s="639"/>
      <c r="AQ31" s="1052"/>
      <c r="AR31" s="1200"/>
      <c r="AS31" s="762"/>
      <c r="AT31" s="1206"/>
      <c r="AU31" s="321"/>
      <c r="AV31" s="321"/>
      <c r="AW31" s="321"/>
      <c r="AX31" s="322"/>
      <c r="AY31" s="393"/>
      <c r="AZ31" s="386"/>
      <c r="BA31" s="397"/>
      <c r="BB31" s="30"/>
      <c r="BC31" s="30"/>
      <c r="BD31" s="30"/>
      <c r="BE31" s="30"/>
      <c r="BF31" s="30"/>
      <c r="BG31" s="381"/>
      <c r="BH31" s="234"/>
      <c r="BI31" s="234"/>
      <c r="BJ31" s="647"/>
      <c r="BK31" s="30"/>
      <c r="BL31" s="169"/>
      <c r="BM31" s="386"/>
      <c r="BN31" s="381"/>
      <c r="BO31" s="433"/>
      <c r="BP31" s="441"/>
      <c r="BY31" s="2283" t="s">
        <v>343</v>
      </c>
      <c r="BZ31" s="2283"/>
      <c r="CA31" s="2283"/>
      <c r="CB31" s="2283"/>
      <c r="CC31" s="2283"/>
      <c r="CD31" s="2283"/>
      <c r="CE31" s="2283"/>
      <c r="CF31" s="2284"/>
      <c r="CG31" s="2286" t="s">
        <v>446</v>
      </c>
      <c r="CH31" s="2287"/>
      <c r="CI31" s="2287"/>
      <c r="CJ31" s="2287"/>
      <c r="CK31" s="2287"/>
      <c r="CL31" s="58"/>
      <c r="CM31" s="91"/>
    </row>
    <row r="32" spans="1:91" ht="3.75" customHeight="1" x14ac:dyDescent="0.2">
      <c r="A32" s="12"/>
      <c r="B32" s="12"/>
      <c r="C32" s="696"/>
      <c r="D32" s="12"/>
      <c r="E32" s="12"/>
      <c r="F32" s="12"/>
      <c r="G32" s="12"/>
      <c r="H32" s="12"/>
      <c r="I32" s="12"/>
      <c r="J32" s="12"/>
      <c r="K32" s="12"/>
      <c r="L32" s="13"/>
      <c r="M32" s="13"/>
      <c r="N32" s="13"/>
      <c r="O32" s="12"/>
      <c r="P32" s="12"/>
      <c r="Q32" s="13"/>
      <c r="R32" s="13"/>
      <c r="S32" s="13"/>
      <c r="T32" s="13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2"/>
      <c r="AG32" s="101"/>
      <c r="AH32" s="101"/>
      <c r="AI32" s="101"/>
      <c r="AJ32" s="12"/>
      <c r="AK32" s="12"/>
      <c r="AL32" s="12"/>
      <c r="AM32" s="12"/>
      <c r="AN32" s="12"/>
      <c r="AO32" s="12"/>
      <c r="AP32" s="12"/>
      <c r="AQ32" s="12"/>
      <c r="AR32" s="13"/>
      <c r="AS32" s="13"/>
      <c r="AT32" s="12"/>
      <c r="AU32" s="12"/>
      <c r="AV32" s="12"/>
      <c r="AW32" s="12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2"/>
      <c r="BX32" s="61"/>
      <c r="BY32" s="12"/>
      <c r="BZ32" s="12"/>
      <c r="CA32" s="12"/>
      <c r="CB32" s="12"/>
      <c r="CC32" s="12"/>
      <c r="CD32" s="12"/>
      <c r="CE32" s="12"/>
      <c r="CF32" s="12"/>
      <c r="CG32" s="1778"/>
      <c r="CH32" s="1778"/>
      <c r="CI32" s="1778"/>
      <c r="CJ32" s="1778"/>
      <c r="CK32" s="1778"/>
      <c r="CL32" s="12"/>
      <c r="CM32" s="91"/>
    </row>
    <row r="33" spans="1:91" ht="3.75" customHeight="1" thickBot="1" x14ac:dyDescent="0.25">
      <c r="A33" s="193"/>
      <c r="B33" s="194"/>
      <c r="C33" s="697"/>
      <c r="D33" s="194"/>
      <c r="E33" s="194"/>
      <c r="F33" s="194"/>
      <c r="G33" s="194"/>
      <c r="H33" s="194"/>
      <c r="I33" s="194"/>
      <c r="J33" s="194"/>
      <c r="K33" s="194"/>
      <c r="L33" s="195"/>
      <c r="M33" s="194"/>
      <c r="N33" s="194"/>
      <c r="O33" s="195"/>
      <c r="P33" s="195"/>
      <c r="Q33" s="195"/>
      <c r="R33" s="195"/>
      <c r="S33" s="195"/>
      <c r="T33" s="195"/>
      <c r="U33" s="196"/>
      <c r="V33" s="196"/>
      <c r="W33" s="196"/>
      <c r="X33" s="196"/>
      <c r="Y33" s="196"/>
      <c r="Z33" s="196"/>
      <c r="AA33" s="196"/>
      <c r="AB33" s="196"/>
      <c r="AC33" s="196"/>
      <c r="AD33" s="196"/>
      <c r="AE33" s="196"/>
      <c r="AF33" s="194"/>
      <c r="AG33" s="197"/>
      <c r="AH33" s="197"/>
      <c r="AI33" s="197"/>
      <c r="AJ33" s="194"/>
      <c r="AK33" s="194"/>
      <c r="AL33" s="194"/>
      <c r="AM33" s="194"/>
      <c r="AN33" s="194"/>
      <c r="AO33" s="194"/>
      <c r="AP33" s="194"/>
      <c r="AQ33" s="194"/>
      <c r="AR33" s="195"/>
      <c r="AS33" s="195"/>
      <c r="AT33" s="194"/>
      <c r="AU33" s="194"/>
      <c r="AV33" s="194"/>
      <c r="AW33" s="194"/>
      <c r="AX33" s="196"/>
      <c r="AY33" s="196"/>
      <c r="AZ33" s="196"/>
      <c r="BA33" s="196"/>
      <c r="BB33" s="196"/>
      <c r="BC33" s="196"/>
      <c r="BD33" s="196"/>
      <c r="BE33" s="196"/>
      <c r="BF33" s="196"/>
      <c r="BG33" s="196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6"/>
      <c r="BW33" s="194"/>
      <c r="BX33" s="198"/>
      <c r="BY33" s="194"/>
      <c r="BZ33" s="194"/>
      <c r="CA33" s="194"/>
      <c r="CB33" s="194"/>
      <c r="CC33" s="194"/>
      <c r="CD33" s="194"/>
      <c r="CE33" s="194"/>
      <c r="CF33" s="194"/>
      <c r="CG33" s="1779"/>
      <c r="CH33" s="1779"/>
      <c r="CI33" s="1779"/>
      <c r="CJ33" s="1779"/>
      <c r="CK33" s="1779"/>
      <c r="CL33" s="193"/>
      <c r="CM33" s="199"/>
    </row>
    <row r="34" spans="1:91" ht="11.25" customHeight="1" thickTop="1" x14ac:dyDescent="0.2">
      <c r="A34" s="39"/>
      <c r="B34" s="7"/>
      <c r="C34" s="174"/>
      <c r="D34" s="1213"/>
      <c r="E34" s="1213"/>
      <c r="F34" s="1213"/>
      <c r="G34" s="1213"/>
      <c r="H34" s="1213"/>
      <c r="I34" s="1213"/>
      <c r="J34" s="7"/>
      <c r="K34" s="1212"/>
      <c r="L34" s="1212"/>
      <c r="M34" s="1212" t="s">
        <v>400</v>
      </c>
      <c r="N34" s="1212"/>
      <c r="O34" s="1212"/>
      <c r="P34" s="1212"/>
      <c r="Q34" s="1212"/>
      <c r="R34" s="1212"/>
      <c r="S34" s="6"/>
      <c r="T34" s="6"/>
      <c r="U34" s="161"/>
      <c r="V34" s="52"/>
      <c r="W34" s="1214"/>
      <c r="X34" s="1214"/>
      <c r="Y34" s="1214"/>
      <c r="Z34" s="1214"/>
      <c r="AB34" s="1777"/>
      <c r="AC34" s="1777"/>
      <c r="AD34" s="1777"/>
      <c r="AE34" s="1777"/>
      <c r="AF34" s="1777"/>
      <c r="AG34" s="1777"/>
      <c r="AH34" s="1211"/>
      <c r="AI34" s="1211"/>
      <c r="AJ34" s="1"/>
      <c r="AK34" s="1"/>
      <c r="AL34" s="1"/>
      <c r="AM34" s="1"/>
      <c r="AN34" s="1"/>
      <c r="AO34" s="1"/>
      <c r="AP34" s="7"/>
      <c r="AQ34" s="7"/>
      <c r="AT34" s="811"/>
      <c r="AU34" s="811"/>
      <c r="AV34" s="811"/>
      <c r="AW34" s="811"/>
      <c r="AX34" s="811"/>
      <c r="AY34" s="52"/>
      <c r="AZ34" s="52"/>
      <c r="BA34" s="52"/>
      <c r="BB34" s="52"/>
      <c r="BC34" s="52"/>
      <c r="BD34" s="52"/>
      <c r="BE34" s="52"/>
      <c r="BF34" s="52"/>
      <c r="BG34" s="52"/>
      <c r="BH34" s="29"/>
      <c r="BI34" s="29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1782" t="s">
        <v>355</v>
      </c>
      <c r="BV34" s="5"/>
      <c r="BW34" s="1"/>
      <c r="BX34" s="1"/>
      <c r="BY34" s="1"/>
      <c r="BZ34" s="1"/>
      <c r="CA34" s="1"/>
      <c r="CB34" s="1"/>
      <c r="CC34" s="1"/>
      <c r="CD34" s="7"/>
      <c r="CE34" s="7"/>
      <c r="CF34" s="7"/>
      <c r="CG34" s="2473" t="s">
        <v>357</v>
      </c>
      <c r="CH34" s="2473"/>
      <c r="CI34" s="2473"/>
      <c r="CJ34" s="2473"/>
      <c r="CK34" s="2473"/>
      <c r="CL34" s="39"/>
      <c r="CM34" s="91"/>
    </row>
    <row r="35" spans="1:91" ht="12.75" customHeight="1" thickBot="1" x14ac:dyDescent="0.25">
      <c r="A35" s="39"/>
      <c r="B35" s="1"/>
      <c r="C35" s="676"/>
      <c r="D35" s="1"/>
      <c r="E35" s="1"/>
      <c r="F35" s="1"/>
      <c r="G35" s="1"/>
      <c r="H35" s="1"/>
      <c r="I35" s="1"/>
      <c r="J35" s="1"/>
      <c r="K35" s="1"/>
      <c r="W35" s="5"/>
      <c r="X35" s="5"/>
      <c r="Y35" s="5"/>
      <c r="Z35" s="5"/>
      <c r="AA35" s="5"/>
      <c r="AB35" s="5"/>
      <c r="AC35" s="5"/>
      <c r="AD35" s="5"/>
      <c r="AE35" s="188"/>
      <c r="AF35" s="188"/>
      <c r="AG35" s="188"/>
      <c r="AH35" s="188"/>
      <c r="AI35" s="188"/>
      <c r="AJ35" s="188"/>
      <c r="AK35" s="188"/>
      <c r="AL35" s="188"/>
      <c r="AM35" s="188"/>
      <c r="AN35" s="162"/>
      <c r="AO35" s="162"/>
      <c r="AP35" s="1"/>
      <c r="AQ35" s="1"/>
      <c r="AZ35" t="s">
        <v>345</v>
      </c>
      <c r="BD35" s="239"/>
      <c r="BE35" s="5"/>
      <c r="BZ35" s="2279" t="s">
        <v>138</v>
      </c>
      <c r="CA35" s="2280"/>
      <c r="CG35" s="67"/>
      <c r="CJ35" s="7"/>
      <c r="CK35" s="7"/>
      <c r="CL35" s="39"/>
      <c r="CM35" s="91"/>
    </row>
    <row r="36" spans="1:91" s="1" customFormat="1" ht="12.75" customHeight="1" x14ac:dyDescent="0.2">
      <c r="A36" s="39"/>
      <c r="B36" s="676"/>
      <c r="C36" s="788"/>
      <c r="D36" s="2002" t="s">
        <v>61</v>
      </c>
      <c r="E36" s="2003"/>
      <c r="F36" s="2003"/>
      <c r="G36" s="2003"/>
      <c r="H36" s="2003"/>
      <c r="I36" s="2003"/>
      <c r="J36" s="2003"/>
      <c r="K36" s="2003"/>
      <c r="L36" s="2003"/>
      <c r="M36" s="2003"/>
      <c r="N36" s="2003"/>
      <c r="O36" s="2003"/>
      <c r="P36" s="2003"/>
      <c r="Q36" s="2003"/>
      <c r="R36" s="2004"/>
      <c r="S36" s="2082" t="s">
        <v>203</v>
      </c>
      <c r="T36" s="2083"/>
      <c r="U36" s="2083"/>
      <c r="V36" s="2083"/>
      <c r="W36" s="2083"/>
      <c r="X36" s="2084"/>
      <c r="Y36" s="1952" t="s">
        <v>21</v>
      </c>
      <c r="Z36" s="1952"/>
      <c r="AA36" s="1941" t="s">
        <v>341</v>
      </c>
      <c r="AB36" s="1942"/>
      <c r="AC36" s="1942"/>
      <c r="AD36" s="1942"/>
      <c r="AE36" s="1942"/>
      <c r="AF36" s="1942"/>
      <c r="AG36" s="1943"/>
      <c r="AH36" s="1946" t="s">
        <v>297</v>
      </c>
      <c r="AI36" s="1947"/>
      <c r="AJ36" s="1947"/>
      <c r="AK36" s="1947"/>
      <c r="AL36" s="1947"/>
      <c r="AM36" s="1947"/>
      <c r="AN36" s="1947"/>
      <c r="AO36" s="1947"/>
      <c r="AP36" s="1947"/>
      <c r="AQ36" s="1947"/>
      <c r="AR36" s="1931" t="s">
        <v>252</v>
      </c>
      <c r="AS36" s="1931"/>
      <c r="AT36" s="1931"/>
      <c r="AU36" s="1931"/>
      <c r="AV36" s="1931"/>
      <c r="AW36" s="1931"/>
      <c r="AX36" s="2410" t="s">
        <v>294</v>
      </c>
      <c r="AY36" s="2411"/>
      <c r="AZ36" s="2411"/>
      <c r="BA36" s="2411"/>
      <c r="BB36" s="2411"/>
      <c r="BC36" s="2411"/>
      <c r="BD36" s="2411"/>
      <c r="BE36" s="2412"/>
      <c r="BF36" s="2264" t="s">
        <v>254</v>
      </c>
      <c r="BG36" s="1954"/>
      <c r="BH36" s="1954"/>
      <c r="BI36" s="1954"/>
      <c r="BJ36" s="1954"/>
      <c r="BK36" s="1954"/>
      <c r="BL36" s="1954"/>
      <c r="BM36" s="1954"/>
      <c r="BN36" s="1954"/>
      <c r="BO36" s="2265"/>
      <c r="BP36" s="1952" t="s">
        <v>450</v>
      </c>
      <c r="BQ36" s="1952"/>
      <c r="BR36" s="1952"/>
      <c r="BS36" s="1952"/>
      <c r="BT36" s="2266"/>
      <c r="BU36" s="2457" t="s">
        <v>351</v>
      </c>
      <c r="BV36" s="2458"/>
      <c r="BW36" s="2458"/>
      <c r="BX36" s="2459"/>
      <c r="BZ36" s="1797" t="s">
        <v>117</v>
      </c>
      <c r="CA36" s="65" t="s">
        <v>118</v>
      </c>
      <c r="CG36" s="67"/>
      <c r="CK36" s="7"/>
      <c r="CL36" s="39"/>
      <c r="CM36" s="91"/>
    </row>
    <row r="37" spans="1:91" s="1" customFormat="1" ht="14.25" customHeight="1" x14ac:dyDescent="0.2">
      <c r="A37" s="59"/>
      <c r="B37" s="1978">
        <v>2011</v>
      </c>
      <c r="C37" s="1997"/>
      <c r="D37" s="1976" t="s">
        <v>59</v>
      </c>
      <c r="E37" s="1979" t="s">
        <v>58</v>
      </c>
      <c r="F37" s="1976" t="s">
        <v>282</v>
      </c>
      <c r="G37" s="1979" t="s">
        <v>299</v>
      </c>
      <c r="H37" s="1995" t="s">
        <v>13</v>
      </c>
      <c r="I37" s="1996"/>
      <c r="J37" s="1981" t="s">
        <v>280</v>
      </c>
      <c r="K37" s="1981"/>
      <c r="L37" s="2007" t="s">
        <v>281</v>
      </c>
      <c r="M37" s="2008"/>
      <c r="N37" s="1986" t="s">
        <v>356</v>
      </c>
      <c r="O37" s="1964" t="s">
        <v>235</v>
      </c>
      <c r="P37" s="1965"/>
      <c r="Q37" s="1989" t="s">
        <v>213</v>
      </c>
      <c r="R37" s="1990"/>
      <c r="S37" s="2085" t="s">
        <v>279</v>
      </c>
      <c r="T37" s="2087" t="s">
        <v>261</v>
      </c>
      <c r="U37" s="2089" t="s">
        <v>283</v>
      </c>
      <c r="V37" s="2076" t="s">
        <v>284</v>
      </c>
      <c r="W37" s="2078" t="s">
        <v>13</v>
      </c>
      <c r="X37" s="2079"/>
      <c r="Y37" s="2080" t="s">
        <v>141</v>
      </c>
      <c r="Z37" s="2081"/>
      <c r="AA37" s="1937" t="s">
        <v>240</v>
      </c>
      <c r="AB37" s="1944" t="s">
        <v>241</v>
      </c>
      <c r="AC37" s="2367" t="s">
        <v>242</v>
      </c>
      <c r="AD37" s="2367" t="s">
        <v>335</v>
      </c>
      <c r="AE37" s="2369" t="s">
        <v>336</v>
      </c>
      <c r="AF37" s="1944" t="s">
        <v>184</v>
      </c>
      <c r="AG37" s="1984" t="s">
        <v>298</v>
      </c>
      <c r="AH37" s="1939" t="s">
        <v>249</v>
      </c>
      <c r="AI37" s="1940"/>
      <c r="AJ37" s="1939" t="s">
        <v>250</v>
      </c>
      <c r="AK37" s="1940"/>
      <c r="AL37" s="2267" t="s">
        <v>265</v>
      </c>
      <c r="AM37" s="1914"/>
      <c r="AN37" s="1914"/>
      <c r="AO37" s="1914"/>
      <c r="AP37" s="1915"/>
      <c r="AQ37" s="2359" t="s">
        <v>260</v>
      </c>
      <c r="AR37" s="1982" t="s">
        <v>264</v>
      </c>
      <c r="AS37" s="1916" t="s">
        <v>261</v>
      </c>
      <c r="AT37" s="1982" t="s">
        <v>268</v>
      </c>
      <c r="AU37" s="1916" t="s">
        <v>269</v>
      </c>
      <c r="AV37" s="1918" t="s">
        <v>13</v>
      </c>
      <c r="AW37" s="1919"/>
      <c r="AX37" s="2363" t="s">
        <v>149</v>
      </c>
      <c r="AY37" s="2361" t="s">
        <v>34</v>
      </c>
      <c r="AZ37" s="2365" t="s">
        <v>293</v>
      </c>
      <c r="BA37" s="2355" t="s">
        <v>138</v>
      </c>
      <c r="BB37" s="2355" t="s">
        <v>66</v>
      </c>
      <c r="BC37" s="2255" t="s">
        <v>263</v>
      </c>
      <c r="BD37" s="2357" t="s">
        <v>204</v>
      </c>
      <c r="BE37" s="2358"/>
      <c r="BF37" s="2070" t="s">
        <v>35</v>
      </c>
      <c r="BG37" s="2064" t="s">
        <v>34</v>
      </c>
      <c r="BH37" s="2064" t="s">
        <v>293</v>
      </c>
      <c r="BI37" s="2064" t="s">
        <v>213</v>
      </c>
      <c r="BJ37" s="2068" t="s">
        <v>255</v>
      </c>
      <c r="BK37" s="2066" t="s">
        <v>138</v>
      </c>
      <c r="BL37" s="2062" t="s">
        <v>66</v>
      </c>
      <c r="BM37" s="2058" t="s">
        <v>234</v>
      </c>
      <c r="BN37" s="1974" t="s">
        <v>295</v>
      </c>
      <c r="BO37" s="2254"/>
      <c r="BP37" s="2049" t="s">
        <v>175</v>
      </c>
      <c r="BQ37" s="2045" t="s">
        <v>176</v>
      </c>
      <c r="BR37" s="2043" t="s">
        <v>258</v>
      </c>
      <c r="BS37" s="2041" t="s">
        <v>259</v>
      </c>
      <c r="BT37" s="2252" t="s">
        <v>206</v>
      </c>
      <c r="BU37" s="2258" t="s">
        <v>352</v>
      </c>
      <c r="BV37" s="2260" t="s">
        <v>348</v>
      </c>
      <c r="BW37" s="2455" t="s">
        <v>354</v>
      </c>
      <c r="BX37" s="2460" t="s">
        <v>350</v>
      </c>
      <c r="BZ37" s="1798">
        <f>CE46</f>
        <v>365</v>
      </c>
      <c r="CA37" s="1495">
        <f>SUM(CM19:CM22)-BZ37</f>
        <v>0</v>
      </c>
      <c r="CC37" s="2424" t="s">
        <v>184</v>
      </c>
      <c r="CD37" s="2425"/>
      <c r="CF37" s="2421" t="s">
        <v>339</v>
      </c>
      <c r="CG37" s="2422"/>
      <c r="CH37" s="2422"/>
      <c r="CI37" s="2422"/>
      <c r="CJ37" s="2422"/>
      <c r="CK37" s="1634"/>
      <c r="CL37" s="59"/>
      <c r="CM37" s="92"/>
    </row>
    <row r="38" spans="1:91" s="1" customFormat="1" x14ac:dyDescent="0.2">
      <c r="A38" s="39"/>
      <c r="B38" s="1978"/>
      <c r="C38" s="1998"/>
      <c r="D38" s="1977"/>
      <c r="E38" s="1980"/>
      <c r="F38" s="1988"/>
      <c r="G38" s="1999"/>
      <c r="H38" s="340" t="s">
        <v>1</v>
      </c>
      <c r="I38" s="818" t="s">
        <v>0</v>
      </c>
      <c r="J38" s="340" t="s">
        <v>139</v>
      </c>
      <c r="K38" s="338" t="s">
        <v>140</v>
      </c>
      <c r="L38" s="340" t="s">
        <v>139</v>
      </c>
      <c r="M38" s="338" t="s">
        <v>140</v>
      </c>
      <c r="N38" s="1987"/>
      <c r="O38" s="649" t="s">
        <v>132</v>
      </c>
      <c r="P38" s="649" t="s">
        <v>236</v>
      </c>
      <c r="Q38" s="650" t="s">
        <v>132</v>
      </c>
      <c r="R38" s="651" t="s">
        <v>236</v>
      </c>
      <c r="S38" s="2086"/>
      <c r="T38" s="2088"/>
      <c r="U38" s="2090"/>
      <c r="V38" s="2077"/>
      <c r="W38" s="967" t="s">
        <v>1</v>
      </c>
      <c r="X38" s="968" t="s">
        <v>0</v>
      </c>
      <c r="Y38" s="492" t="s">
        <v>1</v>
      </c>
      <c r="Z38" s="493" t="s">
        <v>0</v>
      </c>
      <c r="AA38" s="1938"/>
      <c r="AB38" s="1951"/>
      <c r="AC38" s="2368"/>
      <c r="AD38" s="2368"/>
      <c r="AE38" s="2370"/>
      <c r="AF38" s="1945"/>
      <c r="AG38" s="1985"/>
      <c r="AH38" s="761" t="s">
        <v>331</v>
      </c>
      <c r="AI38" s="860" t="s">
        <v>12</v>
      </c>
      <c r="AJ38" s="666" t="s">
        <v>331</v>
      </c>
      <c r="AK38" s="860" t="s">
        <v>12</v>
      </c>
      <c r="AL38" s="666" t="s">
        <v>246</v>
      </c>
      <c r="AM38" s="502" t="s">
        <v>135</v>
      </c>
      <c r="AN38" s="666" t="s">
        <v>330</v>
      </c>
      <c r="AO38" s="666" t="s">
        <v>329</v>
      </c>
      <c r="AP38" s="860" t="s">
        <v>248</v>
      </c>
      <c r="AQ38" s="2360"/>
      <c r="AR38" s="1983"/>
      <c r="AS38" s="1917"/>
      <c r="AT38" s="1983"/>
      <c r="AU38" s="1917"/>
      <c r="AV38" s="686" t="s">
        <v>1</v>
      </c>
      <c r="AW38" s="687" t="s">
        <v>0</v>
      </c>
      <c r="AX38" s="2364"/>
      <c r="AY38" s="2362"/>
      <c r="AZ38" s="2366"/>
      <c r="BA38" s="2356"/>
      <c r="BB38" s="2356"/>
      <c r="BC38" s="2256"/>
      <c r="BD38" s="1663" t="s">
        <v>63</v>
      </c>
      <c r="BE38" s="1664" t="s">
        <v>150</v>
      </c>
      <c r="BF38" s="2071"/>
      <c r="BG38" s="2065"/>
      <c r="BH38" s="2065"/>
      <c r="BI38" s="2065"/>
      <c r="BJ38" s="2069"/>
      <c r="BK38" s="2067"/>
      <c r="BL38" s="2063"/>
      <c r="BM38" s="2059"/>
      <c r="BN38" s="793" t="s">
        <v>64</v>
      </c>
      <c r="BO38" s="1765" t="s">
        <v>256</v>
      </c>
      <c r="BP38" s="2050"/>
      <c r="BQ38" s="2046"/>
      <c r="BR38" s="2044"/>
      <c r="BS38" s="2042"/>
      <c r="BT38" s="2253"/>
      <c r="BU38" s="2259"/>
      <c r="BV38" s="2261"/>
      <c r="BW38" s="2456"/>
      <c r="BX38" s="2461"/>
      <c r="BZ38" s="2262">
        <f>BZ37/CM24</f>
        <v>1</v>
      </c>
      <c r="CA38" s="2263"/>
      <c r="CC38" s="1297" t="s">
        <v>178</v>
      </c>
      <c r="CD38" s="65">
        <v>29</v>
      </c>
      <c r="CF38" s="2431" t="s">
        <v>378</v>
      </c>
      <c r="CG38" s="2432"/>
      <c r="CH38" s="2432"/>
      <c r="CI38" s="2432"/>
      <c r="CJ38" s="2433"/>
      <c r="CK38" s="2469" t="s">
        <v>33</v>
      </c>
      <c r="CL38" s="39"/>
      <c r="CM38" s="91"/>
    </row>
    <row r="39" spans="1:91" s="1" customFormat="1" ht="13.5" customHeight="1" x14ac:dyDescent="0.2">
      <c r="A39" s="39"/>
      <c r="B39" s="1978"/>
      <c r="C39" s="698" t="s">
        <v>2</v>
      </c>
      <c r="D39" s="175">
        <v>11.4</v>
      </c>
      <c r="E39" s="819">
        <v>1.2</v>
      </c>
      <c r="F39" s="345">
        <v>0.5</v>
      </c>
      <c r="G39" s="824">
        <v>12.1</v>
      </c>
      <c r="H39" s="345">
        <v>1.4000000000000001</v>
      </c>
      <c r="I39" s="824">
        <v>9.5</v>
      </c>
      <c r="J39" s="349">
        <v>-3.46</v>
      </c>
      <c r="K39" s="341">
        <v>-5.8</v>
      </c>
      <c r="L39" s="175">
        <v>9</v>
      </c>
      <c r="M39" s="334">
        <v>6.2700000000000005</v>
      </c>
      <c r="N39" s="564">
        <v>4.8435483870967735</v>
      </c>
      <c r="O39" s="653">
        <v>13</v>
      </c>
      <c r="P39" s="567">
        <v>0.89354838709677509</v>
      </c>
      <c r="Q39" s="654">
        <v>6</v>
      </c>
      <c r="R39" s="568">
        <v>-0.26774193548387171</v>
      </c>
      <c r="S39" s="180">
        <v>94</v>
      </c>
      <c r="T39" s="829">
        <v>76</v>
      </c>
      <c r="U39" s="758">
        <v>64</v>
      </c>
      <c r="V39" s="830">
        <v>97</v>
      </c>
      <c r="W39" s="758">
        <v>4</v>
      </c>
      <c r="X39" s="969">
        <v>30</v>
      </c>
      <c r="Y39" s="113">
        <v>1</v>
      </c>
      <c r="Z39" s="50">
        <v>20</v>
      </c>
      <c r="AA39" s="315">
        <v>13.745161290322581</v>
      </c>
      <c r="AB39" s="847">
        <v>19.335483870967742</v>
      </c>
      <c r="AC39" s="1536">
        <v>2.1</v>
      </c>
      <c r="AD39" s="1536">
        <v>7.4</v>
      </c>
      <c r="AE39" s="1537">
        <v>8.6999999999999993</v>
      </c>
      <c r="AF39" s="853" t="s">
        <v>154</v>
      </c>
      <c r="AG39" s="683">
        <v>-6.5</v>
      </c>
      <c r="AH39" s="762">
        <v>5.5</v>
      </c>
      <c r="AI39" s="857">
        <v>2.2384615384615385</v>
      </c>
      <c r="AJ39" s="1669">
        <v>3.8</v>
      </c>
      <c r="AK39" s="857">
        <v>1.0499999999999998</v>
      </c>
      <c r="AL39" s="1669">
        <v>1.1793214862681742</v>
      </c>
      <c r="AM39" s="1675">
        <v>1.1606020975972509</v>
      </c>
      <c r="AN39" s="1671">
        <v>40</v>
      </c>
      <c r="AO39" s="1670">
        <v>5.5</v>
      </c>
      <c r="AP39" s="864">
        <v>11.518181818181818</v>
      </c>
      <c r="AQ39" s="1673">
        <v>0.22054794520547952</v>
      </c>
      <c r="AR39" s="797">
        <v>10.5</v>
      </c>
      <c r="AS39" s="865">
        <v>-3.8</v>
      </c>
      <c r="AT39" s="484">
        <v>-5.6</v>
      </c>
      <c r="AU39" s="868">
        <v>11.3</v>
      </c>
      <c r="AV39" s="688">
        <v>1</v>
      </c>
      <c r="AW39" s="801">
        <v>10.200000000000001</v>
      </c>
      <c r="AX39" s="33">
        <v>39.299999999999997</v>
      </c>
      <c r="AY39" s="872">
        <v>0.85434782608695636</v>
      </c>
      <c r="AZ39" s="872">
        <v>0.16864155278683746</v>
      </c>
      <c r="BA39" s="33">
        <v>6</v>
      </c>
      <c r="BB39" s="872">
        <v>0.19354838709677419</v>
      </c>
      <c r="BC39" s="874">
        <v>10</v>
      </c>
      <c r="BD39" s="33">
        <v>2</v>
      </c>
      <c r="BE39" s="35">
        <v>9</v>
      </c>
      <c r="BF39" s="1766">
        <v>61.9</v>
      </c>
      <c r="BG39" s="991">
        <v>0.99838709677419357</v>
      </c>
      <c r="BH39" s="990">
        <v>8.3198924731182788E-2</v>
      </c>
      <c r="BI39" s="795">
        <v>10</v>
      </c>
      <c r="BJ39" s="878">
        <f>IF(BK39=0,"",BF39/BK39)</f>
        <v>3.4388888888888887</v>
      </c>
      <c r="BK39" s="794">
        <v>18</v>
      </c>
      <c r="BL39" s="880">
        <v>0.58064516129032262</v>
      </c>
      <c r="BM39" s="1249">
        <v>0.94444444444444442</v>
      </c>
      <c r="BN39" s="795">
        <v>5</v>
      </c>
      <c r="BO39" s="1767">
        <v>5</v>
      </c>
      <c r="BP39" s="790">
        <v>0.23656400966183574</v>
      </c>
      <c r="BQ39" s="884">
        <v>0.58133333333333337</v>
      </c>
      <c r="BR39" s="791">
        <v>0.60538194444444449</v>
      </c>
      <c r="BS39" s="885">
        <v>0.27974033816425126</v>
      </c>
      <c r="BT39" s="1742">
        <v>0.55087365591397863</v>
      </c>
      <c r="BU39" s="1804">
        <v>0.1</v>
      </c>
      <c r="BV39" s="1751">
        <v>1.3698630136986306E-3</v>
      </c>
      <c r="BW39" s="1755">
        <v>5.5555555555555552E-2</v>
      </c>
      <c r="BX39" s="1780" t="s">
        <v>487</v>
      </c>
      <c r="BY39" s="45" t="s">
        <v>33</v>
      </c>
      <c r="CC39" s="1298" t="s">
        <v>180</v>
      </c>
      <c r="CD39" s="65">
        <v>37</v>
      </c>
      <c r="CF39" s="2434"/>
      <c r="CG39" s="2435"/>
      <c r="CH39" s="2435"/>
      <c r="CI39" s="2435"/>
      <c r="CJ39" s="2436"/>
      <c r="CK39" s="2470"/>
      <c r="CL39" s="39"/>
      <c r="CM39" s="91"/>
    </row>
    <row r="40" spans="1:91" s="1" customFormat="1" ht="13.5" customHeight="1" x14ac:dyDescent="0.2">
      <c r="A40" s="39"/>
      <c r="B40" s="1978"/>
      <c r="C40" s="698" t="s">
        <v>14</v>
      </c>
      <c r="D40" s="175">
        <v>11.3</v>
      </c>
      <c r="E40" s="819">
        <v>3.7</v>
      </c>
      <c r="F40" s="345">
        <v>3.5</v>
      </c>
      <c r="G40" s="824">
        <v>12</v>
      </c>
      <c r="H40" s="345">
        <v>1.4999999999999996</v>
      </c>
      <c r="I40" s="824">
        <v>8.6</v>
      </c>
      <c r="J40" s="349">
        <v>-4.05</v>
      </c>
      <c r="K40" s="341">
        <v>-3.8999999999999995</v>
      </c>
      <c r="L40" s="175">
        <v>9.1000000000000014</v>
      </c>
      <c r="M40" s="334">
        <v>5.85</v>
      </c>
      <c r="N40" s="564">
        <v>7.3375000000000004</v>
      </c>
      <c r="O40" s="653">
        <v>10</v>
      </c>
      <c r="P40" s="567">
        <v>0.41428571428571548</v>
      </c>
      <c r="Q40" s="654">
        <v>3</v>
      </c>
      <c r="R40" s="568">
        <v>-0.125</v>
      </c>
      <c r="S40" s="180">
        <v>93</v>
      </c>
      <c r="T40" s="829">
        <v>83</v>
      </c>
      <c r="U40" s="758">
        <v>74</v>
      </c>
      <c r="V40" s="830">
        <v>96</v>
      </c>
      <c r="W40" s="758">
        <v>5</v>
      </c>
      <c r="X40" s="969">
        <v>43</v>
      </c>
      <c r="Y40" s="113">
        <v>1</v>
      </c>
      <c r="Z40" s="50">
        <v>12</v>
      </c>
      <c r="AA40" s="315">
        <v>14.007142857142854</v>
      </c>
      <c r="AB40" s="847">
        <v>20.085714285714289</v>
      </c>
      <c r="AC40" s="1536">
        <v>2.8</v>
      </c>
      <c r="AD40" s="1536">
        <v>8.1</v>
      </c>
      <c r="AE40" s="1537">
        <v>10.5</v>
      </c>
      <c r="AF40" s="853" t="s">
        <v>154</v>
      </c>
      <c r="AG40" s="683">
        <v>-8.4</v>
      </c>
      <c r="AH40" s="762">
        <v>3</v>
      </c>
      <c r="AI40" s="857">
        <v>1.4700000000000002</v>
      </c>
      <c r="AJ40" s="1666">
        <v>0.8</v>
      </c>
      <c r="AK40" s="857">
        <v>0.46250000000000002</v>
      </c>
      <c r="AL40" s="1666">
        <v>0.85328185328185335</v>
      </c>
      <c r="AM40" s="309">
        <v>1.0026061776061777</v>
      </c>
      <c r="AN40" s="234">
        <v>15</v>
      </c>
      <c r="AO40" s="762">
        <v>1.2444444444444445</v>
      </c>
      <c r="AP40" s="864">
        <v>4.6625000000000005</v>
      </c>
      <c r="AQ40" s="1673">
        <v>0.27828054298642535</v>
      </c>
      <c r="AR40" s="798">
        <v>7.4</v>
      </c>
      <c r="AS40" s="866">
        <v>2.6</v>
      </c>
      <c r="AT40" s="484">
        <v>1.5</v>
      </c>
      <c r="AU40" s="869">
        <v>9.1</v>
      </c>
      <c r="AV40" s="770">
        <v>1.1999999999999993</v>
      </c>
      <c r="AW40" s="802">
        <v>10.199999999999999</v>
      </c>
      <c r="AX40" s="33">
        <v>40.099999999999994</v>
      </c>
      <c r="AY40" s="872">
        <v>0.53466666666666662</v>
      </c>
      <c r="AZ40" s="872">
        <v>0.16093450330414114</v>
      </c>
      <c r="BA40" s="33">
        <v>7</v>
      </c>
      <c r="BB40" s="872">
        <v>0.25</v>
      </c>
      <c r="BC40" s="874">
        <v>11</v>
      </c>
      <c r="BD40" s="33">
        <v>2</v>
      </c>
      <c r="BE40" s="35">
        <v>9</v>
      </c>
      <c r="BF40" s="1766">
        <v>51.8</v>
      </c>
      <c r="BG40" s="991">
        <v>1.102127659574468</v>
      </c>
      <c r="BH40" s="990">
        <v>7.7083333333333323E-2</v>
      </c>
      <c r="BI40" s="795">
        <v>10</v>
      </c>
      <c r="BJ40" s="878">
        <v>3.9846153846153842</v>
      </c>
      <c r="BK40" s="794">
        <v>13</v>
      </c>
      <c r="BL40" s="880">
        <v>0.4642857142857143</v>
      </c>
      <c r="BM40" s="1249">
        <v>0.84615384615384615</v>
      </c>
      <c r="BN40" s="795">
        <v>4</v>
      </c>
      <c r="BO40" s="1767">
        <v>8</v>
      </c>
      <c r="BP40" s="790">
        <v>0.23063888888888889</v>
      </c>
      <c r="BQ40" s="884">
        <v>0.5746527777777779</v>
      </c>
      <c r="BR40" s="791">
        <v>0.62143308080808068</v>
      </c>
      <c r="BS40" s="885">
        <v>0.29475308641975306</v>
      </c>
      <c r="BT40" s="1742">
        <v>0.50858134920634912</v>
      </c>
      <c r="BU40" s="1745">
        <v>0</v>
      </c>
      <c r="BV40" s="1751">
        <v>0</v>
      </c>
      <c r="BW40" s="1755">
        <v>0</v>
      </c>
      <c r="BX40" s="1781" t="s">
        <v>487</v>
      </c>
      <c r="BY40" s="45" t="s">
        <v>23</v>
      </c>
      <c r="CC40" s="1297" t="s">
        <v>183</v>
      </c>
      <c r="CD40" s="65">
        <v>36</v>
      </c>
      <c r="CF40" s="2428" t="s">
        <v>436</v>
      </c>
      <c r="CG40" s="2429"/>
      <c r="CH40" s="2429"/>
      <c r="CI40" s="2429"/>
      <c r="CJ40" s="2430"/>
      <c r="CK40" s="1796" t="s">
        <v>29</v>
      </c>
      <c r="CL40" s="39"/>
      <c r="CM40" s="91"/>
    </row>
    <row r="41" spans="1:91" s="1" customFormat="1" ht="13.5" customHeight="1" x14ac:dyDescent="0.2">
      <c r="A41" s="59"/>
      <c r="B41" s="1978"/>
      <c r="C41" s="698" t="s">
        <v>3</v>
      </c>
      <c r="D41" s="175">
        <v>10.1</v>
      </c>
      <c r="E41" s="819">
        <v>4</v>
      </c>
      <c r="F41" s="345">
        <v>1.8</v>
      </c>
      <c r="G41" s="824">
        <v>13.1</v>
      </c>
      <c r="H41" s="345">
        <v>1.9000000000000004</v>
      </c>
      <c r="I41" s="824">
        <v>14</v>
      </c>
      <c r="J41" s="349">
        <v>-5.6153846153846168</v>
      </c>
      <c r="K41" s="341">
        <v>-6.4</v>
      </c>
      <c r="L41" s="175">
        <v>6.5</v>
      </c>
      <c r="M41" s="334">
        <v>6.0499999999999989</v>
      </c>
      <c r="N41" s="564">
        <v>7.4048387096774189</v>
      </c>
      <c r="O41" s="653">
        <v>7</v>
      </c>
      <c r="P41" s="569">
        <v>0.60000000000000009</v>
      </c>
      <c r="Q41" s="654">
        <v>1</v>
      </c>
      <c r="R41" s="570">
        <v>-3.5483870967743414E-2</v>
      </c>
      <c r="S41" s="180">
        <v>82</v>
      </c>
      <c r="T41" s="829">
        <v>78</v>
      </c>
      <c r="U41" s="758">
        <v>63</v>
      </c>
      <c r="V41" s="830">
        <v>92</v>
      </c>
      <c r="W41" s="758">
        <v>13</v>
      </c>
      <c r="X41" s="969">
        <v>59</v>
      </c>
      <c r="Y41" s="113">
        <v>1</v>
      </c>
      <c r="Z41" s="50">
        <v>13</v>
      </c>
      <c r="AA41" s="315">
        <v>12.183870967741937</v>
      </c>
      <c r="AB41" s="848">
        <v>16.919354838709669</v>
      </c>
      <c r="AC41" s="1536">
        <v>1.2</v>
      </c>
      <c r="AD41" s="1536">
        <v>6.2</v>
      </c>
      <c r="AE41" s="1537">
        <v>8.5</v>
      </c>
      <c r="AF41" s="854" t="s">
        <v>180</v>
      </c>
      <c r="AG41" s="684">
        <v>-5.3</v>
      </c>
      <c r="AH41" s="405">
        <v>1.4</v>
      </c>
      <c r="AI41" s="862">
        <v>1.25</v>
      </c>
      <c r="AJ41" s="1667">
        <v>0.5</v>
      </c>
      <c r="AK41" s="862">
        <v>0.38</v>
      </c>
      <c r="AL41" s="1667">
        <v>0.8102189781021899</v>
      </c>
      <c r="AM41" s="1077">
        <v>0.76255903821382576</v>
      </c>
      <c r="AN41" s="403">
        <v>5</v>
      </c>
      <c r="AO41" s="405">
        <v>1.1000000000000001</v>
      </c>
      <c r="AP41" s="1672">
        <v>2.6819999999999999</v>
      </c>
      <c r="AQ41" s="1674">
        <v>0.3963963963963964</v>
      </c>
      <c r="AR41" s="798">
        <v>8</v>
      </c>
      <c r="AS41" s="866">
        <v>0.6</v>
      </c>
      <c r="AT41" s="484">
        <v>-2.5</v>
      </c>
      <c r="AU41" s="869">
        <v>9.6</v>
      </c>
      <c r="AV41" s="770">
        <v>1.8</v>
      </c>
      <c r="AW41" s="802">
        <v>9.1999999999999993</v>
      </c>
      <c r="AX41" s="33">
        <v>125</v>
      </c>
      <c r="AY41" s="872">
        <v>1.1904761904761905</v>
      </c>
      <c r="AZ41" s="872">
        <v>0.37799060321827277</v>
      </c>
      <c r="BA41" s="33">
        <v>16</v>
      </c>
      <c r="BB41" s="872">
        <v>0.5161290322580645</v>
      </c>
      <c r="BC41" s="874">
        <v>3</v>
      </c>
      <c r="BD41" s="33">
        <v>3</v>
      </c>
      <c r="BE41" s="35">
        <v>3</v>
      </c>
      <c r="BF41" s="1766">
        <v>13.7</v>
      </c>
      <c r="BG41" s="991">
        <v>0.28541666666666665</v>
      </c>
      <c r="BH41" s="990">
        <v>1.8413978494623656E-2</v>
      </c>
      <c r="BI41" s="794">
        <v>5.5</v>
      </c>
      <c r="BJ41" s="878">
        <v>2.7399999999999998</v>
      </c>
      <c r="BK41" s="794">
        <v>5</v>
      </c>
      <c r="BL41" s="880">
        <v>0.16129032258064516</v>
      </c>
      <c r="BM41" s="1250">
        <v>1</v>
      </c>
      <c r="BN41" s="794">
        <v>3</v>
      </c>
      <c r="BO41" s="1768">
        <v>12</v>
      </c>
      <c r="BP41" s="790">
        <v>0.2021072796934866</v>
      </c>
      <c r="BQ41" s="884">
        <v>0.61254789272030652</v>
      </c>
      <c r="BR41" s="791">
        <v>0.64217592592592587</v>
      </c>
      <c r="BS41" s="885">
        <v>0.28763888888888889</v>
      </c>
      <c r="BT41" s="1742">
        <v>0.56646505376344092</v>
      </c>
      <c r="BU41" s="1745">
        <v>0</v>
      </c>
      <c r="BV41" s="1751">
        <v>0</v>
      </c>
      <c r="BW41" s="1755">
        <v>0</v>
      </c>
      <c r="BX41" s="1781" t="s">
        <v>487</v>
      </c>
      <c r="BY41" s="45" t="s">
        <v>3</v>
      </c>
      <c r="CC41" s="1297" t="s">
        <v>185</v>
      </c>
      <c r="CD41" s="65">
        <v>12</v>
      </c>
      <c r="CF41" s="2428" t="s">
        <v>435</v>
      </c>
      <c r="CG41" s="2429"/>
      <c r="CH41" s="2429"/>
      <c r="CI41" s="2429"/>
      <c r="CJ41" s="2430"/>
      <c r="CK41" s="1796" t="s">
        <v>29</v>
      </c>
      <c r="CL41" s="59"/>
      <c r="CM41" s="92"/>
    </row>
    <row r="42" spans="1:91" s="1" customFormat="1" ht="13.5" customHeight="1" x14ac:dyDescent="0.2">
      <c r="A42" s="39"/>
      <c r="B42" s="1978"/>
      <c r="C42" s="698" t="s">
        <v>4</v>
      </c>
      <c r="D42" s="175">
        <v>12.5</v>
      </c>
      <c r="E42" s="819">
        <v>12.6</v>
      </c>
      <c r="F42" s="345">
        <v>8.6999999999999993</v>
      </c>
      <c r="G42" s="824">
        <v>18.600000000000001</v>
      </c>
      <c r="H42" s="345">
        <v>3.5</v>
      </c>
      <c r="I42" s="824">
        <v>16.399999999999999</v>
      </c>
      <c r="J42" s="349">
        <v>-0.72500000000000053</v>
      </c>
      <c r="K42" s="341">
        <v>-0.20000000000000107</v>
      </c>
      <c r="L42" s="175">
        <v>7.5</v>
      </c>
      <c r="M42" s="334">
        <v>12.92</v>
      </c>
      <c r="N42" s="564">
        <v>13.703333333333333</v>
      </c>
      <c r="O42" s="653">
        <v>3</v>
      </c>
      <c r="P42" s="567">
        <v>0.10000000000000142</v>
      </c>
      <c r="Q42" s="654">
        <v>0</v>
      </c>
      <c r="R42" s="568">
        <v>0</v>
      </c>
      <c r="S42" s="180">
        <v>74</v>
      </c>
      <c r="T42" s="829">
        <v>66</v>
      </c>
      <c r="U42" s="758">
        <v>48</v>
      </c>
      <c r="V42" s="830">
        <v>84</v>
      </c>
      <c r="W42" s="758">
        <v>17</v>
      </c>
      <c r="X42" s="969">
        <v>60</v>
      </c>
      <c r="Y42" s="113">
        <v>1</v>
      </c>
      <c r="Z42" s="50">
        <v>11</v>
      </c>
      <c r="AA42" s="315">
        <v>12.389999999999997</v>
      </c>
      <c r="AB42" s="848">
        <v>17.956666666666663</v>
      </c>
      <c r="AC42" s="1331">
        <v>1.7</v>
      </c>
      <c r="AD42" s="1331">
        <v>7.8</v>
      </c>
      <c r="AE42" s="1544">
        <v>10.199999999999999</v>
      </c>
      <c r="AF42" s="854" t="s">
        <v>154</v>
      </c>
      <c r="AG42" s="684">
        <v>1.5</v>
      </c>
      <c r="AH42" s="405">
        <v>0.5</v>
      </c>
      <c r="AI42" s="862">
        <v>0.5</v>
      </c>
      <c r="AJ42" s="1667">
        <v>0</v>
      </c>
      <c r="AK42" s="862" t="s">
        <v>487</v>
      </c>
      <c r="AL42" s="1667">
        <v>0.46153846153846156</v>
      </c>
      <c r="AM42" s="1077">
        <v>0.3461538461538462</v>
      </c>
      <c r="AN42" s="403">
        <v>0</v>
      </c>
      <c r="AO42" s="405">
        <v>0.6</v>
      </c>
      <c r="AP42" s="1672" t="s">
        <v>487</v>
      </c>
      <c r="AQ42" s="1674">
        <v>0.77777777777777768</v>
      </c>
      <c r="AR42" s="798">
        <v>9.4</v>
      </c>
      <c r="AS42" s="866">
        <v>2.9</v>
      </c>
      <c r="AT42" s="484">
        <v>0.3</v>
      </c>
      <c r="AU42" s="869">
        <v>10</v>
      </c>
      <c r="AV42" s="770">
        <v>1.2999999999999989</v>
      </c>
      <c r="AW42" s="802">
        <v>9.6</v>
      </c>
      <c r="AX42" s="33">
        <v>216</v>
      </c>
      <c r="AY42" s="872">
        <v>1.5766423357664234</v>
      </c>
      <c r="AZ42" s="872">
        <v>0.57394142055848063</v>
      </c>
      <c r="BA42" s="33">
        <v>23</v>
      </c>
      <c r="BB42" s="872">
        <v>0.76666666666666672</v>
      </c>
      <c r="BC42" s="874">
        <v>2</v>
      </c>
      <c r="BD42" s="33">
        <v>14</v>
      </c>
      <c r="BE42" s="35">
        <v>4</v>
      </c>
      <c r="BF42" s="1766">
        <v>3.9</v>
      </c>
      <c r="BG42" s="991">
        <v>9.285714285714286E-2</v>
      </c>
      <c r="BH42" s="990">
        <v>5.4166666666666669E-3</v>
      </c>
      <c r="BI42" s="794">
        <v>3</v>
      </c>
      <c r="BJ42" s="878">
        <v>1.95</v>
      </c>
      <c r="BK42" s="794">
        <v>2</v>
      </c>
      <c r="BL42" s="880">
        <v>6.6666666666666666E-2</v>
      </c>
      <c r="BM42" s="1250">
        <v>1</v>
      </c>
      <c r="BN42" s="794">
        <v>1</v>
      </c>
      <c r="BO42" s="1768">
        <v>19</v>
      </c>
      <c r="BP42" s="790">
        <v>0.23587962962962952</v>
      </c>
      <c r="BQ42" s="884">
        <v>0.64837962962962969</v>
      </c>
      <c r="BR42" s="791">
        <v>0.6842672413793105</v>
      </c>
      <c r="BS42" s="885">
        <v>0.2678755144032921</v>
      </c>
      <c r="BT42" s="1742">
        <v>0.62935185185185183</v>
      </c>
      <c r="BU42" s="1745">
        <v>0</v>
      </c>
      <c r="BV42" s="1751">
        <v>0</v>
      </c>
      <c r="BW42" s="1755">
        <v>0</v>
      </c>
      <c r="BX42" s="1781" t="s">
        <v>487</v>
      </c>
      <c r="BY42" s="45" t="s">
        <v>4</v>
      </c>
      <c r="CA42" s="5"/>
      <c r="CC42" s="1299" t="s">
        <v>179</v>
      </c>
      <c r="CD42" s="65">
        <v>45</v>
      </c>
      <c r="CF42" s="2428"/>
      <c r="CG42" s="2429"/>
      <c r="CH42" s="2429"/>
      <c r="CI42" s="2429"/>
      <c r="CJ42" s="2430"/>
      <c r="CK42" s="1796"/>
      <c r="CL42" s="39"/>
      <c r="CM42" s="91"/>
    </row>
    <row r="43" spans="1:91" s="1" customFormat="1" ht="13.5" customHeight="1" x14ac:dyDescent="0.2">
      <c r="A43" s="39"/>
      <c r="B43" s="1978"/>
      <c r="C43" s="698" t="s">
        <v>5</v>
      </c>
      <c r="D43" s="175">
        <v>15</v>
      </c>
      <c r="E43" s="819">
        <v>14.1</v>
      </c>
      <c r="F43" s="345">
        <v>9.6999999999999993</v>
      </c>
      <c r="G43" s="824">
        <v>18.399999999999999</v>
      </c>
      <c r="H43" s="345">
        <v>4.1999999999999993</v>
      </c>
      <c r="I43" s="824">
        <v>15.4</v>
      </c>
      <c r="J43" s="349">
        <v>-3.4386666666666681</v>
      </c>
      <c r="K43" s="341">
        <v>-2.5999999999999996</v>
      </c>
      <c r="L43" s="175">
        <v>6.6999999999999993</v>
      </c>
      <c r="M43" s="334">
        <v>9.06</v>
      </c>
      <c r="N43" s="564">
        <v>13.995161290322583</v>
      </c>
      <c r="O43" s="653">
        <v>5</v>
      </c>
      <c r="P43" s="567">
        <v>0.21935483870967687</v>
      </c>
      <c r="Q43" s="654">
        <v>0</v>
      </c>
      <c r="R43" s="568">
        <v>0</v>
      </c>
      <c r="S43" s="180">
        <v>65</v>
      </c>
      <c r="T43" s="829">
        <v>66</v>
      </c>
      <c r="U43" s="758">
        <v>46</v>
      </c>
      <c r="V43" s="830">
        <v>81</v>
      </c>
      <c r="W43" s="758">
        <v>20</v>
      </c>
      <c r="X43" s="969">
        <v>53</v>
      </c>
      <c r="Y43" s="113">
        <v>1</v>
      </c>
      <c r="Z43" s="50">
        <v>16</v>
      </c>
      <c r="AA43" s="315">
        <v>14.764516129032263</v>
      </c>
      <c r="AB43" s="848">
        <v>21.29354838709677</v>
      </c>
      <c r="AC43" s="1331">
        <v>2.4</v>
      </c>
      <c r="AD43" s="1331">
        <v>8.1</v>
      </c>
      <c r="AE43" s="1544">
        <v>10.9</v>
      </c>
      <c r="AF43" s="854" t="s">
        <v>180</v>
      </c>
      <c r="AG43" s="684">
        <v>0.8</v>
      </c>
      <c r="AH43" s="405">
        <v>5.2</v>
      </c>
      <c r="AI43" s="862">
        <v>2.1799999999999997</v>
      </c>
      <c r="AJ43" s="1667">
        <v>3.8</v>
      </c>
      <c r="AK43" s="862">
        <v>1.2166666666666666</v>
      </c>
      <c r="AL43" s="1667">
        <v>1.8538461538461537</v>
      </c>
      <c r="AM43" s="1077">
        <v>1.1311603650586701</v>
      </c>
      <c r="AN43" s="403">
        <v>80</v>
      </c>
      <c r="AO43" s="405">
        <v>4.833333333333333</v>
      </c>
      <c r="AP43" s="1672">
        <v>19.583333333333332</v>
      </c>
      <c r="AQ43" s="1674">
        <v>0.60165975103734437</v>
      </c>
      <c r="AR43" s="798">
        <v>9.6</v>
      </c>
      <c r="AS43" s="866">
        <v>4.5</v>
      </c>
      <c r="AT43" s="484">
        <v>-0.2</v>
      </c>
      <c r="AU43" s="869">
        <v>11.4</v>
      </c>
      <c r="AV43" s="770">
        <v>2.5999999999999996</v>
      </c>
      <c r="AW43" s="802">
        <v>9.8000000000000007</v>
      </c>
      <c r="AX43" s="33">
        <v>217.7</v>
      </c>
      <c r="AY43" s="872">
        <v>1.1457894736842105</v>
      </c>
      <c r="AZ43" s="872">
        <v>0.4952685457458218</v>
      </c>
      <c r="BA43" s="33">
        <v>22</v>
      </c>
      <c r="BB43" s="872">
        <v>0.70967741935483875</v>
      </c>
      <c r="BC43" s="874">
        <v>0</v>
      </c>
      <c r="BD43" s="33">
        <v>7</v>
      </c>
      <c r="BE43" s="35">
        <v>3</v>
      </c>
      <c r="BF43" s="1766">
        <v>13.000000000000002</v>
      </c>
      <c r="BG43" s="991">
        <v>0.36111111111111116</v>
      </c>
      <c r="BH43" s="990">
        <v>1.7473118279569894E-2</v>
      </c>
      <c r="BI43" s="794">
        <v>3</v>
      </c>
      <c r="BJ43" s="878">
        <v>2.166666666666667</v>
      </c>
      <c r="BK43" s="794">
        <v>6</v>
      </c>
      <c r="BL43" s="880">
        <v>0.19354838709677419</v>
      </c>
      <c r="BM43" s="1250">
        <v>1</v>
      </c>
      <c r="BN43" s="794">
        <v>2</v>
      </c>
      <c r="BO43" s="1768">
        <v>9</v>
      </c>
      <c r="BP43" s="790">
        <v>0.23073476702508958</v>
      </c>
      <c r="BQ43" s="884">
        <v>0.64639336917562717</v>
      </c>
      <c r="BR43" s="791">
        <v>0.69379629629629624</v>
      </c>
      <c r="BS43" s="885">
        <v>0.30220306513409956</v>
      </c>
      <c r="BT43" s="1742">
        <v>0.61733870967741944</v>
      </c>
      <c r="BU43" s="1745">
        <v>0</v>
      </c>
      <c r="BV43" s="1751">
        <v>0</v>
      </c>
      <c r="BW43" s="1755">
        <v>0</v>
      </c>
      <c r="BX43" s="1781" t="s">
        <v>487</v>
      </c>
      <c r="BY43" s="45" t="s">
        <v>5</v>
      </c>
      <c r="CA43" s="67"/>
      <c r="CC43" s="1297" t="s">
        <v>154</v>
      </c>
      <c r="CD43" s="65">
        <v>129</v>
      </c>
      <c r="CF43" s="2428"/>
      <c r="CG43" s="2429"/>
      <c r="CH43" s="2429"/>
      <c r="CI43" s="2429"/>
      <c r="CJ43" s="2430"/>
      <c r="CK43" s="1796"/>
      <c r="CL43" s="39"/>
      <c r="CM43" s="91"/>
    </row>
    <row r="44" spans="1:91" s="1" customFormat="1" ht="13.5" customHeight="1" x14ac:dyDescent="0.2">
      <c r="A44" s="39"/>
      <c r="B44" s="1978"/>
      <c r="C44" s="698" t="s">
        <v>6</v>
      </c>
      <c r="D44" s="175">
        <v>18.5</v>
      </c>
      <c r="E44" s="819">
        <v>13.4</v>
      </c>
      <c r="F44" s="345">
        <v>11.6</v>
      </c>
      <c r="G44" s="824">
        <v>25.4</v>
      </c>
      <c r="H44" s="345">
        <v>4.9000000000000004</v>
      </c>
      <c r="I44" s="824">
        <v>13.7</v>
      </c>
      <c r="J44" s="349">
        <v>-2.75</v>
      </c>
      <c r="K44" s="341">
        <v>-6.7999999999999989</v>
      </c>
      <c r="L44" s="175">
        <v>7.4</v>
      </c>
      <c r="M44" s="334">
        <v>10.55125</v>
      </c>
      <c r="N44" s="564">
        <v>15.778333333333332</v>
      </c>
      <c r="O44" s="653">
        <v>5</v>
      </c>
      <c r="P44" s="567">
        <v>0.2900000000000027</v>
      </c>
      <c r="Q44" s="654">
        <v>2</v>
      </c>
      <c r="R44" s="568">
        <v>-5.0000000000000711E-2</v>
      </c>
      <c r="S44" s="180">
        <v>72</v>
      </c>
      <c r="T44" s="829">
        <v>75</v>
      </c>
      <c r="U44" s="758">
        <v>54</v>
      </c>
      <c r="V44" s="830">
        <v>86</v>
      </c>
      <c r="W44" s="758">
        <v>21</v>
      </c>
      <c r="X44" s="969">
        <v>59</v>
      </c>
      <c r="Y44" s="113">
        <v>2</v>
      </c>
      <c r="Z44" s="50">
        <v>16</v>
      </c>
      <c r="AA44" s="315">
        <v>13.473333333333329</v>
      </c>
      <c r="AB44" s="848">
        <v>19.45</v>
      </c>
      <c r="AC44" s="1331">
        <v>2.4</v>
      </c>
      <c r="AD44" s="1331">
        <v>9</v>
      </c>
      <c r="AE44" s="1544">
        <v>12.5</v>
      </c>
      <c r="AF44" s="854" t="s">
        <v>180</v>
      </c>
      <c r="AG44" s="684">
        <v>0</v>
      </c>
      <c r="AH44" s="405">
        <v>8.5</v>
      </c>
      <c r="AI44" s="862">
        <v>2.8333333333333335</v>
      </c>
      <c r="AJ44" s="1667">
        <v>3</v>
      </c>
      <c r="AK44" s="862">
        <v>0</v>
      </c>
      <c r="AL44" s="1667">
        <v>1.3232628398791537</v>
      </c>
      <c r="AM44" s="1077">
        <v>0.74013006298325545</v>
      </c>
      <c r="AN44" s="403">
        <v>50</v>
      </c>
      <c r="AO44" s="405">
        <v>3.6749999999999998</v>
      </c>
      <c r="AP44" s="1672">
        <v>13.184615384615386</v>
      </c>
      <c r="AQ44" s="1674">
        <v>0.16780821917808222</v>
      </c>
      <c r="AR44" s="798">
        <v>12.9</v>
      </c>
      <c r="AS44" s="866">
        <v>8.5</v>
      </c>
      <c r="AT44" s="484">
        <v>6.1</v>
      </c>
      <c r="AU44" s="869">
        <v>15.4</v>
      </c>
      <c r="AV44" s="770">
        <v>3.1000000000000014</v>
      </c>
      <c r="AW44" s="802">
        <v>9.6000000000000014</v>
      </c>
      <c r="AX44" s="33">
        <v>182.5</v>
      </c>
      <c r="AY44" s="872">
        <v>0.95549738219895286</v>
      </c>
      <c r="AZ44" s="872">
        <v>0.40420590668664685</v>
      </c>
      <c r="BA44" s="33">
        <v>20</v>
      </c>
      <c r="BB44" s="872">
        <v>0.66666666666666663</v>
      </c>
      <c r="BC44" s="874">
        <v>0</v>
      </c>
      <c r="BD44" s="33">
        <v>7</v>
      </c>
      <c r="BE44" s="35">
        <v>4</v>
      </c>
      <c r="BF44" s="1766">
        <v>66.2</v>
      </c>
      <c r="BG44" s="991">
        <v>2.0060606060606059</v>
      </c>
      <c r="BH44" s="990">
        <v>9.1944444444444454E-2</v>
      </c>
      <c r="BI44" s="794">
        <v>10</v>
      </c>
      <c r="BJ44" s="878">
        <v>4.1375000000000002</v>
      </c>
      <c r="BK44" s="794">
        <v>16</v>
      </c>
      <c r="BL44" s="880">
        <v>0.53333333333333333</v>
      </c>
      <c r="BM44" s="1250">
        <v>1.0625</v>
      </c>
      <c r="BN44" s="794">
        <v>6</v>
      </c>
      <c r="BO44" s="1768">
        <v>4</v>
      </c>
      <c r="BP44" s="790">
        <v>0.21467911877394635</v>
      </c>
      <c r="BQ44" s="884">
        <v>0.640162037037037</v>
      </c>
      <c r="BR44" s="791">
        <v>0.66988168724279806</v>
      </c>
      <c r="BS44" s="885">
        <v>0.23721590909090909</v>
      </c>
      <c r="BT44" s="1742">
        <v>0.56101851851851847</v>
      </c>
      <c r="BU44" s="1745">
        <v>0</v>
      </c>
      <c r="BV44" s="1751">
        <v>0</v>
      </c>
      <c r="BW44" s="1755">
        <v>0</v>
      </c>
      <c r="BX44" s="1781" t="s">
        <v>487</v>
      </c>
      <c r="BY44" s="45" t="s">
        <v>6</v>
      </c>
      <c r="CC44" s="1297" t="s">
        <v>181</v>
      </c>
      <c r="CD44" s="65">
        <v>60</v>
      </c>
      <c r="CF44" s="2428"/>
      <c r="CG44" s="2429"/>
      <c r="CH44" s="2429"/>
      <c r="CI44" s="2429"/>
      <c r="CJ44" s="2430"/>
      <c r="CK44" s="1796"/>
      <c r="CL44" s="39"/>
      <c r="CM44" s="91"/>
    </row>
    <row r="45" spans="1:91" s="1" customFormat="1" ht="13.5" customHeight="1" x14ac:dyDescent="0.2">
      <c r="A45" s="39"/>
      <c r="B45" s="1978"/>
      <c r="C45" s="698" t="s">
        <v>7</v>
      </c>
      <c r="D45" s="175">
        <v>15</v>
      </c>
      <c r="E45" s="819">
        <v>17.2</v>
      </c>
      <c r="F45" s="345">
        <v>14.6</v>
      </c>
      <c r="G45" s="824">
        <v>20.100000000000001</v>
      </c>
      <c r="H45" s="345">
        <v>4.5</v>
      </c>
      <c r="I45" s="824">
        <v>13.299999999999999</v>
      </c>
      <c r="J45" s="349">
        <v>-4.7800000000000011</v>
      </c>
      <c r="K45" s="341">
        <v>-5.1999999999999993</v>
      </c>
      <c r="L45" s="175">
        <v>1.5999999999999996</v>
      </c>
      <c r="M45" s="334">
        <v>4.3999999999999986</v>
      </c>
      <c r="N45" s="564">
        <v>16.790322580645157</v>
      </c>
      <c r="O45" s="653">
        <v>3</v>
      </c>
      <c r="P45" s="567">
        <v>9.6774193548389675E-2</v>
      </c>
      <c r="Q45" s="654">
        <v>0</v>
      </c>
      <c r="R45" s="568">
        <v>0</v>
      </c>
      <c r="S45" s="180">
        <v>70</v>
      </c>
      <c r="T45" s="829">
        <v>66</v>
      </c>
      <c r="U45" s="758">
        <v>47</v>
      </c>
      <c r="V45" s="830">
        <v>88</v>
      </c>
      <c r="W45" s="758">
        <v>21</v>
      </c>
      <c r="X45" s="969">
        <v>53</v>
      </c>
      <c r="Y45" s="113">
        <v>2</v>
      </c>
      <c r="Z45" s="50">
        <v>17</v>
      </c>
      <c r="AA45" s="315">
        <v>11.048387096774192</v>
      </c>
      <c r="AB45" s="848">
        <v>15.396774193548383</v>
      </c>
      <c r="AC45" s="1331">
        <v>2.2000000000000002</v>
      </c>
      <c r="AD45" s="1331">
        <v>6.7</v>
      </c>
      <c r="AE45" s="1544">
        <v>9.8000000000000007</v>
      </c>
      <c r="AF45" s="854" t="s">
        <v>154</v>
      </c>
      <c r="AG45" s="684">
        <v>9.1</v>
      </c>
      <c r="AH45" s="405">
        <v>4.5999999999999996</v>
      </c>
      <c r="AI45" s="862">
        <v>2.3307692307692309</v>
      </c>
      <c r="AJ45" s="1667">
        <v>3</v>
      </c>
      <c r="AK45" s="862">
        <v>1.3692307692307693</v>
      </c>
      <c r="AL45" s="1667">
        <v>1.7278688524590162</v>
      </c>
      <c r="AM45" s="1077">
        <v>1.0293686780606905</v>
      </c>
      <c r="AN45" s="403">
        <v>60</v>
      </c>
      <c r="AO45" s="405">
        <v>2.3666666666666667</v>
      </c>
      <c r="AP45" s="1672">
        <v>24.9</v>
      </c>
      <c r="AQ45" s="1674">
        <v>0.25996204933586337</v>
      </c>
      <c r="AR45" s="798">
        <v>11</v>
      </c>
      <c r="AS45" s="866">
        <v>8.4</v>
      </c>
      <c r="AT45" s="484">
        <v>5.8</v>
      </c>
      <c r="AU45" s="869">
        <v>12.9</v>
      </c>
      <c r="AV45" s="770">
        <v>2.0999999999999996</v>
      </c>
      <c r="AW45" s="802">
        <v>7.7</v>
      </c>
      <c r="AX45" s="33">
        <v>166.39999999999998</v>
      </c>
      <c r="AY45" s="872">
        <v>0.89945945945945938</v>
      </c>
      <c r="AZ45" s="872">
        <v>0.3662207448130142</v>
      </c>
      <c r="BA45" s="33">
        <v>17</v>
      </c>
      <c r="BB45" s="872">
        <v>0.54838709677419351</v>
      </c>
      <c r="BC45" s="874">
        <v>0</v>
      </c>
      <c r="BD45" s="33">
        <v>6</v>
      </c>
      <c r="BE45" s="35">
        <v>6</v>
      </c>
      <c r="BF45" s="1766">
        <v>30.5</v>
      </c>
      <c r="BG45" s="991">
        <v>1.0892857142857144</v>
      </c>
      <c r="BH45" s="990">
        <v>4.0994623655913977E-2</v>
      </c>
      <c r="BI45" s="794">
        <v>6</v>
      </c>
      <c r="BJ45" s="878">
        <v>2.3461538461538463</v>
      </c>
      <c r="BK45" s="794">
        <v>13</v>
      </c>
      <c r="BL45" s="880">
        <v>0.41935483870967744</v>
      </c>
      <c r="BM45" s="1250">
        <v>1</v>
      </c>
      <c r="BN45" s="794">
        <v>8</v>
      </c>
      <c r="BO45" s="1768">
        <v>8</v>
      </c>
      <c r="BP45" s="790">
        <v>0.21314964157706101</v>
      </c>
      <c r="BQ45" s="884">
        <v>0.64856630824372763</v>
      </c>
      <c r="BR45" s="791">
        <v>0.69401881720430114</v>
      </c>
      <c r="BS45" s="885">
        <v>0.27083333333333331</v>
      </c>
      <c r="BT45" s="1742">
        <v>0.56245519713261649</v>
      </c>
      <c r="BU45" s="1745">
        <v>0</v>
      </c>
      <c r="BV45" s="1751">
        <v>0</v>
      </c>
      <c r="BW45" s="1755">
        <v>0</v>
      </c>
      <c r="BX45" s="1781" t="s">
        <v>487</v>
      </c>
      <c r="BY45" s="45" t="s">
        <v>7</v>
      </c>
      <c r="CC45" s="1300" t="s">
        <v>182</v>
      </c>
      <c r="CD45" s="1296">
        <v>17</v>
      </c>
      <c r="CF45" s="2428"/>
      <c r="CG45" s="2429"/>
      <c r="CH45" s="2429"/>
      <c r="CI45" s="2429"/>
      <c r="CJ45" s="2430"/>
      <c r="CK45" s="1796"/>
      <c r="CL45" s="39"/>
      <c r="CM45" s="91"/>
    </row>
    <row r="46" spans="1:91" s="1" customFormat="1" ht="13.5" customHeight="1" x14ac:dyDescent="0.2">
      <c r="A46" s="39"/>
      <c r="B46" s="1978"/>
      <c r="C46" s="698" t="s">
        <v>8</v>
      </c>
      <c r="D46" s="175">
        <v>18</v>
      </c>
      <c r="E46" s="819">
        <v>15.6</v>
      </c>
      <c r="F46" s="345">
        <v>13.7</v>
      </c>
      <c r="G46" s="824">
        <v>22.6</v>
      </c>
      <c r="H46" s="345">
        <v>2.7</v>
      </c>
      <c r="I46" s="824">
        <v>14.4</v>
      </c>
      <c r="J46" s="349">
        <v>-4.3000000000000007</v>
      </c>
      <c r="K46" s="341">
        <v>-6.6</v>
      </c>
      <c r="L46" s="175">
        <v>4.8000000000000007</v>
      </c>
      <c r="M46" s="334">
        <v>6.9500000000000028</v>
      </c>
      <c r="N46" s="564">
        <v>17.143548387096772</v>
      </c>
      <c r="O46" s="653">
        <v>7</v>
      </c>
      <c r="P46" s="567">
        <v>0.20322580645161281</v>
      </c>
      <c r="Q46" s="654">
        <v>1</v>
      </c>
      <c r="R46" s="568">
        <v>-2.5806451612901071E-2</v>
      </c>
      <c r="S46" s="180">
        <v>79</v>
      </c>
      <c r="T46" s="829">
        <v>69</v>
      </c>
      <c r="U46" s="758">
        <v>51</v>
      </c>
      <c r="V46" s="830">
        <v>90</v>
      </c>
      <c r="W46" s="758">
        <v>15</v>
      </c>
      <c r="X46" s="969">
        <v>50</v>
      </c>
      <c r="Y46" s="113">
        <v>1</v>
      </c>
      <c r="Z46" s="50">
        <v>15</v>
      </c>
      <c r="AA46" s="315">
        <v>11.754838709677415</v>
      </c>
      <c r="AB46" s="848">
        <v>16.758064516129032</v>
      </c>
      <c r="AC46" s="1536">
        <v>1.6</v>
      </c>
      <c r="AD46" s="1536">
        <v>5.8</v>
      </c>
      <c r="AE46" s="1537">
        <v>7.8</v>
      </c>
      <c r="AF46" s="854" t="s">
        <v>154</v>
      </c>
      <c r="AG46" s="684">
        <v>0</v>
      </c>
      <c r="AH46" s="405">
        <v>9.3000000000000007</v>
      </c>
      <c r="AI46" s="862">
        <v>3.0615384615384618</v>
      </c>
      <c r="AJ46" s="1667">
        <v>3.3</v>
      </c>
      <c r="AK46" s="862">
        <v>1.1833333333333333</v>
      </c>
      <c r="AL46" s="1667">
        <v>1.8961038961038956</v>
      </c>
      <c r="AM46" s="1077">
        <v>1.0397989107666525</v>
      </c>
      <c r="AN46" s="403">
        <v>60</v>
      </c>
      <c r="AO46" s="405">
        <v>5.84</v>
      </c>
      <c r="AP46" s="1672">
        <v>19.692307692307693</v>
      </c>
      <c r="AQ46" s="1674">
        <v>0.20000000000000004</v>
      </c>
      <c r="AR46" s="798">
        <v>13.4</v>
      </c>
      <c r="AS46" s="866">
        <v>9.8000000000000007</v>
      </c>
      <c r="AT46" s="484">
        <v>6.7</v>
      </c>
      <c r="AU46" s="869">
        <v>14.9</v>
      </c>
      <c r="AV46" s="770">
        <v>1.9000000000000004</v>
      </c>
      <c r="AW46" s="802">
        <v>8.6</v>
      </c>
      <c r="AX46" s="33">
        <v>136.6</v>
      </c>
      <c r="AY46" s="872">
        <v>0.75054945054945055</v>
      </c>
      <c r="AZ46" s="872">
        <v>0.33319233310835739</v>
      </c>
      <c r="BA46" s="33">
        <v>19</v>
      </c>
      <c r="BB46" s="872">
        <v>0.61290322580645162</v>
      </c>
      <c r="BC46" s="874">
        <v>3</v>
      </c>
      <c r="BD46" s="33">
        <v>4</v>
      </c>
      <c r="BE46" s="35">
        <v>3</v>
      </c>
      <c r="BF46" s="1766">
        <v>38.5</v>
      </c>
      <c r="BG46" s="991">
        <v>1.1323529411764708</v>
      </c>
      <c r="BH46" s="990">
        <v>5.1747311827956992E-2</v>
      </c>
      <c r="BI46" s="794">
        <v>8</v>
      </c>
      <c r="BJ46" s="878">
        <v>2.5666666666666669</v>
      </c>
      <c r="BK46" s="794">
        <v>15</v>
      </c>
      <c r="BL46" s="880">
        <v>0.4838709677419355</v>
      </c>
      <c r="BM46" s="1250">
        <v>0.93333333333333335</v>
      </c>
      <c r="BN46" s="794">
        <v>5</v>
      </c>
      <c r="BO46" s="1768">
        <v>4</v>
      </c>
      <c r="BP46" s="790">
        <v>0.23435185185185187</v>
      </c>
      <c r="BQ46" s="884">
        <v>0.65448028673835124</v>
      </c>
      <c r="BR46" s="791">
        <v>0.68660714285714286</v>
      </c>
      <c r="BS46" s="885">
        <v>0.27364130434782608</v>
      </c>
      <c r="BT46" s="1742">
        <v>0.58826164874551967</v>
      </c>
      <c r="BU46" s="1745">
        <v>0</v>
      </c>
      <c r="BV46" s="1751">
        <v>0</v>
      </c>
      <c r="BW46" s="1755">
        <v>0</v>
      </c>
      <c r="BX46" s="1781" t="s">
        <v>487</v>
      </c>
      <c r="BY46" s="45" t="s">
        <v>28</v>
      </c>
      <c r="CC46" s="1301" t="s">
        <v>186</v>
      </c>
      <c r="CD46" s="143">
        <f>MAX(CD38:CD45)</f>
        <v>129</v>
      </c>
      <c r="CE46" s="1754">
        <f>SUM(CD38:CD45)</f>
        <v>365</v>
      </c>
      <c r="CF46" s="2428"/>
      <c r="CG46" s="2429"/>
      <c r="CH46" s="2429"/>
      <c r="CI46" s="2429"/>
      <c r="CJ46" s="2430"/>
      <c r="CK46" s="1796"/>
      <c r="CL46" s="39"/>
      <c r="CM46" s="91"/>
    </row>
    <row r="47" spans="1:91" s="1" customFormat="1" ht="13.5" customHeight="1" x14ac:dyDescent="0.2">
      <c r="A47" s="39"/>
      <c r="B47" s="1978"/>
      <c r="C47" s="698" t="s">
        <v>49</v>
      </c>
      <c r="D47" s="175">
        <v>17.8</v>
      </c>
      <c r="E47" s="819">
        <v>16.3</v>
      </c>
      <c r="F47" s="345">
        <v>11.8</v>
      </c>
      <c r="G47" s="824">
        <v>19.600000000000001</v>
      </c>
      <c r="H47" s="345">
        <v>3.8</v>
      </c>
      <c r="I47" s="824">
        <v>13.9</v>
      </c>
      <c r="J47" s="349">
        <v>-3.9573076923076949</v>
      </c>
      <c r="K47" s="341">
        <v>-2.3999999999999986</v>
      </c>
      <c r="L47" s="175">
        <v>6.7000000000000011</v>
      </c>
      <c r="M47" s="334">
        <v>10.746000000000006</v>
      </c>
      <c r="N47" s="564">
        <v>16.41333333333333</v>
      </c>
      <c r="O47" s="653">
        <v>8</v>
      </c>
      <c r="P47" s="567">
        <v>0.36999999999999922</v>
      </c>
      <c r="Q47" s="654">
        <v>0</v>
      </c>
      <c r="R47" s="568">
        <v>0</v>
      </c>
      <c r="S47" s="180">
        <v>77</v>
      </c>
      <c r="T47" s="829">
        <v>78</v>
      </c>
      <c r="U47" s="758">
        <v>64</v>
      </c>
      <c r="V47" s="830">
        <v>88</v>
      </c>
      <c r="W47" s="758">
        <v>16</v>
      </c>
      <c r="X47" s="969">
        <v>55</v>
      </c>
      <c r="Y47" s="113">
        <v>1</v>
      </c>
      <c r="Z47" s="50">
        <v>10</v>
      </c>
      <c r="AA47" s="315">
        <v>13.496666666666666</v>
      </c>
      <c r="AB47" s="848">
        <v>19.269999999999996</v>
      </c>
      <c r="AC47" s="1536">
        <v>1.8</v>
      </c>
      <c r="AD47" s="1536">
        <v>7.1</v>
      </c>
      <c r="AE47" s="1537">
        <v>9.8000000000000007</v>
      </c>
      <c r="AF47" s="854" t="s">
        <v>154</v>
      </c>
      <c r="AG47" s="684">
        <v>0</v>
      </c>
      <c r="AH47" s="405">
        <v>18.399999999999999</v>
      </c>
      <c r="AI47" s="862">
        <v>3.4299999999999997</v>
      </c>
      <c r="AJ47" s="1667">
        <v>7.4</v>
      </c>
      <c r="AK47" s="862">
        <v>1.555555555555556</v>
      </c>
      <c r="AL47" s="1667">
        <v>1.7396694214876027</v>
      </c>
      <c r="AM47" s="1077">
        <v>0.97526922113698944</v>
      </c>
      <c r="AN47" s="403">
        <v>100</v>
      </c>
      <c r="AO47" s="405">
        <v>4.34</v>
      </c>
      <c r="AP47" s="1672">
        <v>20.175000000000001</v>
      </c>
      <c r="AQ47" s="1674">
        <v>0.51543942992874126</v>
      </c>
      <c r="AR47" s="798">
        <v>14.6</v>
      </c>
      <c r="AS47" s="866">
        <v>9.8000000000000007</v>
      </c>
      <c r="AT47" s="484">
        <v>7.3</v>
      </c>
      <c r="AU47" s="869">
        <v>15.9</v>
      </c>
      <c r="AV47" s="770">
        <v>2.1</v>
      </c>
      <c r="AW47" s="802">
        <v>9.5</v>
      </c>
      <c r="AX47" s="33">
        <v>160.30999999999997</v>
      </c>
      <c r="AY47" s="872">
        <v>1.1616666666666666</v>
      </c>
      <c r="AZ47" s="872">
        <v>0.46882462288266524</v>
      </c>
      <c r="BA47" s="33">
        <v>22</v>
      </c>
      <c r="BB47" s="872">
        <v>0.73333333333333328</v>
      </c>
      <c r="BC47" s="874">
        <v>1</v>
      </c>
      <c r="BD47" s="33">
        <v>9</v>
      </c>
      <c r="BE47" s="35">
        <v>5</v>
      </c>
      <c r="BF47" s="1766">
        <v>24.2</v>
      </c>
      <c r="BG47" s="991">
        <v>0.65405405405405403</v>
      </c>
      <c r="BH47" s="990">
        <v>3.3611111111111112E-2</v>
      </c>
      <c r="BI47" s="794">
        <v>5</v>
      </c>
      <c r="BJ47" s="878">
        <v>1.7285714285714284</v>
      </c>
      <c r="BK47" s="794">
        <v>14</v>
      </c>
      <c r="BL47" s="880">
        <v>0.46666666666666667</v>
      </c>
      <c r="BM47" s="1250">
        <v>1.0714285714285714</v>
      </c>
      <c r="BN47" s="794">
        <v>9</v>
      </c>
      <c r="BO47" s="1768">
        <v>4</v>
      </c>
      <c r="BP47" s="790">
        <v>0.23884099616858243</v>
      </c>
      <c r="BQ47" s="884">
        <v>0.62509259259259253</v>
      </c>
      <c r="BR47" s="791">
        <v>0.67040229885057467</v>
      </c>
      <c r="BS47" s="885">
        <v>0.31159420289855072</v>
      </c>
      <c r="BT47" s="1742">
        <v>0.56756944444444446</v>
      </c>
      <c r="BU47" s="1745">
        <v>0</v>
      </c>
      <c r="BV47" s="1751">
        <v>0</v>
      </c>
      <c r="BW47" s="1755">
        <v>0</v>
      </c>
      <c r="BX47" s="1781" t="s">
        <v>487</v>
      </c>
      <c r="BY47" s="45" t="s">
        <v>120</v>
      </c>
      <c r="CF47" s="2428"/>
      <c r="CG47" s="2429"/>
      <c r="CH47" s="2429"/>
      <c r="CI47" s="2429"/>
      <c r="CJ47" s="2430"/>
      <c r="CK47" s="1796"/>
      <c r="CL47" s="39"/>
      <c r="CM47" s="91"/>
    </row>
    <row r="48" spans="1:91" s="1" customFormat="1" ht="13.5" customHeight="1" x14ac:dyDescent="0.2">
      <c r="A48" s="39"/>
      <c r="B48" s="1978"/>
      <c r="C48" s="698" t="s">
        <v>9</v>
      </c>
      <c r="D48" s="175">
        <v>16.2</v>
      </c>
      <c r="E48" s="819">
        <v>11.4</v>
      </c>
      <c r="F48" s="345">
        <v>6.9</v>
      </c>
      <c r="G48" s="824">
        <v>19.899999999999999</v>
      </c>
      <c r="H48" s="345">
        <v>2.6</v>
      </c>
      <c r="I48" s="824">
        <v>14.8</v>
      </c>
      <c r="J48" s="349">
        <v>-5.6420000000000075</v>
      </c>
      <c r="K48" s="341">
        <v>-3.1999999999999993</v>
      </c>
      <c r="L48" s="175">
        <v>7.3999999999999986</v>
      </c>
      <c r="M48" s="334">
        <v>10.565666666666676</v>
      </c>
      <c r="N48" s="564">
        <v>13.738709677419354</v>
      </c>
      <c r="O48" s="653">
        <v>9</v>
      </c>
      <c r="P48" s="567">
        <v>0.21612903225806335</v>
      </c>
      <c r="Q48" s="654">
        <v>6</v>
      </c>
      <c r="R48" s="568">
        <v>-0.20322580645161636</v>
      </c>
      <c r="S48" s="180">
        <v>81</v>
      </c>
      <c r="T48" s="829">
        <v>77</v>
      </c>
      <c r="U48" s="758">
        <v>59</v>
      </c>
      <c r="V48" s="830">
        <v>88</v>
      </c>
      <c r="W48" s="758">
        <v>11</v>
      </c>
      <c r="X48" s="969">
        <v>57</v>
      </c>
      <c r="Y48" s="113">
        <v>2</v>
      </c>
      <c r="Z48" s="50">
        <v>13</v>
      </c>
      <c r="AA48" s="315">
        <v>12.90322580645161</v>
      </c>
      <c r="AB48" s="848">
        <v>19.135483870967747</v>
      </c>
      <c r="AC48" s="1536">
        <v>1.2</v>
      </c>
      <c r="AD48" s="1536">
        <v>6.7</v>
      </c>
      <c r="AE48" s="1537">
        <v>9.8000000000000007</v>
      </c>
      <c r="AF48" s="854" t="s">
        <v>154</v>
      </c>
      <c r="AG48" s="684">
        <v>0</v>
      </c>
      <c r="AH48" s="405">
        <v>2.7</v>
      </c>
      <c r="AI48" s="862">
        <v>1.342857142857143</v>
      </c>
      <c r="AJ48" s="1667">
        <v>1.7</v>
      </c>
      <c r="AK48" s="862">
        <v>0.94285714285714284</v>
      </c>
      <c r="AL48" s="1667">
        <v>0.83333333333333337</v>
      </c>
      <c r="AM48" s="1077">
        <v>0.51932367149758463</v>
      </c>
      <c r="AN48" s="403">
        <v>50</v>
      </c>
      <c r="AO48" s="405">
        <v>3.4</v>
      </c>
      <c r="AP48" s="1672">
        <v>14.700000000000001</v>
      </c>
      <c r="AQ48" s="1674">
        <v>0.23225806451612901</v>
      </c>
      <c r="AR48" s="798">
        <v>12.4</v>
      </c>
      <c r="AS48" s="866">
        <v>4.2</v>
      </c>
      <c r="AT48" s="484">
        <v>1.7</v>
      </c>
      <c r="AU48" s="869">
        <v>13.9</v>
      </c>
      <c r="AV48" s="770">
        <v>2</v>
      </c>
      <c r="AW48" s="802">
        <v>13.3</v>
      </c>
      <c r="AX48" s="33">
        <v>144.6</v>
      </c>
      <c r="AY48" s="872">
        <v>1.3641509433962262</v>
      </c>
      <c r="AZ48" s="872">
        <v>0.48979097905023489</v>
      </c>
      <c r="BA48" s="33">
        <v>20</v>
      </c>
      <c r="BB48" s="872">
        <v>0.64516129032258063</v>
      </c>
      <c r="BC48" s="874">
        <v>1</v>
      </c>
      <c r="BD48" s="33">
        <v>13</v>
      </c>
      <c r="BE48" s="35">
        <v>3</v>
      </c>
      <c r="BF48" s="1766">
        <v>18.600000000000001</v>
      </c>
      <c r="BG48" s="991">
        <v>0.43255813953488376</v>
      </c>
      <c r="BH48" s="990">
        <v>2.5000000000000001E-2</v>
      </c>
      <c r="BI48" s="794">
        <v>5</v>
      </c>
      <c r="BJ48" s="878">
        <v>2.3250000000000002</v>
      </c>
      <c r="BK48" s="794">
        <v>8</v>
      </c>
      <c r="BL48" s="880">
        <v>0.25806451612903225</v>
      </c>
      <c r="BM48" s="1250">
        <v>0.875</v>
      </c>
      <c r="BN48" s="794">
        <v>4</v>
      </c>
      <c r="BO48" s="1768">
        <v>8</v>
      </c>
      <c r="BP48" s="790">
        <v>0.2731398809523809</v>
      </c>
      <c r="BQ48" s="884">
        <v>0.61895833333333317</v>
      </c>
      <c r="BR48" s="791">
        <v>0.63888888888888895</v>
      </c>
      <c r="BS48" s="885">
        <v>0.29748677248677247</v>
      </c>
      <c r="BT48" s="1742">
        <v>0.52694892473118282</v>
      </c>
      <c r="BU48" s="1745">
        <v>0</v>
      </c>
      <c r="BV48" s="1751">
        <v>0</v>
      </c>
      <c r="BW48" s="1755">
        <v>0</v>
      </c>
      <c r="BX48" s="1781" t="s">
        <v>487</v>
      </c>
      <c r="BY48" s="45" t="s">
        <v>30</v>
      </c>
      <c r="CB48" s="2413" t="s">
        <v>107</v>
      </c>
      <c r="CC48" s="2414"/>
      <c r="CD48" s="2415"/>
      <c r="CF48" s="2428"/>
      <c r="CG48" s="2429"/>
      <c r="CH48" s="2429"/>
      <c r="CI48" s="2429"/>
      <c r="CJ48" s="2430"/>
      <c r="CK48" s="1796"/>
      <c r="CL48" s="39"/>
      <c r="CM48" s="91"/>
    </row>
    <row r="49" spans="1:91" s="1" customFormat="1" ht="13.5" customHeight="1" x14ac:dyDescent="0.2">
      <c r="A49" s="39"/>
      <c r="B49" s="1978"/>
      <c r="C49" s="698" t="s">
        <v>10</v>
      </c>
      <c r="D49" s="175">
        <v>14.2</v>
      </c>
      <c r="E49" s="819">
        <v>8.3000000000000007</v>
      </c>
      <c r="F49" s="345">
        <v>6.2</v>
      </c>
      <c r="G49" s="824">
        <v>15.3</v>
      </c>
      <c r="H49" s="345">
        <v>1.7</v>
      </c>
      <c r="I49" s="824">
        <v>12.3</v>
      </c>
      <c r="J49" s="1697">
        <v>-3.3616666666666664</v>
      </c>
      <c r="K49" s="341">
        <v>-1.8999999999999986</v>
      </c>
      <c r="L49" s="175">
        <v>9.1999999999999993</v>
      </c>
      <c r="M49" s="334">
        <v>5.5999999999999979</v>
      </c>
      <c r="N49" s="564">
        <v>10.198333333333334</v>
      </c>
      <c r="O49" s="653">
        <v>13</v>
      </c>
      <c r="P49" s="567">
        <v>0.9499999999999984</v>
      </c>
      <c r="Q49" s="654">
        <v>6</v>
      </c>
      <c r="R49" s="568">
        <v>-0.24333333333333051</v>
      </c>
      <c r="S49" s="180">
        <v>96</v>
      </c>
      <c r="T49" s="829">
        <v>83</v>
      </c>
      <c r="U49" s="758">
        <v>68</v>
      </c>
      <c r="V49" s="830">
        <v>98</v>
      </c>
      <c r="W49" s="758">
        <v>2</v>
      </c>
      <c r="X49" s="969">
        <v>38</v>
      </c>
      <c r="Y49" s="113">
        <v>2</v>
      </c>
      <c r="Z49" s="50">
        <v>16</v>
      </c>
      <c r="AA49" s="315">
        <v>12.230000000000002</v>
      </c>
      <c r="AB49" s="848">
        <v>17.290000000000003</v>
      </c>
      <c r="AC49" s="1536">
        <v>0.8</v>
      </c>
      <c r="AD49" s="1536">
        <v>4.5</v>
      </c>
      <c r="AE49" s="1537">
        <v>6</v>
      </c>
      <c r="AF49" s="854" t="s">
        <v>183</v>
      </c>
      <c r="AG49" s="684">
        <v>0</v>
      </c>
      <c r="AH49" s="405">
        <v>5</v>
      </c>
      <c r="AI49" s="862">
        <v>2</v>
      </c>
      <c r="AJ49" s="1667">
        <v>1.6</v>
      </c>
      <c r="AK49" s="862">
        <v>0.81666666666666676</v>
      </c>
      <c r="AL49" s="1667">
        <v>1.2115384615384617</v>
      </c>
      <c r="AM49" s="1077">
        <v>1.0979567307692308</v>
      </c>
      <c r="AN49" s="403">
        <v>15</v>
      </c>
      <c r="AO49" s="405">
        <v>2.2000000000000002</v>
      </c>
      <c r="AP49" s="1672">
        <v>6.2</v>
      </c>
      <c r="AQ49" s="1674">
        <v>0.53174603174603174</v>
      </c>
      <c r="AR49" s="798">
        <v>11.5</v>
      </c>
      <c r="AS49" s="866">
        <v>7.1</v>
      </c>
      <c r="AT49" s="484">
        <v>3.3</v>
      </c>
      <c r="AU49" s="869">
        <v>13.1</v>
      </c>
      <c r="AV49" s="770">
        <v>0</v>
      </c>
      <c r="AW49" s="802">
        <v>13.200000000000001</v>
      </c>
      <c r="AX49" s="33">
        <v>65.3</v>
      </c>
      <c r="AY49" s="872">
        <v>0.96029411764705885</v>
      </c>
      <c r="AZ49" s="872">
        <v>0.27554058020584371</v>
      </c>
      <c r="BA49" s="33">
        <v>14</v>
      </c>
      <c r="BB49" s="872">
        <v>0.46666666666666667</v>
      </c>
      <c r="BC49" s="874">
        <v>5</v>
      </c>
      <c r="BD49" s="33">
        <v>6</v>
      </c>
      <c r="BE49" s="35">
        <v>10</v>
      </c>
      <c r="BF49" s="1766">
        <v>20.8</v>
      </c>
      <c r="BG49" s="991">
        <v>0.35862068965517241</v>
      </c>
      <c r="BH49" s="990">
        <v>2.8888888888888891E-2</v>
      </c>
      <c r="BI49" s="794">
        <v>8</v>
      </c>
      <c r="BJ49" s="878">
        <v>2.08</v>
      </c>
      <c r="BK49" s="794">
        <v>10</v>
      </c>
      <c r="BL49" s="880">
        <v>0.33333333333333331</v>
      </c>
      <c r="BM49" s="1250">
        <v>0.9</v>
      </c>
      <c r="BN49" s="794">
        <v>4</v>
      </c>
      <c r="BO49" s="1768">
        <v>12</v>
      </c>
      <c r="BP49" s="790">
        <v>0.20729166666666668</v>
      </c>
      <c r="BQ49" s="884">
        <v>0.56909722222222225</v>
      </c>
      <c r="BR49" s="791">
        <v>0.63605555555555549</v>
      </c>
      <c r="BS49" s="885">
        <v>0.28541666666666665</v>
      </c>
      <c r="BT49" s="1742">
        <v>0.51446759259259256</v>
      </c>
      <c r="BU49" s="1745">
        <v>0</v>
      </c>
      <c r="BV49" s="1751">
        <v>0</v>
      </c>
      <c r="BW49" s="1755">
        <v>0</v>
      </c>
      <c r="BX49" s="1781" t="s">
        <v>487</v>
      </c>
      <c r="BY49" s="45" t="s">
        <v>31</v>
      </c>
      <c r="CB49" s="2423" t="s">
        <v>108</v>
      </c>
      <c r="CC49" s="2278"/>
      <c r="CD49" s="1812">
        <v>74.519319624875521</v>
      </c>
      <c r="CF49" s="2428"/>
      <c r="CG49" s="2429"/>
      <c r="CH49" s="2429"/>
      <c r="CI49" s="2429"/>
      <c r="CJ49" s="2430"/>
      <c r="CK49" s="1796"/>
      <c r="CL49" s="39"/>
      <c r="CM49" s="91"/>
    </row>
    <row r="50" spans="1:91" s="25" customFormat="1" ht="13.5" customHeight="1" x14ac:dyDescent="0.2">
      <c r="A50" s="84"/>
      <c r="B50" s="1978"/>
      <c r="C50" s="698" t="s">
        <v>11</v>
      </c>
      <c r="D50" s="175">
        <v>11.5</v>
      </c>
      <c r="E50" s="819">
        <v>3.8</v>
      </c>
      <c r="F50" s="345">
        <v>1.5</v>
      </c>
      <c r="G50" s="824">
        <v>11.7</v>
      </c>
      <c r="H50" s="345">
        <v>1.9</v>
      </c>
      <c r="I50" s="824">
        <v>8.9</v>
      </c>
      <c r="J50" s="349">
        <v>-4.3415384615384616</v>
      </c>
      <c r="K50" s="341">
        <v>-4</v>
      </c>
      <c r="L50" s="175">
        <v>8.3000000000000007</v>
      </c>
      <c r="M50" s="334">
        <v>5.67</v>
      </c>
      <c r="N50" s="564">
        <v>6.6838709677419352</v>
      </c>
      <c r="O50" s="653">
        <v>15</v>
      </c>
      <c r="P50" s="567">
        <v>0.67419354838709733</v>
      </c>
      <c r="Q50" s="654">
        <v>9</v>
      </c>
      <c r="R50" s="568">
        <v>-0.41612903225806441</v>
      </c>
      <c r="S50" s="180">
        <v>91</v>
      </c>
      <c r="T50" s="829">
        <v>77</v>
      </c>
      <c r="U50" s="758">
        <v>66</v>
      </c>
      <c r="V50" s="830">
        <v>94</v>
      </c>
      <c r="W50" s="758">
        <v>5</v>
      </c>
      <c r="X50" s="969">
        <v>44</v>
      </c>
      <c r="Y50" s="113">
        <v>2</v>
      </c>
      <c r="Z50" s="50">
        <v>23</v>
      </c>
      <c r="AA50" s="315">
        <v>15.466146587667328</v>
      </c>
      <c r="AB50" s="848">
        <v>22.918461290322583</v>
      </c>
      <c r="AC50" s="1536">
        <v>4.0258400000000005</v>
      </c>
      <c r="AD50" s="1536">
        <v>8.6999999999999993</v>
      </c>
      <c r="AE50" s="1537">
        <v>12.8</v>
      </c>
      <c r="AF50" s="854">
        <v>0</v>
      </c>
      <c r="AG50" s="684">
        <v>0</v>
      </c>
      <c r="AH50" s="405">
        <v>5.3</v>
      </c>
      <c r="AI50" s="862">
        <v>1.6111111111111112</v>
      </c>
      <c r="AJ50" s="1667">
        <v>3</v>
      </c>
      <c r="AK50" s="862">
        <v>0.78823529411764715</v>
      </c>
      <c r="AL50" s="1667">
        <v>0.93200663349917068</v>
      </c>
      <c r="AM50" s="1077">
        <v>0.80491481984019286</v>
      </c>
      <c r="AN50" s="403">
        <v>30</v>
      </c>
      <c r="AO50" s="405">
        <v>3.0333333333333332</v>
      </c>
      <c r="AP50" s="1672">
        <v>10.223076923076924</v>
      </c>
      <c r="AQ50" s="1674">
        <v>0.16192170818505341</v>
      </c>
      <c r="AR50" s="798">
        <v>9.8000000000000007</v>
      </c>
      <c r="AS50" s="866">
        <v>0.6</v>
      </c>
      <c r="AT50" s="484">
        <v>-1</v>
      </c>
      <c r="AU50" s="869">
        <v>10.3</v>
      </c>
      <c r="AV50" s="770">
        <v>1</v>
      </c>
      <c r="AW50" s="802">
        <v>12.200000000000001</v>
      </c>
      <c r="AX50" s="33">
        <v>67.699999999999989</v>
      </c>
      <c r="AY50" s="872">
        <v>1.4104166666666667</v>
      </c>
      <c r="AZ50" s="872">
        <v>0.30903036874666667</v>
      </c>
      <c r="BA50" s="33">
        <v>14</v>
      </c>
      <c r="BB50" s="872">
        <v>0.45161290322580644</v>
      </c>
      <c r="BC50" s="874">
        <v>6</v>
      </c>
      <c r="BD50" s="33">
        <v>4</v>
      </c>
      <c r="BE50" s="35">
        <v>5</v>
      </c>
      <c r="BF50" s="1766">
        <v>60.3</v>
      </c>
      <c r="BG50" s="991">
        <v>1.0578947368421052</v>
      </c>
      <c r="BH50" s="990">
        <v>8.1048387096774185E-2</v>
      </c>
      <c r="BI50" s="794">
        <v>8</v>
      </c>
      <c r="BJ50" s="878">
        <v>2.8714285714285714</v>
      </c>
      <c r="BK50" s="794">
        <v>21</v>
      </c>
      <c r="BL50" s="880">
        <v>0.67741935483870963</v>
      </c>
      <c r="BM50" s="1250">
        <v>1</v>
      </c>
      <c r="BN50" s="794">
        <v>7</v>
      </c>
      <c r="BO50" s="1768">
        <v>4</v>
      </c>
      <c r="BP50" s="790">
        <v>0.23914609053497948</v>
      </c>
      <c r="BQ50" s="884">
        <v>0.57271825396825393</v>
      </c>
      <c r="BR50" s="791">
        <v>0.60290404040404055</v>
      </c>
      <c r="BS50" s="885">
        <v>0.25582561728395059</v>
      </c>
      <c r="BT50" s="1742">
        <v>0.50056089743589749</v>
      </c>
      <c r="BU50" s="1745">
        <v>0</v>
      </c>
      <c r="BV50" s="1751">
        <v>0</v>
      </c>
      <c r="BW50" s="1755">
        <v>4.7619047619047616E-2</v>
      </c>
      <c r="BX50" s="1781" t="s">
        <v>487</v>
      </c>
      <c r="BY50" s="45" t="s">
        <v>32</v>
      </c>
      <c r="BZ50" s="1"/>
      <c r="CB50" s="2423" t="s">
        <v>39</v>
      </c>
      <c r="CC50" s="2278"/>
      <c r="CD50" s="2426">
        <v>260.21203763789748</v>
      </c>
      <c r="CF50" s="2428"/>
      <c r="CG50" s="2429"/>
      <c r="CH50" s="2429"/>
      <c r="CI50" s="2429"/>
      <c r="CJ50" s="2430"/>
      <c r="CK50" s="1796"/>
      <c r="CL50" s="84"/>
      <c r="CM50" s="94"/>
    </row>
    <row r="51" spans="1:91" s="1" customFormat="1" ht="5.25" customHeight="1" x14ac:dyDescent="0.2">
      <c r="A51" s="39"/>
      <c r="B51" s="1978"/>
      <c r="C51" s="698"/>
      <c r="D51" s="175"/>
      <c r="E51" s="819"/>
      <c r="F51" s="345"/>
      <c r="G51" s="824"/>
      <c r="H51" s="345"/>
      <c r="I51" s="824"/>
      <c r="J51" s="345"/>
      <c r="K51" s="341"/>
      <c r="L51" s="175"/>
      <c r="M51" s="334"/>
      <c r="N51" s="564"/>
      <c r="O51" s="653"/>
      <c r="P51" s="567"/>
      <c r="Q51" s="654"/>
      <c r="R51" s="568"/>
      <c r="S51" s="180"/>
      <c r="T51" s="829"/>
      <c r="U51" s="758"/>
      <c r="V51" s="830"/>
      <c r="W51" s="758"/>
      <c r="X51" s="969"/>
      <c r="Y51" s="113"/>
      <c r="Z51" s="50"/>
      <c r="AA51" s="315"/>
      <c r="AB51" s="847"/>
      <c r="AC51" s="1536"/>
      <c r="AD51" s="1536"/>
      <c r="AE51" s="1537"/>
      <c r="AF51" s="853"/>
      <c r="AG51" s="683"/>
      <c r="AH51" s="762"/>
      <c r="AI51" s="857"/>
      <c r="AJ51" s="762"/>
      <c r="AK51" s="857"/>
      <c r="AL51" s="1340"/>
      <c r="AM51" s="1333"/>
      <c r="AN51" s="234"/>
      <c r="AO51" s="762"/>
      <c r="AP51" s="864"/>
      <c r="AQ51" s="1668"/>
      <c r="AR51" s="798"/>
      <c r="AS51" s="866"/>
      <c r="AT51" s="484"/>
      <c r="AU51" s="869"/>
      <c r="AV51" s="770"/>
      <c r="AW51" s="802"/>
      <c r="AX51" s="33"/>
      <c r="AY51" s="872"/>
      <c r="AZ51" s="872"/>
      <c r="BA51" s="33"/>
      <c r="BB51" s="872"/>
      <c r="BC51" s="874"/>
      <c r="BD51" s="33"/>
      <c r="BE51" s="35"/>
      <c r="BF51" s="1766"/>
      <c r="BG51" s="991"/>
      <c r="BH51" s="990"/>
      <c r="BI51" s="795"/>
      <c r="BJ51" s="877"/>
      <c r="BK51" s="794"/>
      <c r="BL51" s="880"/>
      <c r="BM51" s="1249"/>
      <c r="BN51" s="795"/>
      <c r="BO51" s="1767"/>
      <c r="BP51" s="790"/>
      <c r="BQ51" s="884"/>
      <c r="BR51" s="791"/>
      <c r="BS51" s="885"/>
      <c r="BT51" s="1742"/>
      <c r="BU51" s="1745"/>
      <c r="BV51" s="1751"/>
      <c r="BW51" s="1755"/>
      <c r="BX51" s="1761"/>
      <c r="BY51" s="45"/>
      <c r="CB51" s="2462"/>
      <c r="CC51" s="2463"/>
      <c r="CD51" s="2427"/>
      <c r="CF51" s="2428"/>
      <c r="CG51" s="2429"/>
      <c r="CH51" s="2429"/>
      <c r="CI51" s="2429"/>
      <c r="CJ51" s="2430"/>
      <c r="CK51" s="1796"/>
      <c r="CL51" s="39"/>
      <c r="CM51" s="91"/>
    </row>
    <row r="52" spans="1:91" s="1" customFormat="1" ht="14.25" customHeight="1" x14ac:dyDescent="0.2">
      <c r="A52" s="39"/>
      <c r="B52" s="1978"/>
      <c r="C52" s="698" t="s">
        <v>40</v>
      </c>
      <c r="D52" s="175">
        <v>10.166666666666666</v>
      </c>
      <c r="E52" s="819">
        <v>1</v>
      </c>
      <c r="F52" s="345">
        <v>0.26666666666666661</v>
      </c>
      <c r="G52" s="824">
        <v>10.666666666666666</v>
      </c>
      <c r="H52" s="345">
        <v>1.2666666666666666</v>
      </c>
      <c r="I52" s="824">
        <v>8.9333333333333318</v>
      </c>
      <c r="J52" s="345">
        <v>-5.97</v>
      </c>
      <c r="K52" s="341">
        <v>-6.4666666666666659</v>
      </c>
      <c r="L52" s="175">
        <v>7.5666666666666673</v>
      </c>
      <c r="M52" s="334">
        <v>4.3066666666666658</v>
      </c>
      <c r="N52" s="564">
        <v>4.4426075268817202</v>
      </c>
      <c r="O52" s="653">
        <v>36</v>
      </c>
      <c r="P52" s="567">
        <v>0.57465437788018514</v>
      </c>
      <c r="Q52" s="654">
        <v>14</v>
      </c>
      <c r="R52" s="568">
        <v>-0.21155913978494656</v>
      </c>
      <c r="S52" s="180">
        <v>95</v>
      </c>
      <c r="T52" s="829">
        <v>79.666666666666671</v>
      </c>
      <c r="U52" s="758">
        <v>69.666666666666671</v>
      </c>
      <c r="V52" s="830">
        <v>97</v>
      </c>
      <c r="W52" s="758">
        <v>3</v>
      </c>
      <c r="X52" s="969">
        <v>35.333333333333336</v>
      </c>
      <c r="Y52" s="113">
        <v>1</v>
      </c>
      <c r="Z52" s="50">
        <v>19.333333333333332</v>
      </c>
      <c r="AA52" s="315">
        <v>12.948617511520736</v>
      </c>
      <c r="AB52" s="847">
        <v>18.431797235023044</v>
      </c>
      <c r="AC52" s="1536">
        <v>2.1333333333333333</v>
      </c>
      <c r="AD52" s="1536">
        <v>6.9666666666666659</v>
      </c>
      <c r="AE52" s="1537">
        <v>8.7666666666666657</v>
      </c>
      <c r="AF52" s="853"/>
      <c r="AG52" s="683">
        <v>-8.4</v>
      </c>
      <c r="AH52" s="762">
        <v>3.5666666666666664</v>
      </c>
      <c r="AI52" s="857">
        <v>1.6028205128205129</v>
      </c>
      <c r="AJ52" s="762">
        <v>1.8</v>
      </c>
      <c r="AK52" s="857">
        <v>0.6875</v>
      </c>
      <c r="AL52" s="1340">
        <v>0.96254180602006678</v>
      </c>
      <c r="AM52" s="309">
        <v>0.94545526508479927</v>
      </c>
      <c r="AN52" s="234">
        <v>25</v>
      </c>
      <c r="AO52" s="762">
        <v>3.081481481481481</v>
      </c>
      <c r="AP52" s="864">
        <v>7.6352272727272732</v>
      </c>
      <c r="AQ52" s="1668">
        <v>0.26615131878556625</v>
      </c>
      <c r="AR52" s="798">
        <v>8.1666666666666661</v>
      </c>
      <c r="AS52" s="866">
        <v>-1.6666666666666667</v>
      </c>
      <c r="AT52" s="484">
        <v>-3.3</v>
      </c>
      <c r="AU52" s="869">
        <v>9.3666666666666671</v>
      </c>
      <c r="AV52" s="770">
        <v>1.1333333333333331</v>
      </c>
      <c r="AW52" s="802">
        <v>10.466666666666667</v>
      </c>
      <c r="AX52" s="33">
        <v>108.1</v>
      </c>
      <c r="AY52" s="872">
        <v>0.6396449704142011</v>
      </c>
      <c r="AZ52" s="872">
        <v>9.4278688542137556E-2</v>
      </c>
      <c r="BA52" s="33">
        <v>21</v>
      </c>
      <c r="BB52" s="872">
        <v>0.23333333333333334</v>
      </c>
      <c r="BC52" s="874">
        <f>SUM(BC39:BC40,19)</f>
        <v>40</v>
      </c>
      <c r="BD52" s="33">
        <v>2</v>
      </c>
      <c r="BE52" s="35">
        <v>8</v>
      </c>
      <c r="BF52" s="1766">
        <v>149.5</v>
      </c>
      <c r="BG52" s="994">
        <v>0.9006024096385542</v>
      </c>
      <c r="BH52" s="1799">
        <v>6.9212962962962962E-2</v>
      </c>
      <c r="BI52" s="794">
        <v>9</v>
      </c>
      <c r="BJ52" s="878">
        <v>3.3222222222222224</v>
      </c>
      <c r="BK52" s="794">
        <v>45</v>
      </c>
      <c r="BL52" s="881">
        <v>0.5</v>
      </c>
      <c r="BM52" s="1249">
        <v>0.93333333333333335</v>
      </c>
      <c r="BN52" s="794">
        <v>4.666666666666667</v>
      </c>
      <c r="BO52" s="1768">
        <v>7.333333333333333</v>
      </c>
      <c r="BP52" s="790">
        <v>0.20388244766505637</v>
      </c>
      <c r="BQ52" s="884">
        <v>0.58037499999999997</v>
      </c>
      <c r="BR52" s="791">
        <v>0.60392992424242431</v>
      </c>
      <c r="BS52" s="885">
        <v>0.28899236157157443</v>
      </c>
      <c r="BT52" s="1742">
        <v>0.536380461682881</v>
      </c>
      <c r="BU52" s="1745">
        <v>15.1</v>
      </c>
      <c r="BV52" s="1751">
        <v>0.10493398193189717</v>
      </c>
      <c r="BW52" s="1755">
        <v>0.17777777777777778</v>
      </c>
      <c r="BX52" s="1761">
        <v>9</v>
      </c>
      <c r="BY52" s="45" t="s">
        <v>40</v>
      </c>
      <c r="CB52" s="2413" t="s">
        <v>302</v>
      </c>
      <c r="CC52" s="2414"/>
      <c r="CD52" s="2415"/>
      <c r="CF52" s="2464"/>
      <c r="CG52" s="2465"/>
      <c r="CH52" s="2465"/>
      <c r="CI52" s="2465"/>
      <c r="CJ52" s="2466"/>
      <c r="CK52" s="1801"/>
      <c r="CL52" s="39"/>
      <c r="CM52" s="91"/>
    </row>
    <row r="53" spans="1:91" s="1" customFormat="1" ht="14.25" customHeight="1" x14ac:dyDescent="0.2">
      <c r="A53" s="39"/>
      <c r="B53" s="1978"/>
      <c r="C53" s="699" t="s">
        <v>37</v>
      </c>
      <c r="D53" s="175">
        <v>12.533333333333333</v>
      </c>
      <c r="E53" s="819">
        <v>10.233333333333334</v>
      </c>
      <c r="F53" s="345">
        <v>6.7333333333333334</v>
      </c>
      <c r="G53" s="824">
        <v>16.7</v>
      </c>
      <c r="H53" s="345">
        <v>3.1999999999999997</v>
      </c>
      <c r="I53" s="824">
        <v>15.266666666666666</v>
      </c>
      <c r="J53" s="345">
        <v>-3.2596837606837616</v>
      </c>
      <c r="K53" s="341">
        <v>-3.0666666666666669</v>
      </c>
      <c r="L53" s="175">
        <v>6.8999999999999995</v>
      </c>
      <c r="M53" s="334">
        <v>9.3433333333333337</v>
      </c>
      <c r="N53" s="564">
        <v>11.701111111111112</v>
      </c>
      <c r="O53" s="653">
        <v>15</v>
      </c>
      <c r="P53" s="567">
        <v>0.30645161290322614</v>
      </c>
      <c r="Q53" s="654">
        <v>1</v>
      </c>
      <c r="R53" s="568">
        <v>-1.1827956989247804E-2</v>
      </c>
      <c r="S53" s="180">
        <v>73.666666666666671</v>
      </c>
      <c r="T53" s="829">
        <v>70</v>
      </c>
      <c r="U53" s="758">
        <v>52.333333333333336</v>
      </c>
      <c r="V53" s="830">
        <v>85.666666666666671</v>
      </c>
      <c r="W53" s="758">
        <v>16.666666666666668</v>
      </c>
      <c r="X53" s="969">
        <v>57.333333333333336</v>
      </c>
      <c r="Y53" s="113">
        <v>1</v>
      </c>
      <c r="Z53" s="50">
        <v>13.333333333333334</v>
      </c>
      <c r="AA53" s="315">
        <v>13.112795698924733</v>
      </c>
      <c r="AB53" s="847">
        <v>18.723189964157701</v>
      </c>
      <c r="AC53" s="1536">
        <v>1.7666666666666666</v>
      </c>
      <c r="AD53" s="1536">
        <v>7.3666666666666671</v>
      </c>
      <c r="AE53" s="1537">
        <v>9.8666666666666671</v>
      </c>
      <c r="AF53" s="853"/>
      <c r="AG53" s="683">
        <v>-1</v>
      </c>
      <c r="AH53" s="762">
        <v>2.3666666666666667</v>
      </c>
      <c r="AI53" s="857"/>
      <c r="AJ53" s="762">
        <v>1.4333333333333333</v>
      </c>
      <c r="AK53" s="857"/>
      <c r="AL53" s="1340">
        <v>1.2091503267973855</v>
      </c>
      <c r="AM53" s="309">
        <v>0.91778880226789505</v>
      </c>
      <c r="AN53" s="234">
        <v>28.333333333333332</v>
      </c>
      <c r="AO53" s="762">
        <v>2.1777777777777776</v>
      </c>
      <c r="AP53" s="864"/>
      <c r="AQ53" s="1668">
        <v>0.59194464173717287</v>
      </c>
      <c r="AR53" s="798">
        <v>9</v>
      </c>
      <c r="AS53" s="866">
        <v>2.6666666666666665</v>
      </c>
      <c r="AT53" s="484">
        <v>-0.80000000000000016</v>
      </c>
      <c r="AU53" s="869">
        <v>10.333333333333334</v>
      </c>
      <c r="AV53" s="770">
        <v>1.8999999999999995</v>
      </c>
      <c r="AW53" s="802">
        <v>9.5333333333333332</v>
      </c>
      <c r="AX53" s="33">
        <v>558.70000000000005</v>
      </c>
      <c r="AY53" s="872">
        <v>1.2932870370370371</v>
      </c>
      <c r="AZ53" s="872">
        <v>0.48726645040233357</v>
      </c>
      <c r="BA53" s="33">
        <v>61</v>
      </c>
      <c r="BB53" s="872">
        <v>0.66304347826086951</v>
      </c>
      <c r="BC53" s="874">
        <v>5</v>
      </c>
      <c r="BD53" s="33">
        <v>8</v>
      </c>
      <c r="BE53" s="35">
        <v>3.3333333333333335</v>
      </c>
      <c r="BF53" s="1769">
        <v>30.6</v>
      </c>
      <c r="BG53" s="994">
        <v>0.24285714285714285</v>
      </c>
      <c r="BH53" s="1799">
        <v>1.3858695652173913E-2</v>
      </c>
      <c r="BI53" s="794">
        <v>3.8333333333333335</v>
      </c>
      <c r="BJ53" s="878">
        <v>2.3538461538461539</v>
      </c>
      <c r="BK53" s="796">
        <v>13</v>
      </c>
      <c r="BL53" s="881">
        <v>0.14130434782608695</v>
      </c>
      <c r="BM53" s="1249">
        <v>1</v>
      </c>
      <c r="BN53" s="794">
        <v>2</v>
      </c>
      <c r="BO53" s="1768">
        <v>13.333333333333334</v>
      </c>
      <c r="BP53" s="790">
        <v>0.22290722544940189</v>
      </c>
      <c r="BQ53" s="884">
        <v>0.6357736305085212</v>
      </c>
      <c r="BR53" s="791">
        <v>0.67341315453384409</v>
      </c>
      <c r="BS53" s="885">
        <v>0.2859058228087602</v>
      </c>
      <c r="BT53" s="1742">
        <v>0.60438520509757077</v>
      </c>
      <c r="BU53" s="1746">
        <v>0</v>
      </c>
      <c r="BV53" s="872">
        <v>0</v>
      </c>
      <c r="BW53" s="1756">
        <v>0</v>
      </c>
      <c r="BX53" s="1761" t="str">
        <f>IF((AND(ISTEXT(BX43),ISTEXT(BX42),ISTEXT(BX41)))=FALSE,AVERAGE(BX41:BX43),"n/a")</f>
        <v>n/a</v>
      </c>
      <c r="BY53" s="28" t="s">
        <v>37</v>
      </c>
      <c r="CB53" s="2423" t="s">
        <v>301</v>
      </c>
      <c r="CC53" s="2278"/>
      <c r="CD53" s="1812">
        <v>148.67815098903904</v>
      </c>
      <c r="CL53" s="39"/>
      <c r="CM53" s="91"/>
    </row>
    <row r="54" spans="1:91" s="1" customFormat="1" ht="14.25" customHeight="1" x14ac:dyDescent="0.2">
      <c r="A54" s="39"/>
      <c r="B54" s="1978"/>
      <c r="C54" s="700" t="s">
        <v>39</v>
      </c>
      <c r="D54" s="175">
        <v>17.166666666666668</v>
      </c>
      <c r="E54" s="819">
        <v>15.4</v>
      </c>
      <c r="F54" s="345">
        <v>13.299999999999999</v>
      </c>
      <c r="G54" s="824">
        <v>22.7</v>
      </c>
      <c r="H54" s="345">
        <v>4.0333333333333341</v>
      </c>
      <c r="I54" s="824">
        <v>13.799999999999999</v>
      </c>
      <c r="J54" s="345">
        <v>-3.9433333333333338</v>
      </c>
      <c r="K54" s="341">
        <v>-6.1999999999999993</v>
      </c>
      <c r="L54" s="175">
        <v>4.6000000000000005</v>
      </c>
      <c r="M54" s="334">
        <v>7.300416666666667</v>
      </c>
      <c r="N54" s="564">
        <v>16.570734767025087</v>
      </c>
      <c r="O54" s="653">
        <v>15</v>
      </c>
      <c r="P54" s="567">
        <v>0.1966666666666684</v>
      </c>
      <c r="Q54" s="654">
        <v>3</v>
      </c>
      <c r="R54" s="568">
        <v>-2.5268817204300593E-2</v>
      </c>
      <c r="S54" s="180">
        <v>73.666666666666671</v>
      </c>
      <c r="T54" s="829">
        <v>70</v>
      </c>
      <c r="U54" s="758">
        <v>50.666666666666664</v>
      </c>
      <c r="V54" s="830">
        <v>88</v>
      </c>
      <c r="W54" s="758">
        <v>19</v>
      </c>
      <c r="X54" s="969">
        <v>54</v>
      </c>
      <c r="Y54" s="113">
        <v>1.6666666666666667</v>
      </c>
      <c r="Z54" s="50">
        <v>16</v>
      </c>
      <c r="AA54" s="315">
        <v>12.092186379928313</v>
      </c>
      <c r="AB54" s="847">
        <v>17.201612903225804</v>
      </c>
      <c r="AC54" s="1536">
        <v>2.0666666666666664</v>
      </c>
      <c r="AD54" s="1536">
        <v>7.166666666666667</v>
      </c>
      <c r="AE54" s="1537">
        <v>10.033333333333333</v>
      </c>
      <c r="AF54" s="853"/>
      <c r="AG54" s="683">
        <v>3.0333333333333332</v>
      </c>
      <c r="AH54" s="762">
        <v>7.4666666666666659</v>
      </c>
      <c r="AI54" s="857">
        <v>2.7418803418803424</v>
      </c>
      <c r="AJ54" s="762">
        <v>3.1</v>
      </c>
      <c r="AK54" s="857">
        <v>0.85085470085470083</v>
      </c>
      <c r="AL54" s="1340">
        <v>1.5776627218934909</v>
      </c>
      <c r="AM54" s="309">
        <v>0.89213070583262877</v>
      </c>
      <c r="AN54" s="234">
        <v>56.666666666666664</v>
      </c>
      <c r="AO54" s="762">
        <v>3.9605555555555552</v>
      </c>
      <c r="AP54" s="864">
        <v>19.25897435897436</v>
      </c>
      <c r="AQ54" s="789">
        <v>0.20925675617131523</v>
      </c>
      <c r="AR54" s="798">
        <v>12.433333333333332</v>
      </c>
      <c r="AS54" s="866">
        <v>8.9</v>
      </c>
      <c r="AT54" s="484">
        <v>6.1999999999999993</v>
      </c>
      <c r="AU54" s="869">
        <v>14.4</v>
      </c>
      <c r="AV54" s="770">
        <v>2.3666666666666671</v>
      </c>
      <c r="AW54" s="802">
        <v>8.6333333333333329</v>
      </c>
      <c r="AX54" s="33">
        <v>485.5</v>
      </c>
      <c r="AY54" s="872">
        <v>0.87007168458781359</v>
      </c>
      <c r="AZ54" s="872">
        <v>0.36896394179224973</v>
      </c>
      <c r="BA54" s="33">
        <v>56</v>
      </c>
      <c r="BB54" s="872">
        <v>0.60869565217391308</v>
      </c>
      <c r="BC54" s="874">
        <v>3</v>
      </c>
      <c r="BD54" s="33">
        <v>5.666666666666667</v>
      </c>
      <c r="BE54" s="35">
        <v>4.333333333333333</v>
      </c>
      <c r="BF54" s="1766">
        <v>135.19999999999999</v>
      </c>
      <c r="BG54" s="994">
        <v>1.423157894736842</v>
      </c>
      <c r="BH54" s="1799">
        <v>6.123188405797101E-2</v>
      </c>
      <c r="BI54" s="794">
        <v>8</v>
      </c>
      <c r="BJ54" s="878">
        <v>3.0727272727272723</v>
      </c>
      <c r="BK54" s="794">
        <v>44</v>
      </c>
      <c r="BL54" s="880">
        <v>0.47826086956521741</v>
      </c>
      <c r="BM54" s="1249">
        <v>1</v>
      </c>
      <c r="BN54" s="794">
        <v>6.333333333333333</v>
      </c>
      <c r="BO54" s="1768">
        <v>5.333333333333333</v>
      </c>
      <c r="BP54" s="790">
        <v>0.22072687073428643</v>
      </c>
      <c r="BQ54" s="884">
        <v>0.64773621067303866</v>
      </c>
      <c r="BR54" s="791">
        <v>0.68350254910141406</v>
      </c>
      <c r="BS54" s="885">
        <v>0.26056351559068952</v>
      </c>
      <c r="BT54" s="1742">
        <v>0.57057845479888492</v>
      </c>
      <c r="BU54" s="1745">
        <v>0</v>
      </c>
      <c r="BV54" s="1751">
        <v>0</v>
      </c>
      <c r="BW54" s="1755">
        <v>0</v>
      </c>
      <c r="BX54" s="1761" t="str">
        <f>IF((AND(ISTEXT(BX46),ISTEXT(BX45),ISTEXT(BX44)))=FALSE,AVERAGE(BX44:BX46),"n/a")</f>
        <v>n/a</v>
      </c>
      <c r="BY54" s="24" t="s">
        <v>39</v>
      </c>
      <c r="CB54" s="2462" t="s">
        <v>39</v>
      </c>
      <c r="CC54" s="2463"/>
      <c r="CD54" s="1813">
        <v>271.24311631981226</v>
      </c>
      <c r="CF54" s="1628"/>
      <c r="CG54" s="1628"/>
      <c r="CH54" s="1628"/>
      <c r="CI54" s="1628"/>
      <c r="CJ54" s="1628"/>
      <c r="CK54" s="1628"/>
      <c r="CL54" s="39"/>
      <c r="CM54" s="91"/>
    </row>
    <row r="55" spans="1:91" s="1" customFormat="1" ht="14.25" customHeight="1" x14ac:dyDescent="0.2">
      <c r="A55" s="39"/>
      <c r="B55" s="1978"/>
      <c r="C55" s="700" t="s">
        <v>38</v>
      </c>
      <c r="D55" s="175">
        <v>16.066666666666666</v>
      </c>
      <c r="E55" s="819">
        <v>12</v>
      </c>
      <c r="F55" s="345">
        <v>8.3000000000000007</v>
      </c>
      <c r="G55" s="824">
        <v>18.266666666666666</v>
      </c>
      <c r="H55" s="345">
        <v>2.6999999999999997</v>
      </c>
      <c r="I55" s="824">
        <v>13.666666666666666</v>
      </c>
      <c r="J55" s="345">
        <v>-4.3203247863247896</v>
      </c>
      <c r="K55" s="341">
        <v>-2.4999999999999987</v>
      </c>
      <c r="L55" s="175">
        <v>7.7666666666666657</v>
      </c>
      <c r="M55" s="334">
        <v>8.9705555555555598</v>
      </c>
      <c r="N55" s="564">
        <v>13.450125448028672</v>
      </c>
      <c r="O55" s="653">
        <v>30</v>
      </c>
      <c r="P55" s="567">
        <v>0.51204301075268699</v>
      </c>
      <c r="Q55" s="654">
        <v>12</v>
      </c>
      <c r="R55" s="568">
        <v>-0.1488530465949823</v>
      </c>
      <c r="S55" s="180">
        <v>84.666666666666671</v>
      </c>
      <c r="T55" s="829">
        <v>79.333333333333329</v>
      </c>
      <c r="U55" s="758">
        <v>63.666666666666664</v>
      </c>
      <c r="V55" s="830">
        <v>91.333333333333329</v>
      </c>
      <c r="W55" s="758">
        <v>9.6666666666666661</v>
      </c>
      <c r="X55" s="969">
        <v>50</v>
      </c>
      <c r="Y55" s="113">
        <v>1.6666666666666667</v>
      </c>
      <c r="Z55" s="50">
        <v>13</v>
      </c>
      <c r="AA55" s="315">
        <v>12.876630824372761</v>
      </c>
      <c r="AB55" s="847">
        <v>18.565161290322582</v>
      </c>
      <c r="AC55" s="1536">
        <v>1.2666666666666666</v>
      </c>
      <c r="AD55" s="1536">
        <v>6.1000000000000005</v>
      </c>
      <c r="AE55" s="1537">
        <v>8.5333333333333332</v>
      </c>
      <c r="AF55" s="853"/>
      <c r="AG55" s="683">
        <v>0</v>
      </c>
      <c r="AH55" s="762">
        <v>8.6999999999999993</v>
      </c>
      <c r="AI55" s="857">
        <v>2.2576190476190479</v>
      </c>
      <c r="AJ55" s="762">
        <v>3.5666666666666664</v>
      </c>
      <c r="AK55" s="857">
        <v>1.1050264550264552</v>
      </c>
      <c r="AL55" s="1340">
        <v>1.3018867924528301</v>
      </c>
      <c r="AM55" s="309">
        <v>0.90281596662558072</v>
      </c>
      <c r="AN55" s="234">
        <v>55</v>
      </c>
      <c r="AO55" s="762">
        <v>3.3133333333333339</v>
      </c>
      <c r="AP55" s="864">
        <v>13.691666666666668</v>
      </c>
      <c r="AQ55" s="789">
        <v>0.42648117539696734</v>
      </c>
      <c r="AR55" s="798">
        <v>12.833333333333334</v>
      </c>
      <c r="AS55" s="866">
        <v>7.0333333333333341</v>
      </c>
      <c r="AT55" s="484">
        <v>4.1000000000000005</v>
      </c>
      <c r="AU55" s="869">
        <v>14.299999999999999</v>
      </c>
      <c r="AV55" s="770">
        <v>1.3666666666666665</v>
      </c>
      <c r="AW55" s="802">
        <v>12</v>
      </c>
      <c r="AX55" s="33">
        <v>370.21</v>
      </c>
      <c r="AY55" s="872">
        <v>1.1865705128205128</v>
      </c>
      <c r="AZ55" s="872">
        <v>0.42350521099822319</v>
      </c>
      <c r="BA55" s="33">
        <v>56</v>
      </c>
      <c r="BB55" s="872">
        <v>0.61538461538461542</v>
      </c>
      <c r="BC55" s="874">
        <v>7</v>
      </c>
      <c r="BD55" s="33">
        <v>5.666666666666667</v>
      </c>
      <c r="BE55" s="35">
        <v>4.333333333333333</v>
      </c>
      <c r="BF55" s="1766">
        <v>63.599999999999994</v>
      </c>
      <c r="BG55" s="991">
        <v>0.46086956521739125</v>
      </c>
      <c r="BH55" s="990">
        <v>2.9120879120879118E-2</v>
      </c>
      <c r="BI55" s="794">
        <v>6</v>
      </c>
      <c r="BJ55" s="878">
        <v>1.9874999999999998</v>
      </c>
      <c r="BK55" s="794">
        <v>32</v>
      </c>
      <c r="BL55" s="880">
        <v>0.35164835164835168</v>
      </c>
      <c r="BM55" s="1249">
        <v>0.96875</v>
      </c>
      <c r="BN55" s="794">
        <v>5.666666666666667</v>
      </c>
      <c r="BO55" s="1768">
        <v>8</v>
      </c>
      <c r="BP55" s="790">
        <v>0.23975751459587666</v>
      </c>
      <c r="BQ55" s="884">
        <v>0.60438271604938265</v>
      </c>
      <c r="BR55" s="791">
        <v>0.64844891443167307</v>
      </c>
      <c r="BS55" s="885">
        <v>0.29816588068399663</v>
      </c>
      <c r="BT55" s="1742">
        <v>0.53632865392273998</v>
      </c>
      <c r="BU55" s="1745">
        <v>0</v>
      </c>
      <c r="BV55" s="1751">
        <v>0</v>
      </c>
      <c r="BW55" s="1755">
        <v>0</v>
      </c>
      <c r="BX55" s="1761" t="str">
        <f>IF((AND(ISTEXT(BX49),ISTEXT(BX48),ISTEXT(BX47)))=FALSE,AVERAGE(BX47:BX49),"n/a")</f>
        <v>n/a</v>
      </c>
      <c r="BY55" s="24" t="s">
        <v>38</v>
      </c>
      <c r="CB55" s="2413" t="s">
        <v>373</v>
      </c>
      <c r="CC55" s="2414"/>
      <c r="CD55" s="2415"/>
      <c r="CF55" s="1844"/>
      <c r="CG55" s="1844"/>
      <c r="CH55" s="1844"/>
      <c r="CI55" s="1844"/>
      <c r="CJ55" s="1844"/>
      <c r="CK55" s="1844"/>
      <c r="CL55" s="39"/>
      <c r="CM55" s="91"/>
    </row>
    <row r="56" spans="1:91" s="1" customFormat="1" ht="7.5" customHeight="1" x14ac:dyDescent="0.2">
      <c r="A56" s="39"/>
      <c r="B56" s="1978"/>
      <c r="C56" s="700"/>
      <c r="D56" s="175"/>
      <c r="E56" s="819"/>
      <c r="F56" s="345"/>
      <c r="G56" s="824"/>
      <c r="H56" s="345"/>
      <c r="I56" s="824"/>
      <c r="J56" s="345"/>
      <c r="K56" s="341"/>
      <c r="L56" s="175"/>
      <c r="M56" s="334"/>
      <c r="N56" s="564"/>
      <c r="O56" s="653"/>
      <c r="P56" s="567"/>
      <c r="Q56" s="654"/>
      <c r="R56" s="568"/>
      <c r="S56" s="180"/>
      <c r="T56" s="829"/>
      <c r="U56" s="758"/>
      <c r="V56" s="830"/>
      <c r="W56" s="758"/>
      <c r="X56" s="969"/>
      <c r="Y56" s="113"/>
      <c r="Z56" s="50"/>
      <c r="AA56" s="315"/>
      <c r="AB56" s="847"/>
      <c r="AC56" s="1536"/>
      <c r="AD56" s="1536"/>
      <c r="AE56" s="1537"/>
      <c r="AF56" s="853"/>
      <c r="AG56" s="683"/>
      <c r="AH56" s="235"/>
      <c r="AI56" s="861"/>
      <c r="AJ56" s="762"/>
      <c r="AK56" s="857"/>
      <c r="AL56" s="762"/>
      <c r="AM56" s="1333"/>
      <c r="AN56" s="234"/>
      <c r="AO56" s="762"/>
      <c r="AP56" s="864"/>
      <c r="AQ56" s="789"/>
      <c r="AR56" s="798"/>
      <c r="AS56" s="866"/>
      <c r="AT56" s="484"/>
      <c r="AU56" s="869"/>
      <c r="AV56" s="770"/>
      <c r="AW56" s="802"/>
      <c r="AX56" s="155"/>
      <c r="AY56" s="1487"/>
      <c r="AZ56" s="872"/>
      <c r="BA56" s="155"/>
      <c r="BB56" s="1487"/>
      <c r="BC56" s="1487"/>
      <c r="BD56" s="155"/>
      <c r="BE56" s="1488"/>
      <c r="BF56" s="1766"/>
      <c r="BG56" s="990"/>
      <c r="BH56" s="1822" t="s">
        <v>396</v>
      </c>
      <c r="BI56" s="795"/>
      <c r="BJ56" s="877"/>
      <c r="BK56" s="795"/>
      <c r="BL56" s="880"/>
      <c r="BM56" s="1251"/>
      <c r="BN56" s="795"/>
      <c r="BO56" s="1767"/>
      <c r="BP56" s="790"/>
      <c r="BQ56" s="884"/>
      <c r="BR56" s="791"/>
      <c r="BS56" s="885"/>
      <c r="BT56" s="1742"/>
      <c r="BU56" s="1747"/>
      <c r="BV56" s="1751"/>
      <c r="BW56" s="1755"/>
      <c r="BX56" s="1761"/>
      <c r="BY56" s="24"/>
      <c r="CB56" s="2416"/>
      <c r="CC56" s="2417"/>
      <c r="CD56" s="2418"/>
      <c r="CF56" s="155"/>
      <c r="CG56" s="155"/>
      <c r="CH56" s="155"/>
      <c r="CI56" s="155"/>
      <c r="CJ56" s="155"/>
      <c r="CK56" s="155"/>
      <c r="CL56" s="39"/>
      <c r="CM56" s="91"/>
    </row>
    <row r="57" spans="1:91" s="25" customFormat="1" ht="14.25" customHeight="1" x14ac:dyDescent="0.2">
      <c r="A57" s="84"/>
      <c r="B57" s="1978"/>
      <c r="C57" s="700" t="s">
        <v>35</v>
      </c>
      <c r="D57" s="151"/>
      <c r="E57" s="919"/>
      <c r="F57" s="99"/>
      <c r="G57" s="920"/>
      <c r="H57" s="99"/>
      <c r="I57" s="920"/>
      <c r="J57" s="99"/>
      <c r="K57" s="921"/>
      <c r="L57" s="151"/>
      <c r="M57" s="922"/>
      <c r="N57" s="564"/>
      <c r="O57" s="653">
        <f>SUM(O39:O50)</f>
        <v>98</v>
      </c>
      <c r="P57" s="1152">
        <f>O57/BZ37</f>
        <v>0.26849315068493151</v>
      </c>
      <c r="Q57" s="654">
        <f>SUM(Q39:Q50)</f>
        <v>34</v>
      </c>
      <c r="R57" s="1153">
        <f>Q57/BZ37</f>
        <v>9.3150684931506855E-2</v>
      </c>
      <c r="S57" s="923"/>
      <c r="T57" s="924"/>
      <c r="U57" s="925"/>
      <c r="V57" s="926"/>
      <c r="W57" s="925"/>
      <c r="X57" s="970"/>
      <c r="Y57" s="928"/>
      <c r="Z57" s="929"/>
      <c r="AA57" s="316"/>
      <c r="AB57" s="849"/>
      <c r="AC57" s="1538"/>
      <c r="AD57" s="1538"/>
      <c r="AE57" s="1539"/>
      <c r="AF57" s="932"/>
      <c r="AG57" s="933"/>
      <c r="AH57" s="202"/>
      <c r="AI57" s="935"/>
      <c r="AJ57" s="605"/>
      <c r="AK57" s="934"/>
      <c r="AL57" s="1346">
        <v>1.2555775904809119</v>
      </c>
      <c r="AM57" s="1681">
        <v>0.93900033476136568</v>
      </c>
      <c r="AN57" s="304"/>
      <c r="AO57" s="489"/>
      <c r="AP57" s="1347"/>
      <c r="AQ57" s="1059">
        <f>AI65/AG24</f>
        <v>4.2843040473840084E-2</v>
      </c>
      <c r="AR57" s="773"/>
      <c r="AS57" s="937"/>
      <c r="AT57" s="776"/>
      <c r="AU57" s="938"/>
      <c r="AV57" s="776"/>
      <c r="AW57" s="939"/>
      <c r="AX57" s="377">
        <f>SUM(AX39:AX50)</f>
        <v>1561.5099999999998</v>
      </c>
      <c r="AY57" s="1489">
        <f>AX57/CF89</f>
        <v>1.0615295717199182</v>
      </c>
      <c r="AZ57" s="1489">
        <f>AX57/CG89</f>
        <v>0.38671483817683766</v>
      </c>
      <c r="BA57" s="377">
        <f>SUM(BA39:BA50)</f>
        <v>200</v>
      </c>
      <c r="BB57" s="1489">
        <f>BA57/BZ37</f>
        <v>0.54794520547945202</v>
      </c>
      <c r="BC57" s="1490">
        <f>SUM(BC39:BC50)</f>
        <v>42</v>
      </c>
      <c r="BD57" s="1534">
        <f>BC57/BZ37</f>
        <v>0.11506849315068493</v>
      </c>
      <c r="BE57" s="1488"/>
      <c r="BF57" s="1770">
        <f>SUM(BF39:BF50)</f>
        <v>403.40000000000003</v>
      </c>
      <c r="BG57" s="991">
        <f>BF57/CI89</f>
        <v>0.7683809523809525</v>
      </c>
      <c r="BH57" s="991">
        <f>BF57/(24*BZ37)</f>
        <v>4.6050228310502289E-2</v>
      </c>
      <c r="BI57" s="563"/>
      <c r="BJ57" s="940">
        <f>IF(BK57=0,"",BF57/BK57)</f>
        <v>2.8609929078014185</v>
      </c>
      <c r="BK57" s="563">
        <f>SUM(BK39:BK50)</f>
        <v>141</v>
      </c>
      <c r="BL57" s="941">
        <f>BK57/BZ37</f>
        <v>0.38630136986301372</v>
      </c>
      <c r="BM57" s="942">
        <f>IF(BK57=0,"",AM24/BK57)</f>
        <v>0.97163120567375882</v>
      </c>
      <c r="BN57" s="795"/>
      <c r="BO57" s="1767"/>
      <c r="BP57" s="790"/>
      <c r="BQ57" s="884"/>
      <c r="BR57" s="791"/>
      <c r="BS57" s="885"/>
      <c r="BT57" s="1742"/>
      <c r="BU57" s="1748">
        <f>SUM(BU39:BU50)</f>
        <v>0.1</v>
      </c>
      <c r="BV57" s="1752">
        <f>BU57/AG24</f>
        <v>1.9743336623889444E-4</v>
      </c>
      <c r="BW57" s="1757">
        <f>BB24/BK57</f>
        <v>1.4184397163120567E-2</v>
      </c>
      <c r="BX57" s="1762"/>
      <c r="BY57" s="24"/>
      <c r="CB57" s="2423" t="s">
        <v>376</v>
      </c>
      <c r="CC57" s="2278"/>
      <c r="CD57" s="2442">
        <f>10*((AZ19+BB19+BC19)/H19)</f>
        <v>71.989976883304806</v>
      </c>
      <c r="CF57" s="1844"/>
      <c r="CG57" s="1844"/>
      <c r="CH57" s="1844"/>
      <c r="CI57" s="1844"/>
      <c r="CJ57" s="1844"/>
      <c r="CK57" s="1844"/>
      <c r="CL57" s="84"/>
      <c r="CM57" s="94"/>
    </row>
    <row r="58" spans="1:91" s="1" customFormat="1" ht="4.5" customHeight="1" x14ac:dyDescent="0.2">
      <c r="A58" s="39"/>
      <c r="B58" s="1978"/>
      <c r="C58" s="701"/>
      <c r="D58" s="331"/>
      <c r="E58" s="820"/>
      <c r="F58" s="346"/>
      <c r="G58" s="825"/>
      <c r="H58" s="346"/>
      <c r="I58" s="825"/>
      <c r="J58" s="346"/>
      <c r="K58" s="342"/>
      <c r="L58" s="331"/>
      <c r="M58" s="335"/>
      <c r="N58" s="564"/>
      <c r="O58" s="653"/>
      <c r="P58" s="567"/>
      <c r="Q58" s="654"/>
      <c r="R58" s="568"/>
      <c r="S58" s="180"/>
      <c r="T58" s="829"/>
      <c r="U58" s="758"/>
      <c r="V58" s="830"/>
      <c r="W58" s="758"/>
      <c r="X58" s="969"/>
      <c r="Y58" s="113"/>
      <c r="Z58" s="50"/>
      <c r="AA58" s="315"/>
      <c r="AB58" s="847"/>
      <c r="AC58" s="1536"/>
      <c r="AD58" s="1536"/>
      <c r="AE58" s="1537"/>
      <c r="AF58" s="853"/>
      <c r="AG58" s="683"/>
      <c r="AH58" s="235"/>
      <c r="AI58" s="861"/>
      <c r="AJ58" s="762"/>
      <c r="AK58" s="857"/>
      <c r="AL58" s="1340"/>
      <c r="AM58" s="1348"/>
      <c r="AN58" s="234"/>
      <c r="AO58" s="762"/>
      <c r="AP58" s="864"/>
      <c r="AQ58" s="789"/>
      <c r="AR58" s="798"/>
      <c r="AS58" s="866"/>
      <c r="AT58" s="484"/>
      <c r="AU58" s="869"/>
      <c r="AV58" s="770"/>
      <c r="AW58" s="802"/>
      <c r="AX58" s="155"/>
      <c r="AY58" s="1487"/>
      <c r="AZ58" s="872"/>
      <c r="BA58" s="155"/>
      <c r="BB58" s="1487"/>
      <c r="BC58" s="1487"/>
      <c r="BD58" s="155"/>
      <c r="BE58" s="1488"/>
      <c r="BF58" s="1766"/>
      <c r="BG58" s="990"/>
      <c r="BH58" s="990"/>
      <c r="BI58" s="795"/>
      <c r="BJ58" s="877"/>
      <c r="BK58" s="795"/>
      <c r="BL58" s="880"/>
      <c r="BM58" s="1249"/>
      <c r="BN58" s="795"/>
      <c r="BO58" s="1767"/>
      <c r="BP58" s="790"/>
      <c r="BQ58" s="884"/>
      <c r="BR58" s="791"/>
      <c r="BS58" s="885"/>
      <c r="BT58" s="1742"/>
      <c r="BU58" s="1747"/>
      <c r="BV58" s="1751"/>
      <c r="BW58" s="1755"/>
      <c r="BX58" s="1761"/>
      <c r="BY58" s="24"/>
      <c r="CB58" s="2423"/>
      <c r="CC58" s="2278"/>
      <c r="CD58" s="2442"/>
      <c r="CF58" s="78"/>
      <c r="CG58" s="78"/>
      <c r="CH58" s="78"/>
      <c r="CI58" s="78"/>
      <c r="CJ58" s="78"/>
      <c r="CK58" s="78"/>
      <c r="CL58" s="39"/>
      <c r="CM58" s="91"/>
    </row>
    <row r="59" spans="1:91" s="1" customFormat="1" ht="19.5" customHeight="1" x14ac:dyDescent="0.2">
      <c r="A59" s="39"/>
      <c r="B59" s="1978"/>
      <c r="C59" s="886" t="s">
        <v>41</v>
      </c>
      <c r="D59" s="332">
        <f t="shared" ref="D59:V59" si="6">AVERAGE(D39:D50)</f>
        <v>14.291666666666666</v>
      </c>
      <c r="E59" s="821">
        <f t="shared" si="6"/>
        <v>10.133333333333333</v>
      </c>
      <c r="F59" s="347">
        <f t="shared" si="6"/>
        <v>7.541666666666667</v>
      </c>
      <c r="G59" s="826">
        <f t="shared" si="6"/>
        <v>17.399999999999999</v>
      </c>
      <c r="H59" s="347">
        <f t="shared" si="6"/>
        <v>2.8833333333333333</v>
      </c>
      <c r="I59" s="826">
        <f t="shared" si="6"/>
        <v>12.933333333333335</v>
      </c>
      <c r="J59" s="347">
        <f t="shared" si="6"/>
        <v>-3.8684636752136767</v>
      </c>
      <c r="K59" s="343">
        <f t="shared" si="6"/>
        <v>-4.083333333333333</v>
      </c>
      <c r="L59" s="332">
        <f t="shared" si="6"/>
        <v>7.0166666666666657</v>
      </c>
      <c r="M59" s="336">
        <f t="shared" si="6"/>
        <v>7.8860763888888892</v>
      </c>
      <c r="N59" s="1028">
        <f>AVERAGE(G26:H26)</f>
        <v>12.018767123287674</v>
      </c>
      <c r="O59" s="1029">
        <f t="shared" si="6"/>
        <v>8.1666666666666661</v>
      </c>
      <c r="P59" s="1030">
        <f>AVERAGE(P39:P50)</f>
        <v>0.41895929339477767</v>
      </c>
      <c r="Q59" s="1031">
        <f t="shared" si="6"/>
        <v>2.8333333333333335</v>
      </c>
      <c r="R59" s="1032">
        <f t="shared" si="6"/>
        <v>-0.11389336917562735</v>
      </c>
      <c r="S59" s="247">
        <f t="shared" si="6"/>
        <v>81.166666666666671</v>
      </c>
      <c r="T59" s="1033">
        <f t="shared" si="6"/>
        <v>74.5</v>
      </c>
      <c r="U59" s="294">
        <f t="shared" si="6"/>
        <v>58.666666666666664</v>
      </c>
      <c r="V59" s="1034">
        <f t="shared" si="6"/>
        <v>90.166666666666671</v>
      </c>
      <c r="W59" s="294">
        <f t="shared" ref="W59:AE59" si="7">AVERAGE(W39:W50)</f>
        <v>12.5</v>
      </c>
      <c r="X59" s="971">
        <f t="shared" si="7"/>
        <v>50.083333333333336</v>
      </c>
      <c r="Y59" s="755">
        <f t="shared" si="7"/>
        <v>1.4166666666666667</v>
      </c>
      <c r="Z59" s="756">
        <f t="shared" si="7"/>
        <v>15.166666666666666</v>
      </c>
      <c r="AA59" s="1035">
        <f>Daily!V374</f>
        <v>13.117124778678592</v>
      </c>
      <c r="AB59" s="1036">
        <f>Daily!W374</f>
        <v>18.810609041095894</v>
      </c>
      <c r="AC59" s="1540">
        <f t="shared" si="7"/>
        <v>2.0188200000000003</v>
      </c>
      <c r="AD59" s="1540">
        <f t="shared" si="7"/>
        <v>7.1750000000000007</v>
      </c>
      <c r="AE59" s="1541">
        <f t="shared" si="7"/>
        <v>9.7749999999999986</v>
      </c>
      <c r="AF59" s="855"/>
      <c r="AG59" s="757">
        <f>AVERAGE(AG39:AG50)</f>
        <v>-0.73333333333333328</v>
      </c>
      <c r="AH59" s="1497">
        <f>AVERAGE(AH39:AH50)</f>
        <v>5.7833333333333323</v>
      </c>
      <c r="AI59" s="1498">
        <f>IF(AH39=0,"",AVERAGE(AI39:AI50))</f>
        <v>2.0206725681725684</v>
      </c>
      <c r="AJ59" s="1497">
        <f>AVERAGE(AJ39:AJ50)</f>
        <v>2.6583333333333337</v>
      </c>
      <c r="AK59" s="1498">
        <f>IF(AJ39=0,"",AVERAGE(AK39:AK50))</f>
        <v>0.88773140258434369</v>
      </c>
      <c r="AL59" s="1499">
        <f>AVERAGE(AL39:AL50)</f>
        <v>1.2351658642781222</v>
      </c>
      <c r="AM59" s="1500">
        <v>0.88415363497369714</v>
      </c>
      <c r="AN59" s="1501">
        <f>AVERAGE(AN39:AN50)</f>
        <v>42.083333333333336</v>
      </c>
      <c r="AO59" s="1497">
        <f>AVERAGE(AO39:AO50)</f>
        <v>3.1777314814814819</v>
      </c>
      <c r="AP59" s="1502">
        <f>Daily!AE374</f>
        <v>14.372912621359225</v>
      </c>
      <c r="AQ59" s="1503">
        <f>AVERAGE(AQ39:AQ50)</f>
        <v>0.36198315969111033</v>
      </c>
      <c r="AR59" s="1504">
        <f t="shared" ref="AR59:AW59" si="8">AVERAGE(AR39:AR50)</f>
        <v>10.875</v>
      </c>
      <c r="AS59" s="1505">
        <f t="shared" si="8"/>
        <v>4.6000000000000005</v>
      </c>
      <c r="AT59" s="1337">
        <f t="shared" si="8"/>
        <v>1.95</v>
      </c>
      <c r="AU59" s="1506">
        <f t="shared" si="8"/>
        <v>12.31666666666667</v>
      </c>
      <c r="AV59" s="1337">
        <f t="shared" si="8"/>
        <v>1.675</v>
      </c>
      <c r="AW59" s="1507">
        <f t="shared" si="8"/>
        <v>10.258333333333333</v>
      </c>
      <c r="AX59" s="1338">
        <f t="shared" ref="AX59:BG59" si="9">AVERAGE(AX39:AX50)</f>
        <v>130.1258333333333</v>
      </c>
      <c r="AY59" s="1508">
        <f t="shared" si="9"/>
        <v>1.0669964316054108</v>
      </c>
      <c r="AZ59" s="1508">
        <f t="shared" si="9"/>
        <v>0.36863184675891519</v>
      </c>
      <c r="BA59" s="1338">
        <f t="shared" si="9"/>
        <v>16.666666666666668</v>
      </c>
      <c r="BB59" s="1508">
        <f t="shared" si="9"/>
        <v>0.54672939068100368</v>
      </c>
      <c r="BC59" s="1509">
        <f t="shared" si="9"/>
        <v>3.5</v>
      </c>
      <c r="BD59" s="1338">
        <f t="shared" si="9"/>
        <v>6.416666666666667</v>
      </c>
      <c r="BE59" s="1510">
        <f t="shared" si="9"/>
        <v>5.333333333333333</v>
      </c>
      <c r="BF59" s="1771">
        <f t="shared" si="9"/>
        <v>33.616666666666667</v>
      </c>
      <c r="BG59" s="1512">
        <f t="shared" si="9"/>
        <v>0.79756054654938235</v>
      </c>
      <c r="BH59" s="1512">
        <f>AVERAGE(BH39:BH50)</f>
        <v>4.6235065710872165E-2</v>
      </c>
      <c r="BI59" s="1511">
        <f>AVERAGE(BI39:BI50)</f>
        <v>6.791666666666667</v>
      </c>
      <c r="BJ59" s="1513">
        <f>IF(BK59=0,"",AVERAGE(BJ39:BJ50))</f>
        <v>2.6946242877492881</v>
      </c>
      <c r="BK59" s="1511">
        <f>AVERAGE(BK39:BK50)</f>
        <v>11.75</v>
      </c>
      <c r="BL59" s="1514">
        <f>IF(BK59=0,"",AVERAGE(BL39:BL50))</f>
        <v>0.38653993855606766</v>
      </c>
      <c r="BM59" s="1515">
        <f>IF(BK57=0,"",AVERAGE(BM39:BM50))</f>
        <v>0.96940501628001641</v>
      </c>
      <c r="BN59" s="1511">
        <f>AVERAGE(BN39:BN50)</f>
        <v>4.833333333333333</v>
      </c>
      <c r="BO59" s="1772">
        <f>AVERAGE(BO39:BO50)</f>
        <v>8.0833333333333339</v>
      </c>
      <c r="BP59" s="1516">
        <f>Daily!BL374</f>
        <v>0.22966476521164003</v>
      </c>
      <c r="BQ59" s="1517">
        <f>Daily!BM374</f>
        <v>0.61778892072588376</v>
      </c>
      <c r="BR59" s="1518">
        <f>Daily!BN374</f>
        <v>0.6572252229080936</v>
      </c>
      <c r="BS59" s="1519">
        <f>Daily!BO374</f>
        <v>0.28073856799037306</v>
      </c>
      <c r="BT59" s="1743">
        <f>Daily!BP374</f>
        <v>0.55891589506172867</v>
      </c>
      <c r="BU59" s="1749">
        <f>AVERAGE(BU39:BU50)</f>
        <v>8.3333333333333332E-3</v>
      </c>
      <c r="BV59" s="1753">
        <f>AVERAGE(BV39:BV50)</f>
        <v>1.1415525114155255E-4</v>
      </c>
      <c r="BW59" s="1758">
        <f>AVERAGE(BW39:BW50)</f>
        <v>8.5978835978835974E-3</v>
      </c>
      <c r="BX59" s="1763" t="str">
        <f>IF(ISTEXT(BX39),"n/a",IF(ISTEXT(BX40),"n/a",IF(ISTEXT(BX41),"n/a",AVERAGE(BX39:BX50))))</f>
        <v>n/a</v>
      </c>
      <c r="BY59" s="630" t="s">
        <v>41</v>
      </c>
      <c r="CB59" s="2440" t="s">
        <v>39</v>
      </c>
      <c r="CC59" s="2441"/>
      <c r="CD59" s="1813">
        <v>236.63383352056914</v>
      </c>
      <c r="CF59" s="1844"/>
      <c r="CG59" s="1844"/>
      <c r="CH59" s="1844"/>
      <c r="CI59" s="1844"/>
      <c r="CJ59" s="1844"/>
      <c r="CK59" s="1844"/>
      <c r="CL59" s="39"/>
      <c r="CM59" s="91"/>
    </row>
    <row r="60" spans="1:91" s="1" customFormat="1" ht="4.5" customHeight="1" x14ac:dyDescent="0.2">
      <c r="A60" s="39"/>
      <c r="B60" s="1978"/>
      <c r="C60" s="744"/>
      <c r="D60" s="708"/>
      <c r="E60" s="822"/>
      <c r="F60" s="707"/>
      <c r="G60" s="827"/>
      <c r="H60" s="707"/>
      <c r="I60" s="827"/>
      <c r="J60" s="707"/>
      <c r="K60" s="745"/>
      <c r="L60" s="708"/>
      <c r="M60" s="746"/>
      <c r="N60" s="564"/>
      <c r="O60" s="653"/>
      <c r="P60" s="567"/>
      <c r="Q60" s="654"/>
      <c r="R60" s="568"/>
      <c r="S60" s="180"/>
      <c r="T60" s="829"/>
      <c r="U60" s="758"/>
      <c r="V60" s="830"/>
      <c r="W60" s="710"/>
      <c r="X60" s="972"/>
      <c r="Y60" s="747"/>
      <c r="Z60" s="748"/>
      <c r="AA60" s="315"/>
      <c r="AB60" s="849"/>
      <c r="AC60" s="1536"/>
      <c r="AD60" s="1536"/>
      <c r="AE60" s="1537"/>
      <c r="AF60" s="856"/>
      <c r="AG60" s="749"/>
      <c r="AH60" s="489"/>
      <c r="AI60" s="858"/>
      <c r="AJ60" s="762"/>
      <c r="AK60" s="857"/>
      <c r="AL60" s="762"/>
      <c r="AM60" s="1333"/>
      <c r="AN60" s="234"/>
      <c r="AO60" s="762"/>
      <c r="AP60" s="864"/>
      <c r="AQ60" s="789"/>
      <c r="AR60" s="798"/>
      <c r="AS60" s="866"/>
      <c r="AT60" s="484"/>
      <c r="AU60" s="869"/>
      <c r="AV60" s="770"/>
      <c r="AW60" s="802"/>
      <c r="AX60" s="155"/>
      <c r="AY60" s="1487"/>
      <c r="AZ60" s="872"/>
      <c r="BA60" s="155"/>
      <c r="BB60" s="1487"/>
      <c r="BC60" s="1487"/>
      <c r="BD60" s="155"/>
      <c r="BE60" s="1488"/>
      <c r="BF60" s="1766"/>
      <c r="BG60" s="990"/>
      <c r="BH60" s="990"/>
      <c r="BI60" s="795"/>
      <c r="BJ60" s="877"/>
      <c r="BK60" s="795"/>
      <c r="BL60" s="880"/>
      <c r="BM60" s="883"/>
      <c r="BN60" s="795"/>
      <c r="BO60" s="1773"/>
      <c r="BP60" s="790"/>
      <c r="BQ60" s="884"/>
      <c r="BR60" s="791"/>
      <c r="BS60" s="885"/>
      <c r="BT60" s="1742"/>
      <c r="BU60" s="1747"/>
      <c r="BV60" s="1751"/>
      <c r="BW60" s="1755"/>
      <c r="BX60" s="1761"/>
      <c r="BY60" s="630"/>
      <c r="BZ60" s="30"/>
      <c r="CA60" s="25"/>
      <c r="CF60" s="172"/>
      <c r="CG60" s="1802"/>
      <c r="CH60" s="1802"/>
      <c r="CI60" s="1802"/>
      <c r="CJ60" s="1802"/>
      <c r="CK60" s="172"/>
      <c r="CL60" s="39"/>
      <c r="CM60" s="91"/>
    </row>
    <row r="61" spans="1:91" s="1" customFormat="1" ht="13.5" customHeight="1" x14ac:dyDescent="0.2">
      <c r="A61" s="39"/>
      <c r="B61" s="1978"/>
      <c r="C61" s="698" t="s">
        <v>13</v>
      </c>
      <c r="D61" s="175">
        <f>(MAX(D39:D50)-MIN(D39:D50))</f>
        <v>8.4</v>
      </c>
      <c r="E61" s="819">
        <f>(MAX(E39:E50)-MIN(E39:E50))</f>
        <v>16</v>
      </c>
      <c r="F61" s="345">
        <f>(MAX(F39:F50)-MIN(F39:F50))</f>
        <v>14.1</v>
      </c>
      <c r="G61" s="824">
        <f>(MAX(G39:G50)-MIN(G39:G50))</f>
        <v>13.7</v>
      </c>
      <c r="H61" s="345">
        <f t="shared" ref="H61:M61" si="10">(MAX(H39:H50)-MIN(H39:H50))</f>
        <v>3.5</v>
      </c>
      <c r="I61" s="824">
        <f t="shared" si="10"/>
        <v>7.7999999999999989</v>
      </c>
      <c r="J61" s="345">
        <f t="shared" si="10"/>
        <v>4.9170000000000069</v>
      </c>
      <c r="K61" s="341">
        <f t="shared" si="10"/>
        <v>6.5999999999999979</v>
      </c>
      <c r="L61" s="175">
        <f t="shared" si="10"/>
        <v>7.6</v>
      </c>
      <c r="M61" s="334">
        <f t="shared" si="10"/>
        <v>8.5200000000000014</v>
      </c>
      <c r="N61" s="565">
        <f t="shared" ref="N61:AE61" si="11">(MAX(N39:N50)-MIN(N39:N50))</f>
        <v>12.299999999999997</v>
      </c>
      <c r="O61" s="653">
        <f t="shared" si="11"/>
        <v>12</v>
      </c>
      <c r="P61" s="567">
        <f t="shared" si="11"/>
        <v>0.85322580645160873</v>
      </c>
      <c r="Q61" s="654">
        <f t="shared" si="11"/>
        <v>9</v>
      </c>
      <c r="R61" s="568">
        <f t="shared" si="11"/>
        <v>0.41612903225806441</v>
      </c>
      <c r="S61" s="180">
        <f t="shared" si="11"/>
        <v>31</v>
      </c>
      <c r="T61" s="829">
        <f t="shared" si="11"/>
        <v>17</v>
      </c>
      <c r="U61" s="758">
        <f t="shared" si="11"/>
        <v>28</v>
      </c>
      <c r="V61" s="830">
        <f t="shared" si="11"/>
        <v>17</v>
      </c>
      <c r="W61" s="758">
        <f t="shared" si="11"/>
        <v>19</v>
      </c>
      <c r="X61" s="969">
        <f t="shared" si="11"/>
        <v>30</v>
      </c>
      <c r="Y61" s="113">
        <f t="shared" si="11"/>
        <v>1</v>
      </c>
      <c r="Z61" s="50">
        <f t="shared" si="11"/>
        <v>13</v>
      </c>
      <c r="AA61" s="315">
        <f t="shared" si="11"/>
        <v>4.4177594908931361</v>
      </c>
      <c r="AB61" s="847">
        <f t="shared" si="11"/>
        <v>7.5216870967741993</v>
      </c>
      <c r="AC61" s="1536">
        <f t="shared" si="11"/>
        <v>3.2258400000000007</v>
      </c>
      <c r="AD61" s="1536">
        <f t="shared" si="11"/>
        <v>4.5</v>
      </c>
      <c r="AE61" s="1537">
        <f t="shared" si="11"/>
        <v>6.8000000000000007</v>
      </c>
      <c r="AF61" s="847" t="s">
        <v>112</v>
      </c>
      <c r="AG61" s="683">
        <f t="shared" ref="AG61:AW61" si="12">(MAX(AG39:AG50)-MIN(AG39:AG50))</f>
        <v>17.5</v>
      </c>
      <c r="AH61" s="762">
        <f t="shared" si="12"/>
        <v>17.899999999999999</v>
      </c>
      <c r="AI61" s="857">
        <f t="shared" si="12"/>
        <v>2.9299999999999997</v>
      </c>
      <c r="AJ61" s="762">
        <f t="shared" si="12"/>
        <v>7.4</v>
      </c>
      <c r="AK61" s="857">
        <f t="shared" si="12"/>
        <v>1.555555555555556</v>
      </c>
      <c r="AL61" s="1340">
        <f t="shared" si="12"/>
        <v>1.434565434565434</v>
      </c>
      <c r="AM61" s="1333">
        <f t="shared" si="12"/>
        <v>0.8144482514434046</v>
      </c>
      <c r="AN61" s="234">
        <f t="shared" si="12"/>
        <v>100</v>
      </c>
      <c r="AO61" s="762">
        <f t="shared" si="12"/>
        <v>5.24</v>
      </c>
      <c r="AP61" s="864">
        <f t="shared" si="12"/>
        <v>22.218</v>
      </c>
      <c r="AQ61" s="789">
        <f t="shared" si="12"/>
        <v>0.61585606959272421</v>
      </c>
      <c r="AR61" s="798">
        <f t="shared" si="12"/>
        <v>7.1999999999999993</v>
      </c>
      <c r="AS61" s="866">
        <f t="shared" si="12"/>
        <v>13.600000000000001</v>
      </c>
      <c r="AT61" s="484">
        <f t="shared" si="12"/>
        <v>12.899999999999999</v>
      </c>
      <c r="AU61" s="869">
        <f t="shared" si="12"/>
        <v>6.8000000000000007</v>
      </c>
      <c r="AV61" s="770">
        <f t="shared" si="12"/>
        <v>3.1000000000000014</v>
      </c>
      <c r="AW61" s="802">
        <f t="shared" si="12"/>
        <v>5.6000000000000005</v>
      </c>
      <c r="AX61" s="33">
        <f t="shared" ref="AX61:BX61" si="13">(MAX(AX39:AX50)-MIN(AX39:AX50))</f>
        <v>178.39999999999998</v>
      </c>
      <c r="AY61" s="872">
        <f t="shared" si="13"/>
        <v>1.0419756690997568</v>
      </c>
      <c r="AZ61" s="872">
        <f t="shared" si="13"/>
        <v>0.41300691725433947</v>
      </c>
      <c r="BA61" s="155">
        <f t="shared" si="13"/>
        <v>17</v>
      </c>
      <c r="BB61" s="872">
        <f t="shared" si="13"/>
        <v>0.57311827956989259</v>
      </c>
      <c r="BC61" s="1487">
        <f t="shared" si="13"/>
        <v>11</v>
      </c>
      <c r="BD61" s="155">
        <f t="shared" si="13"/>
        <v>12</v>
      </c>
      <c r="BE61" s="1488">
        <f t="shared" si="13"/>
        <v>7</v>
      </c>
      <c r="BF61" s="1766">
        <f t="shared" si="13"/>
        <v>62.300000000000004</v>
      </c>
      <c r="BG61" s="990">
        <f t="shared" si="13"/>
        <v>1.9132034632034629</v>
      </c>
      <c r="BH61" s="990">
        <f t="shared" si="13"/>
        <v>8.6527777777777787E-2</v>
      </c>
      <c r="BI61" s="795">
        <f t="shared" si="13"/>
        <v>7</v>
      </c>
      <c r="BJ61" s="878">
        <f t="shared" si="13"/>
        <v>2.4089285714285715</v>
      </c>
      <c r="BK61" s="795">
        <f t="shared" si="13"/>
        <v>19</v>
      </c>
      <c r="BL61" s="880">
        <f t="shared" si="13"/>
        <v>0.61075268817204298</v>
      </c>
      <c r="BM61" s="882">
        <f t="shared" si="13"/>
        <v>0.22527472527472525</v>
      </c>
      <c r="BN61" s="795">
        <f t="shared" si="13"/>
        <v>8</v>
      </c>
      <c r="BO61" s="1774">
        <f t="shared" si="13"/>
        <v>15</v>
      </c>
      <c r="BP61" s="790">
        <f t="shared" si="13"/>
        <v>7.1032601258894296E-2</v>
      </c>
      <c r="BQ61" s="884">
        <f t="shared" si="13"/>
        <v>8.5383064516128981E-2</v>
      </c>
      <c r="BR61" s="791">
        <f t="shared" si="13"/>
        <v>9.1114776800260588E-2</v>
      </c>
      <c r="BS61" s="885">
        <f t="shared" si="13"/>
        <v>7.4378293807641632E-2</v>
      </c>
      <c r="BT61" s="1742">
        <f t="shared" si="13"/>
        <v>0.12879095441595434</v>
      </c>
      <c r="BU61" s="1747">
        <f t="shared" si="13"/>
        <v>0.1</v>
      </c>
      <c r="BV61" s="1751">
        <f t="shared" si="13"/>
        <v>1.3698630136986306E-3</v>
      </c>
      <c r="BW61" s="1755">
        <f t="shared" si="13"/>
        <v>5.5555555555555552E-2</v>
      </c>
      <c r="BX61" s="1761">
        <f t="shared" si="13"/>
        <v>0</v>
      </c>
      <c r="BY61" s="45" t="s">
        <v>13</v>
      </c>
      <c r="BZ61" s="30"/>
      <c r="CB61" s="1620">
        <v>2011</v>
      </c>
      <c r="CC61" s="1622" t="s">
        <v>327</v>
      </c>
      <c r="CD61" s="1621" t="s">
        <v>328</v>
      </c>
      <c r="CF61" s="1844"/>
      <c r="CG61" s="1844"/>
      <c r="CH61" s="1844"/>
      <c r="CI61" s="1844"/>
      <c r="CJ61" s="1844"/>
      <c r="CK61" s="1844"/>
      <c r="CL61" s="39"/>
      <c r="CM61" s="91"/>
    </row>
    <row r="62" spans="1:91" s="4" customFormat="1" ht="12.75" customHeight="1" thickBot="1" x14ac:dyDescent="0.25">
      <c r="A62" s="588"/>
      <c r="B62" s="1978"/>
      <c r="C62" s="945" t="s">
        <v>220</v>
      </c>
      <c r="D62" s="333">
        <v>2.92806431043797</v>
      </c>
      <c r="E62" s="823">
        <v>5.6747179879201264</v>
      </c>
      <c r="F62" s="348">
        <v>4.9170313167293296</v>
      </c>
      <c r="G62" s="828">
        <v>4.5176421847121704</v>
      </c>
      <c r="H62" s="348">
        <v>1.250333288900737</v>
      </c>
      <c r="I62" s="828">
        <v>2.589606264678197</v>
      </c>
      <c r="J62" s="348">
        <v>1.3218331110504866</v>
      </c>
      <c r="K62" s="344">
        <v>2.1100768332987894</v>
      </c>
      <c r="L62" s="333">
        <v>2.1306564644956225</v>
      </c>
      <c r="M62" s="337">
        <v>2.7382076907900865</v>
      </c>
      <c r="N62" s="566">
        <v>4.4582720190052232</v>
      </c>
      <c r="O62" s="571">
        <v>3.9733963794062608</v>
      </c>
      <c r="P62" s="571">
        <v>0.29499921669603946</v>
      </c>
      <c r="Q62" s="946">
        <v>3.1285585799020592</v>
      </c>
      <c r="R62" s="572">
        <v>0.13808779768396962</v>
      </c>
      <c r="S62" s="947">
        <v>10.29415839054837</v>
      </c>
      <c r="T62" s="948">
        <v>6.2595381764007305</v>
      </c>
      <c r="U62" s="949">
        <v>9.2572657786718793</v>
      </c>
      <c r="V62" s="950">
        <v>5.3399580068715435</v>
      </c>
      <c r="W62" s="949">
        <v>6.9870009172878902</v>
      </c>
      <c r="X62" s="973">
        <v>9.45283346970953</v>
      </c>
      <c r="Y62" s="190">
        <v>0.51492865054443737</v>
      </c>
      <c r="Z62" s="356">
        <v>3.7376057804023364</v>
      </c>
      <c r="AA62" s="465">
        <v>1.2812258762311999</v>
      </c>
      <c r="AB62" s="850">
        <v>2.0922190263572427</v>
      </c>
      <c r="AC62" s="1542">
        <v>0.85916330317773182</v>
      </c>
      <c r="AD62" s="1542">
        <v>1.2884980685772276</v>
      </c>
      <c r="AE62" s="1543">
        <v>1.8945495986693592</v>
      </c>
      <c r="AF62" s="850" t="s">
        <v>112</v>
      </c>
      <c r="AG62" s="685">
        <v>4.473626418615364</v>
      </c>
      <c r="AH62" s="763">
        <v>4.7287963745032577</v>
      </c>
      <c r="AI62" s="859">
        <v>0.83862569290562938</v>
      </c>
      <c r="AJ62" s="763">
        <v>1.9787316108757111</v>
      </c>
      <c r="AK62" s="859">
        <v>0.4630776643371477</v>
      </c>
      <c r="AL62" s="1349">
        <v>0.47736129794809723</v>
      </c>
      <c r="AM62" s="1665">
        <v>0.25497687178062861</v>
      </c>
      <c r="AN62" s="1350">
        <v>30.634081832119104</v>
      </c>
      <c r="AO62" s="763">
        <v>1.7373718890078049</v>
      </c>
      <c r="AP62" s="1351">
        <v>7.1722098516502202</v>
      </c>
      <c r="AQ62" s="1352">
        <v>0.20047592339567852</v>
      </c>
      <c r="AR62" s="800">
        <v>2.1851253344540056</v>
      </c>
      <c r="AS62" s="867">
        <v>4.2597481786432576</v>
      </c>
      <c r="AT62" s="799">
        <v>4.0245835470608284</v>
      </c>
      <c r="AU62" s="870">
        <v>2.3648307005838998</v>
      </c>
      <c r="AV62" s="775">
        <v>0.8258604328489495</v>
      </c>
      <c r="AW62" s="817">
        <v>1.7516009992592738</v>
      </c>
      <c r="AX62" s="1492">
        <v>63.778456102972513</v>
      </c>
      <c r="AY62" s="1493">
        <v>0.29802599274059477</v>
      </c>
      <c r="AZ62" s="1491">
        <v>0.12823079306913282</v>
      </c>
      <c r="BA62" s="1339">
        <v>5.6138357221378952</v>
      </c>
      <c r="BB62" s="1493">
        <v>0.18275162747624882</v>
      </c>
      <c r="BC62" s="1494">
        <v>3.8019133938775429</v>
      </c>
      <c r="BD62" s="1339">
        <v>3.941811612428832</v>
      </c>
      <c r="BE62" s="490">
        <v>2.6053557891157189</v>
      </c>
      <c r="BF62" s="1775">
        <v>21.57662174810055</v>
      </c>
      <c r="BG62" s="993">
        <v>0.53550347203124471</v>
      </c>
      <c r="BH62" s="993">
        <v>2.9932789165642435E-2</v>
      </c>
      <c r="BI62" s="952">
        <v>2.5713308663496459</v>
      </c>
      <c r="BJ62" s="953">
        <v>0.78345786534215089</v>
      </c>
      <c r="BK62" s="952">
        <v>5.6588627190211351</v>
      </c>
      <c r="BL62" s="1157">
        <v>0.18500362003435328</v>
      </c>
      <c r="BM62" s="1554">
        <v>7.0453180921284039E-2</v>
      </c>
      <c r="BN62" s="952">
        <v>2.3677121037112192</v>
      </c>
      <c r="BO62" s="1776">
        <v>4.5418925437297473</v>
      </c>
      <c r="BP62" s="955">
        <v>1.8905832919252283E-2</v>
      </c>
      <c r="BQ62" s="956">
        <v>3.3282783923838245E-2</v>
      </c>
      <c r="BR62" s="957">
        <v>3.3589394314387969E-2</v>
      </c>
      <c r="BS62" s="958">
        <v>2.0861505803140518E-2</v>
      </c>
      <c r="BT62" s="1744">
        <v>4.0867008634700649E-2</v>
      </c>
      <c r="BU62" s="1750">
        <v>2.8867513459481291E-2</v>
      </c>
      <c r="BV62" s="1759">
        <v>3.9544538985590821E-4</v>
      </c>
      <c r="BW62" s="1760">
        <v>2.0151494916074802E-2</v>
      </c>
      <c r="BX62" s="1764" t="s">
        <v>487</v>
      </c>
      <c r="BY62" s="28" t="s">
        <v>220</v>
      </c>
      <c r="BZ62" s="1628"/>
      <c r="CB62" s="1618" t="s">
        <v>40</v>
      </c>
      <c r="CC62" s="1623">
        <f>10*((AZ19+BB19+BC19)/H19)</f>
        <v>71.989976883304806</v>
      </c>
      <c r="CD62" s="1616">
        <f>10*(H19+AX52/67-AJ19/8)</f>
        <v>47.671194717655965</v>
      </c>
      <c r="CF62" s="1845"/>
      <c r="CG62" s="1845"/>
      <c r="CH62" s="1845"/>
      <c r="CI62" s="1845"/>
      <c r="CJ62" s="1845"/>
      <c r="CK62" s="1845"/>
      <c r="CL62" s="588"/>
      <c r="CM62" s="954"/>
    </row>
    <row r="63" spans="1:91" ht="12.75" customHeight="1" x14ac:dyDescent="0.2">
      <c r="A63" s="39"/>
      <c r="B63" s="1"/>
      <c r="C63" s="702"/>
      <c r="D63" s="1294">
        <f t="shared" ref="D63:M63" si="14">MIN(D39:D50)</f>
        <v>10.1</v>
      </c>
      <c r="E63" s="1294">
        <f t="shared" si="14"/>
        <v>1.2</v>
      </c>
      <c r="F63" s="1294">
        <f t="shared" si="14"/>
        <v>0.5</v>
      </c>
      <c r="G63" s="1294">
        <f t="shared" si="14"/>
        <v>11.7</v>
      </c>
      <c r="H63" s="1294">
        <f t="shared" si="14"/>
        <v>1.4000000000000001</v>
      </c>
      <c r="I63" s="1294">
        <f t="shared" si="14"/>
        <v>8.6</v>
      </c>
      <c r="J63" s="1294">
        <f t="shared" si="14"/>
        <v>-5.6420000000000075</v>
      </c>
      <c r="K63" s="1294">
        <f t="shared" si="14"/>
        <v>-6.7999999999999989</v>
      </c>
      <c r="L63" s="1294">
        <f t="shared" si="14"/>
        <v>1.5999999999999996</v>
      </c>
      <c r="M63" s="1294">
        <f t="shared" si="14"/>
        <v>4.3999999999999986</v>
      </c>
      <c r="N63" s="1294">
        <f t="shared" ref="N63:V63" si="15">MIN(N39:N50)</f>
        <v>4.8435483870967735</v>
      </c>
      <c r="O63" s="1294">
        <f t="shared" si="15"/>
        <v>3</v>
      </c>
      <c r="P63" s="1294">
        <f t="shared" si="15"/>
        <v>9.6774193548389675E-2</v>
      </c>
      <c r="Q63" s="1294">
        <f t="shared" si="15"/>
        <v>0</v>
      </c>
      <c r="R63" s="1294">
        <f t="shared" si="15"/>
        <v>-0.41612903225806441</v>
      </c>
      <c r="S63" s="1294">
        <f t="shared" si="15"/>
        <v>65</v>
      </c>
      <c r="T63" s="1294">
        <f t="shared" si="15"/>
        <v>66</v>
      </c>
      <c r="U63" s="1294">
        <f t="shared" si="15"/>
        <v>46</v>
      </c>
      <c r="V63" s="1294">
        <f t="shared" si="15"/>
        <v>81</v>
      </c>
      <c r="W63" s="1294">
        <f t="shared" ref="W63:AE63" si="16">MIN(W39:W50)</f>
        <v>2</v>
      </c>
      <c r="X63" s="1294">
        <f t="shared" si="16"/>
        <v>30</v>
      </c>
      <c r="Y63" s="1294">
        <f t="shared" si="16"/>
        <v>1</v>
      </c>
      <c r="Z63" s="1294">
        <f t="shared" si="16"/>
        <v>10</v>
      </c>
      <c r="AA63" s="1294">
        <f t="shared" si="16"/>
        <v>11.048387096774192</v>
      </c>
      <c r="AB63" s="1294">
        <f t="shared" si="16"/>
        <v>15.396774193548383</v>
      </c>
      <c r="AC63" s="1294">
        <f t="shared" si="16"/>
        <v>0.8</v>
      </c>
      <c r="AD63" s="1294">
        <f t="shared" si="16"/>
        <v>4.5</v>
      </c>
      <c r="AE63" s="1294">
        <f t="shared" si="16"/>
        <v>6</v>
      </c>
      <c r="AF63" s="1294" t="s">
        <v>112</v>
      </c>
      <c r="AG63" s="1294">
        <f>MIN(AG39:AG50)</f>
        <v>-8.4</v>
      </c>
      <c r="AH63" s="1294">
        <f t="shared" ref="AH63:AW63" si="17">MIN(AH39:AH50)</f>
        <v>0.5</v>
      </c>
      <c r="AI63" s="1294">
        <f t="shared" si="17"/>
        <v>0.5</v>
      </c>
      <c r="AJ63" s="1294">
        <f t="shared" si="17"/>
        <v>0</v>
      </c>
      <c r="AK63" s="1294">
        <f t="shared" si="17"/>
        <v>0</v>
      </c>
      <c r="AL63" s="1294">
        <f t="shared" si="17"/>
        <v>0.46153846153846156</v>
      </c>
      <c r="AM63" s="1294">
        <f t="shared" si="17"/>
        <v>0.3461538461538462</v>
      </c>
      <c r="AN63" s="1294">
        <f t="shared" si="17"/>
        <v>0</v>
      </c>
      <c r="AO63" s="1294">
        <f t="shared" si="17"/>
        <v>0.6</v>
      </c>
      <c r="AP63" s="1294">
        <f t="shared" si="17"/>
        <v>2.6819999999999999</v>
      </c>
      <c r="AQ63" s="1294">
        <f t="shared" si="17"/>
        <v>0.16192170818505341</v>
      </c>
      <c r="AR63" s="1294">
        <f t="shared" si="17"/>
        <v>7.4</v>
      </c>
      <c r="AS63" s="1294">
        <f t="shared" si="17"/>
        <v>-3.8</v>
      </c>
      <c r="AT63" s="1294">
        <f t="shared" si="17"/>
        <v>-5.6</v>
      </c>
      <c r="AU63" s="1294">
        <f t="shared" si="17"/>
        <v>9.1</v>
      </c>
      <c r="AV63" s="1294">
        <f t="shared" si="17"/>
        <v>0</v>
      </c>
      <c r="AW63" s="1294">
        <f t="shared" si="17"/>
        <v>7.7</v>
      </c>
      <c r="AX63" s="1294">
        <f t="shared" ref="AX63:BG63" si="18">MIN(AX39:AX50)</f>
        <v>39.299999999999997</v>
      </c>
      <c r="AY63" s="1294">
        <f t="shared" si="18"/>
        <v>0.53466666666666662</v>
      </c>
      <c r="AZ63" s="1294">
        <f t="shared" si="18"/>
        <v>0.16093450330414114</v>
      </c>
      <c r="BA63" s="1294">
        <f t="shared" si="18"/>
        <v>6</v>
      </c>
      <c r="BB63" s="1294">
        <f t="shared" si="18"/>
        <v>0.19354838709677419</v>
      </c>
      <c r="BC63" s="1294">
        <f t="shared" si="18"/>
        <v>0</v>
      </c>
      <c r="BD63" s="1294">
        <f t="shared" si="18"/>
        <v>2</v>
      </c>
      <c r="BE63" s="1294">
        <f t="shared" si="18"/>
        <v>3</v>
      </c>
      <c r="BF63" s="1294">
        <f t="shared" si="18"/>
        <v>3.9</v>
      </c>
      <c r="BG63" s="1294">
        <f t="shared" si="18"/>
        <v>9.285714285714286E-2</v>
      </c>
      <c r="BH63" s="1294">
        <f t="shared" ref="BH63:BX63" si="19">MIN(BH39:BH50)</f>
        <v>5.4166666666666669E-3</v>
      </c>
      <c r="BI63" s="1294">
        <f t="shared" si="19"/>
        <v>3</v>
      </c>
      <c r="BJ63" s="1294">
        <f t="shared" si="19"/>
        <v>1.7285714285714284</v>
      </c>
      <c r="BK63" s="1294">
        <f t="shared" si="19"/>
        <v>2</v>
      </c>
      <c r="BL63" s="1294">
        <f t="shared" si="19"/>
        <v>6.6666666666666666E-2</v>
      </c>
      <c r="BM63" s="1294">
        <f t="shared" si="19"/>
        <v>0.84615384615384615</v>
      </c>
      <c r="BN63" s="1294">
        <f t="shared" si="19"/>
        <v>1</v>
      </c>
      <c r="BO63" s="1294">
        <f t="shared" si="19"/>
        <v>4</v>
      </c>
      <c r="BP63" s="1294">
        <f t="shared" si="19"/>
        <v>0.2021072796934866</v>
      </c>
      <c r="BQ63" s="1294">
        <f t="shared" si="19"/>
        <v>0.56909722222222225</v>
      </c>
      <c r="BR63" s="1294">
        <f t="shared" si="19"/>
        <v>0.60290404040404055</v>
      </c>
      <c r="BS63" s="1294">
        <f t="shared" si="19"/>
        <v>0.23721590909090909</v>
      </c>
      <c r="BT63" s="1294">
        <f t="shared" si="19"/>
        <v>0.50056089743589749</v>
      </c>
      <c r="BU63" s="1294">
        <f t="shared" si="19"/>
        <v>0</v>
      </c>
      <c r="BV63" s="1294">
        <f t="shared" si="19"/>
        <v>0</v>
      </c>
      <c r="BW63" s="1294">
        <f t="shared" si="19"/>
        <v>0</v>
      </c>
      <c r="BX63" s="1294">
        <f t="shared" si="19"/>
        <v>0</v>
      </c>
      <c r="BY63" s="25"/>
      <c r="BZ63" s="1632"/>
      <c r="CB63" s="1618" t="s">
        <v>37</v>
      </c>
      <c r="CC63" s="1623">
        <v>1.8519761121921765</v>
      </c>
      <c r="CD63" s="1616">
        <v>232.87719013627509</v>
      </c>
      <c r="CF63" s="1380"/>
      <c r="CG63" s="1380"/>
      <c r="CH63" s="1380"/>
      <c r="CI63" s="1380"/>
      <c r="CJ63" s="1380"/>
      <c r="CK63" s="1380"/>
      <c r="CL63" s="39"/>
      <c r="CM63" s="91"/>
    </row>
    <row r="64" spans="1:91" ht="15" customHeight="1" x14ac:dyDescent="0.2">
      <c r="A64" s="12"/>
      <c r="B64" s="2" t="s">
        <v>35</v>
      </c>
      <c r="C64" s="703">
        <f>SUM(D:CM,A1:C63)-SUM(BS98:BU114)</f>
        <v>148221.19751321591</v>
      </c>
      <c r="D64" s="1295">
        <f t="shared" ref="D64:M64" si="20">MAX(D39:D50)</f>
        <v>18.5</v>
      </c>
      <c r="E64" s="1295">
        <f t="shared" si="20"/>
        <v>17.2</v>
      </c>
      <c r="F64" s="1295">
        <f t="shared" si="20"/>
        <v>14.6</v>
      </c>
      <c r="G64" s="1295">
        <f t="shared" si="20"/>
        <v>25.4</v>
      </c>
      <c r="H64" s="1295">
        <f t="shared" si="20"/>
        <v>4.9000000000000004</v>
      </c>
      <c r="I64" s="1295">
        <f t="shared" si="20"/>
        <v>16.399999999999999</v>
      </c>
      <c r="J64" s="1295">
        <f t="shared" si="20"/>
        <v>-0.72500000000000053</v>
      </c>
      <c r="K64" s="1295">
        <f t="shared" si="20"/>
        <v>-0.20000000000000107</v>
      </c>
      <c r="L64" s="1295">
        <f t="shared" si="20"/>
        <v>9.1999999999999993</v>
      </c>
      <c r="M64" s="1295">
        <f t="shared" si="20"/>
        <v>12.92</v>
      </c>
      <c r="N64" s="1295">
        <f t="shared" ref="N64:V64" si="21">MAX(N39:N50)</f>
        <v>17.143548387096772</v>
      </c>
      <c r="O64" s="1295">
        <f t="shared" si="21"/>
        <v>15</v>
      </c>
      <c r="P64" s="1295">
        <f t="shared" si="21"/>
        <v>0.9499999999999984</v>
      </c>
      <c r="Q64" s="1295">
        <f t="shared" si="21"/>
        <v>9</v>
      </c>
      <c r="R64" s="1295">
        <f t="shared" si="21"/>
        <v>0</v>
      </c>
      <c r="S64" s="1295">
        <f t="shared" si="21"/>
        <v>96</v>
      </c>
      <c r="T64" s="1295">
        <f t="shared" si="21"/>
        <v>83</v>
      </c>
      <c r="U64" s="1295">
        <f t="shared" si="21"/>
        <v>74</v>
      </c>
      <c r="V64" s="1295">
        <f t="shared" si="21"/>
        <v>98</v>
      </c>
      <c r="W64" s="1295">
        <f t="shared" ref="W64:AE64" si="22">MAX(W39:W50)</f>
        <v>21</v>
      </c>
      <c r="X64" s="1295">
        <f t="shared" si="22"/>
        <v>60</v>
      </c>
      <c r="Y64" s="1295">
        <f t="shared" si="22"/>
        <v>2</v>
      </c>
      <c r="Z64" s="1295">
        <f t="shared" si="22"/>
        <v>23</v>
      </c>
      <c r="AA64" s="1295">
        <f t="shared" si="22"/>
        <v>15.466146587667328</v>
      </c>
      <c r="AB64" s="1295">
        <f t="shared" si="22"/>
        <v>22.918461290322583</v>
      </c>
      <c r="AC64" s="1295">
        <f t="shared" si="22"/>
        <v>4.0258400000000005</v>
      </c>
      <c r="AD64" s="1295">
        <f t="shared" si="22"/>
        <v>9</v>
      </c>
      <c r="AE64" s="1295">
        <f t="shared" si="22"/>
        <v>12.8</v>
      </c>
      <c r="AF64" s="1295" t="s">
        <v>112</v>
      </c>
      <c r="AG64" s="1295">
        <f>MAX(AG39:AG50)</f>
        <v>9.1</v>
      </c>
      <c r="AH64" s="1295">
        <f t="shared" ref="AH64:AW64" si="23">MAX(AH39:AH50)</f>
        <v>18.399999999999999</v>
      </c>
      <c r="AI64" s="1295">
        <f t="shared" si="23"/>
        <v>3.4299999999999997</v>
      </c>
      <c r="AJ64" s="1295">
        <f t="shared" si="23"/>
        <v>7.4</v>
      </c>
      <c r="AK64" s="1295">
        <f t="shared" si="23"/>
        <v>1.555555555555556</v>
      </c>
      <c r="AL64" s="1295">
        <f t="shared" si="23"/>
        <v>1.8961038961038956</v>
      </c>
      <c r="AM64" s="1295">
        <f t="shared" si="23"/>
        <v>1.1606020975972509</v>
      </c>
      <c r="AN64" s="1295">
        <f t="shared" si="23"/>
        <v>100</v>
      </c>
      <c r="AO64" s="1295">
        <f t="shared" si="23"/>
        <v>5.84</v>
      </c>
      <c r="AP64" s="1295">
        <f t="shared" si="23"/>
        <v>24.9</v>
      </c>
      <c r="AQ64" s="1295">
        <f t="shared" si="23"/>
        <v>0.77777777777777768</v>
      </c>
      <c r="AR64" s="1295">
        <f t="shared" si="23"/>
        <v>14.6</v>
      </c>
      <c r="AS64" s="1295">
        <f t="shared" si="23"/>
        <v>9.8000000000000007</v>
      </c>
      <c r="AT64" s="1295">
        <f t="shared" si="23"/>
        <v>7.3</v>
      </c>
      <c r="AU64" s="1295">
        <f t="shared" si="23"/>
        <v>15.9</v>
      </c>
      <c r="AV64" s="1295">
        <f t="shared" si="23"/>
        <v>3.1000000000000014</v>
      </c>
      <c r="AW64" s="1295">
        <f t="shared" si="23"/>
        <v>13.3</v>
      </c>
      <c r="AX64" s="1295">
        <f t="shared" ref="AX64:BG64" si="24">MAX(AX39:AX50)</f>
        <v>217.7</v>
      </c>
      <c r="AY64" s="1295">
        <f t="shared" si="24"/>
        <v>1.5766423357664234</v>
      </c>
      <c r="AZ64" s="1295">
        <f t="shared" si="24"/>
        <v>0.57394142055848063</v>
      </c>
      <c r="BA64" s="1295">
        <f t="shared" si="24"/>
        <v>23</v>
      </c>
      <c r="BB64" s="1295">
        <f t="shared" si="24"/>
        <v>0.76666666666666672</v>
      </c>
      <c r="BC64" s="1295">
        <f t="shared" si="24"/>
        <v>11</v>
      </c>
      <c r="BD64" s="1295">
        <f t="shared" si="24"/>
        <v>14</v>
      </c>
      <c r="BE64" s="1295">
        <f t="shared" si="24"/>
        <v>10</v>
      </c>
      <c r="BF64" s="1295">
        <f t="shared" si="24"/>
        <v>66.2</v>
      </c>
      <c r="BG64" s="1295">
        <f t="shared" si="24"/>
        <v>2.0060606060606059</v>
      </c>
      <c r="BH64" s="1295">
        <f t="shared" ref="BH64:BX64" si="25">MAX(BH39:BH50)</f>
        <v>9.1944444444444454E-2</v>
      </c>
      <c r="BI64" s="1295">
        <f t="shared" si="25"/>
        <v>10</v>
      </c>
      <c r="BJ64" s="1295">
        <f t="shared" si="25"/>
        <v>4.1375000000000002</v>
      </c>
      <c r="BK64" s="1295">
        <f t="shared" si="25"/>
        <v>21</v>
      </c>
      <c r="BL64" s="1295">
        <f t="shared" si="25"/>
        <v>0.67741935483870963</v>
      </c>
      <c r="BM64" s="1295">
        <f t="shared" si="25"/>
        <v>1.0714285714285714</v>
      </c>
      <c r="BN64" s="1295">
        <f t="shared" si="25"/>
        <v>9</v>
      </c>
      <c r="BO64" s="1295">
        <f t="shared" si="25"/>
        <v>19</v>
      </c>
      <c r="BP64" s="1295">
        <f t="shared" si="25"/>
        <v>0.2731398809523809</v>
      </c>
      <c r="BQ64" s="1295">
        <f t="shared" si="25"/>
        <v>0.65448028673835124</v>
      </c>
      <c r="BR64" s="1295">
        <f t="shared" si="25"/>
        <v>0.69401881720430114</v>
      </c>
      <c r="BS64" s="1295">
        <f t="shared" si="25"/>
        <v>0.31159420289855072</v>
      </c>
      <c r="BT64" s="1295">
        <f t="shared" si="25"/>
        <v>0.62935185185185183</v>
      </c>
      <c r="BU64" s="1295">
        <f t="shared" si="25"/>
        <v>0.1</v>
      </c>
      <c r="BV64" s="1295">
        <f t="shared" si="25"/>
        <v>1.3698630136986306E-3</v>
      </c>
      <c r="BW64" s="1295">
        <f t="shared" si="25"/>
        <v>5.5555555555555552E-2</v>
      </c>
      <c r="BX64" s="1295">
        <f t="shared" si="25"/>
        <v>0</v>
      </c>
      <c r="BY64" s="106"/>
      <c r="BZ64" s="1628"/>
      <c r="CB64" s="1618" t="s">
        <v>39</v>
      </c>
      <c r="CC64" s="1623">
        <v>0</v>
      </c>
      <c r="CD64" s="1616">
        <f>CD59</f>
        <v>236.63383352056914</v>
      </c>
      <c r="CE64" s="1628"/>
      <c r="CF64" s="1845"/>
      <c r="CG64" s="1845"/>
      <c r="CH64" s="1845"/>
      <c r="CI64" s="1845"/>
      <c r="CJ64" s="1845"/>
      <c r="CK64" s="1845"/>
      <c r="CL64" s="39"/>
      <c r="CM64" s="91"/>
    </row>
    <row r="65" spans="1:91" ht="15" customHeight="1" x14ac:dyDescent="0.2">
      <c r="A65" s="70"/>
      <c r="B65" s="2" t="s">
        <v>132</v>
      </c>
      <c r="C65" s="703">
        <f>COUNT(D:CM,A1:C63)</f>
        <v>5786</v>
      </c>
      <c r="D65" s="1295">
        <f t="shared" ref="D65:AQ65" si="26">MAX(D6:D17)</f>
        <v>9.1</v>
      </c>
      <c r="E65" s="1295">
        <f t="shared" si="26"/>
        <v>31.9</v>
      </c>
      <c r="F65" s="1295">
        <f t="shared" si="26"/>
        <v>23.9</v>
      </c>
      <c r="G65" s="1295">
        <f t="shared" si="26"/>
        <v>13.235483870967741</v>
      </c>
      <c r="H65" s="1295">
        <f t="shared" si="26"/>
        <v>21.058064516129026</v>
      </c>
      <c r="I65" s="1295">
        <f t="shared" si="26"/>
        <v>16.983870967741932</v>
      </c>
      <c r="J65" s="1295">
        <f t="shared" si="26"/>
        <v>10.206666666666671</v>
      </c>
      <c r="K65" s="1295">
        <f t="shared" si="26"/>
        <v>3.5999999999999979</v>
      </c>
      <c r="L65" s="1295">
        <f t="shared" si="26"/>
        <v>6.0066666666666677</v>
      </c>
      <c r="M65" s="1295">
        <f t="shared" si="26"/>
        <v>4.8033333333333328</v>
      </c>
      <c r="N65" s="1295">
        <f t="shared" si="26"/>
        <v>2.4066666666666698</v>
      </c>
      <c r="O65" s="1295">
        <f t="shared" si="26"/>
        <v>57</v>
      </c>
      <c r="P65" s="1295">
        <f t="shared" si="26"/>
        <v>98</v>
      </c>
      <c r="Q65" s="1295">
        <f t="shared" si="26"/>
        <v>65</v>
      </c>
      <c r="R65" s="1295">
        <f t="shared" si="26"/>
        <v>78.8</v>
      </c>
      <c r="S65" s="1295">
        <f t="shared" si="26"/>
        <v>95.1</v>
      </c>
      <c r="T65" s="1295">
        <f t="shared" si="26"/>
        <v>88.533333333333331</v>
      </c>
      <c r="U65" s="1295">
        <f t="shared" si="26"/>
        <v>38.166666666666671</v>
      </c>
      <c r="V65" s="1295">
        <f t="shared" si="26"/>
        <v>1007</v>
      </c>
      <c r="W65" s="1295">
        <f t="shared" si="26"/>
        <v>1042</v>
      </c>
      <c r="X65" s="1295">
        <f t="shared" si="26"/>
        <v>55</v>
      </c>
      <c r="Y65" s="1295">
        <f t="shared" si="26"/>
        <v>1022.4032258064516</v>
      </c>
      <c r="Z65" s="1295">
        <f t="shared" si="26"/>
        <v>9.1532258064515872</v>
      </c>
      <c r="AA65" s="1295">
        <f t="shared" si="26"/>
        <v>9.387096774193548</v>
      </c>
      <c r="AB65" s="1295">
        <f t="shared" si="26"/>
        <v>6.2398387096774188</v>
      </c>
      <c r="AC65" s="1295">
        <f t="shared" si="26"/>
        <v>1.56516129032258</v>
      </c>
      <c r="AD65" s="1295">
        <f t="shared" si="26"/>
        <v>11.8</v>
      </c>
      <c r="AE65" s="1295">
        <f t="shared" si="26"/>
        <v>25.5</v>
      </c>
      <c r="AF65" s="1295">
        <f t="shared" si="26"/>
        <v>40.9</v>
      </c>
      <c r="AG65" s="1295">
        <f t="shared" si="26"/>
        <v>87.59999999999998</v>
      </c>
      <c r="AH65" s="1295">
        <f t="shared" si="26"/>
        <v>1.4847457627118643</v>
      </c>
      <c r="AI65" s="1295">
        <f t="shared" si="26"/>
        <v>21.7</v>
      </c>
      <c r="AJ65" s="1295">
        <f t="shared" si="26"/>
        <v>14</v>
      </c>
      <c r="AK65" s="1295">
        <f t="shared" si="26"/>
        <v>5</v>
      </c>
      <c r="AL65" s="1295">
        <f t="shared" si="26"/>
        <v>2</v>
      </c>
      <c r="AM65" s="1295">
        <f t="shared" si="26"/>
        <v>21</v>
      </c>
      <c r="AN65" s="1295">
        <f t="shared" si="26"/>
        <v>28</v>
      </c>
      <c r="AO65" s="1295">
        <f t="shared" si="26"/>
        <v>0.67741935483870963</v>
      </c>
      <c r="AP65" s="1295">
        <f t="shared" si="26"/>
        <v>1</v>
      </c>
      <c r="AQ65" s="1295">
        <f t="shared" si="26"/>
        <v>5.2142857142857135</v>
      </c>
      <c r="AR65" s="1294">
        <f t="shared" ref="AR65:AX65" si="27">MIN(AR6:AR17)</f>
        <v>-6.5</v>
      </c>
      <c r="AS65" s="1294">
        <f t="shared" si="27"/>
        <v>11</v>
      </c>
      <c r="AT65" s="1294">
        <f t="shared" si="27"/>
        <v>12.999999999999998</v>
      </c>
      <c r="AU65" s="1294">
        <f t="shared" si="27"/>
        <v>0.22258064516129056</v>
      </c>
      <c r="AV65" s="1294">
        <f t="shared" si="27"/>
        <v>4.845161290322582</v>
      </c>
      <c r="AW65" s="1294">
        <f t="shared" si="27"/>
        <v>2.7354838709677427</v>
      </c>
      <c r="AX65" s="1294">
        <f t="shared" si="27"/>
        <v>4.3035714285714297</v>
      </c>
      <c r="AY65" s="1295">
        <f t="shared" ref="AY65:BV65" si="28">MAX(AY6:AY17)</f>
        <v>18</v>
      </c>
      <c r="AZ65" s="1295">
        <f t="shared" si="28"/>
        <v>4</v>
      </c>
      <c r="BA65" s="1295">
        <f t="shared" si="28"/>
        <v>3</v>
      </c>
      <c r="BB65" s="1295">
        <f t="shared" si="28"/>
        <v>1</v>
      </c>
      <c r="BC65" s="1295">
        <f t="shared" si="28"/>
        <v>0</v>
      </c>
      <c r="BD65" s="1295">
        <f t="shared" si="28"/>
        <v>1</v>
      </c>
      <c r="BE65" s="1295">
        <f t="shared" si="28"/>
        <v>1</v>
      </c>
      <c r="BF65" s="1295">
        <f t="shared" si="28"/>
        <v>4</v>
      </c>
      <c r="BG65" s="1295">
        <f t="shared" si="28"/>
        <v>3</v>
      </c>
      <c r="BH65" s="1295">
        <f t="shared" si="28"/>
        <v>1</v>
      </c>
      <c r="BI65" s="1295">
        <f>MAX(BI6:BI17)</f>
        <v>7</v>
      </c>
      <c r="BJ65" s="1295">
        <f t="shared" si="28"/>
        <v>10</v>
      </c>
      <c r="BK65" s="1295">
        <f t="shared" si="28"/>
        <v>22</v>
      </c>
      <c r="BL65" s="1295">
        <f t="shared" si="28"/>
        <v>4</v>
      </c>
      <c r="BM65" s="1295">
        <f t="shared" si="28"/>
        <v>8</v>
      </c>
      <c r="BN65" s="1295">
        <f t="shared" si="28"/>
        <v>23</v>
      </c>
      <c r="BO65" s="1295">
        <f t="shared" si="28"/>
        <v>12</v>
      </c>
      <c r="BP65" s="1295">
        <f t="shared" si="28"/>
        <v>22</v>
      </c>
      <c r="BQ65" s="1295">
        <f t="shared" si="28"/>
        <v>10</v>
      </c>
      <c r="BR65" s="1295">
        <f t="shared" si="28"/>
        <v>19</v>
      </c>
      <c r="BS65" s="1295">
        <f t="shared" si="28"/>
        <v>5</v>
      </c>
      <c r="BT65" s="1295">
        <f t="shared" si="28"/>
        <v>11</v>
      </c>
      <c r="BU65" s="1295">
        <f t="shared" si="28"/>
        <v>7</v>
      </c>
      <c r="BV65" s="1295">
        <f t="shared" si="28"/>
        <v>20</v>
      </c>
      <c r="BW65" s="1295"/>
      <c r="BX65" s="69"/>
      <c r="BY65" s="106"/>
      <c r="BZ65" s="1628"/>
      <c r="CB65" s="1619" t="s">
        <v>38</v>
      </c>
      <c r="CC65" s="1624">
        <v>0</v>
      </c>
      <c r="CD65" s="1617">
        <v>201.24249986626012</v>
      </c>
      <c r="CE65" s="1628"/>
      <c r="CF65" s="1846"/>
      <c r="CG65" s="1846"/>
      <c r="CH65" s="1846"/>
      <c r="CI65" s="1846"/>
      <c r="CJ65" s="1846"/>
      <c r="CK65" s="1846"/>
      <c r="CL65" s="70"/>
      <c r="CM65" s="93"/>
    </row>
    <row r="66" spans="1:91" ht="13.5" customHeight="1" x14ac:dyDescent="0.2">
      <c r="A66" s="70"/>
      <c r="B66" s="17"/>
      <c r="C66" s="704"/>
      <c r="D66" s="1295">
        <f t="shared" ref="D66:AQ66" si="29">MIN(D6:D17)</f>
        <v>-2.6</v>
      </c>
      <c r="E66" s="1295">
        <f t="shared" si="29"/>
        <v>12.9</v>
      </c>
      <c r="F66" s="1295">
        <f t="shared" si="29"/>
        <v>14.200000000000001</v>
      </c>
      <c r="G66" s="1295">
        <f t="shared" si="29"/>
        <v>2.803225806451612</v>
      </c>
      <c r="H66" s="1295">
        <f t="shared" si="29"/>
        <v>6.8838709677419345</v>
      </c>
      <c r="I66" s="1295">
        <f t="shared" si="29"/>
        <v>5.0806451612903221</v>
      </c>
      <c r="J66" s="1295">
        <f t="shared" si="29"/>
        <v>4.0806451612903221</v>
      </c>
      <c r="K66" s="1295">
        <f t="shared" si="29"/>
        <v>-0.87741935483871281</v>
      </c>
      <c r="L66" s="1295">
        <f t="shared" si="29"/>
        <v>-1.3419354838709729</v>
      </c>
      <c r="M66" s="1295">
        <f t="shared" si="29"/>
        <v>-1.109677419354842</v>
      </c>
      <c r="N66" s="1295">
        <f t="shared" si="29"/>
        <v>-1.1838709677419352</v>
      </c>
      <c r="O66" s="1295">
        <f t="shared" si="29"/>
        <v>26</v>
      </c>
      <c r="P66" s="1295">
        <f t="shared" si="29"/>
        <v>91</v>
      </c>
      <c r="Q66" s="1295">
        <f t="shared" si="29"/>
        <v>41</v>
      </c>
      <c r="R66" s="1295">
        <f t="shared" si="29"/>
        <v>41.903225806451616</v>
      </c>
      <c r="S66" s="1295">
        <f t="shared" si="29"/>
        <v>79.516129032258064</v>
      </c>
      <c r="T66" s="1295">
        <f t="shared" si="29"/>
        <v>60.064516129032256</v>
      </c>
      <c r="U66" s="1295">
        <f t="shared" si="29"/>
        <v>16.193548387096769</v>
      </c>
      <c r="V66" s="1295">
        <f t="shared" si="29"/>
        <v>980</v>
      </c>
      <c r="W66" s="1295">
        <f t="shared" si="29"/>
        <v>1027</v>
      </c>
      <c r="X66" s="1295">
        <f t="shared" si="29"/>
        <v>23</v>
      </c>
      <c r="Y66" s="1295">
        <f t="shared" si="29"/>
        <v>1011.4354838709677</v>
      </c>
      <c r="Z66" s="1295">
        <f t="shared" si="29"/>
        <v>-1.8145161290323131</v>
      </c>
      <c r="AA66" s="1295">
        <f t="shared" si="29"/>
        <v>4.3</v>
      </c>
      <c r="AB66" s="1295">
        <f t="shared" si="29"/>
        <v>4.2225806451612904</v>
      </c>
      <c r="AC66" s="1295">
        <f t="shared" si="29"/>
        <v>-0.24412903225806559</v>
      </c>
      <c r="AD66" s="1295">
        <f t="shared" si="29"/>
        <v>6.8</v>
      </c>
      <c r="AE66" s="1295">
        <f t="shared" si="29"/>
        <v>17.8</v>
      </c>
      <c r="AF66" s="1295">
        <f t="shared" si="29"/>
        <v>26.3</v>
      </c>
      <c r="AG66" s="1295">
        <f t="shared" si="29"/>
        <v>1.8</v>
      </c>
      <c r="AH66" s="1295">
        <f t="shared" si="29"/>
        <v>3.2142857142857147E-2</v>
      </c>
      <c r="AI66" s="1295">
        <f t="shared" si="29"/>
        <v>1.4</v>
      </c>
      <c r="AJ66" s="1295">
        <f t="shared" si="29"/>
        <v>1</v>
      </c>
      <c r="AK66" s="1295">
        <f t="shared" si="29"/>
        <v>-9</v>
      </c>
      <c r="AL66" s="1295">
        <f t="shared" si="29"/>
        <v>0</v>
      </c>
      <c r="AM66" s="1295">
        <f t="shared" si="29"/>
        <v>2</v>
      </c>
      <c r="AN66" s="1295">
        <f t="shared" si="29"/>
        <v>10</v>
      </c>
      <c r="AO66" s="1295">
        <f t="shared" si="29"/>
        <v>6.6666666666666666E-2</v>
      </c>
      <c r="AP66" s="1295">
        <f t="shared" si="29"/>
        <v>0.46666666666666667</v>
      </c>
      <c r="AQ66" s="1295">
        <f t="shared" si="29"/>
        <v>0.9</v>
      </c>
      <c r="AR66" s="1295">
        <f t="shared" ref="AR66:AX66" si="30">MAX(AR6:AR17)</f>
        <v>4.8</v>
      </c>
      <c r="AS66" s="1295">
        <f t="shared" si="30"/>
        <v>18.600000000000001</v>
      </c>
      <c r="AT66" s="1295">
        <f t="shared" si="30"/>
        <v>19.3</v>
      </c>
      <c r="AU66" s="1295">
        <f t="shared" si="30"/>
        <v>9.1333333333333329</v>
      </c>
      <c r="AV66" s="1295">
        <f t="shared" si="30"/>
        <v>14.26</v>
      </c>
      <c r="AW66" s="1295">
        <f t="shared" si="30"/>
        <v>11.583333333333334</v>
      </c>
      <c r="AX66" s="1295">
        <f t="shared" si="30"/>
        <v>6.0064516129032262</v>
      </c>
      <c r="AY66" s="1295">
        <f t="shared" ref="AY66:BV66" si="31">MIN(AY6:AY17)</f>
        <v>8</v>
      </c>
      <c r="AZ66" s="1295">
        <f t="shared" si="31"/>
        <v>0</v>
      </c>
      <c r="BA66" s="1295">
        <f t="shared" si="31"/>
        <v>0</v>
      </c>
      <c r="BB66" s="1295">
        <f t="shared" si="31"/>
        <v>0</v>
      </c>
      <c r="BC66" s="1295">
        <f t="shared" si="31"/>
        <v>0</v>
      </c>
      <c r="BD66" s="1295">
        <f t="shared" si="31"/>
        <v>0</v>
      </c>
      <c r="BE66" s="1295">
        <f t="shared" si="31"/>
        <v>0</v>
      </c>
      <c r="BF66" s="1295">
        <f t="shared" si="31"/>
        <v>0</v>
      </c>
      <c r="BG66" s="1295">
        <f t="shared" si="31"/>
        <v>0</v>
      </c>
      <c r="BH66" s="1295">
        <f t="shared" si="31"/>
        <v>0</v>
      </c>
      <c r="BI66" s="1295">
        <f>MIN(BI6:BI17)</f>
        <v>0</v>
      </c>
      <c r="BJ66" s="1295">
        <f t="shared" si="31"/>
        <v>2</v>
      </c>
      <c r="BK66" s="1295">
        <f t="shared" si="31"/>
        <v>8</v>
      </c>
      <c r="BL66" s="1295">
        <f t="shared" si="31"/>
        <v>1</v>
      </c>
      <c r="BM66" s="1295">
        <f t="shared" si="31"/>
        <v>0</v>
      </c>
      <c r="BN66" s="1295">
        <f t="shared" si="31"/>
        <v>0</v>
      </c>
      <c r="BO66" s="1295">
        <f t="shared" si="31"/>
        <v>1</v>
      </c>
      <c r="BP66" s="1295">
        <f t="shared" si="31"/>
        <v>10</v>
      </c>
      <c r="BQ66" s="1295">
        <f t="shared" si="31"/>
        <v>1</v>
      </c>
      <c r="BR66" s="1295">
        <f t="shared" si="31"/>
        <v>4</v>
      </c>
      <c r="BS66" s="1295">
        <f t="shared" si="31"/>
        <v>0</v>
      </c>
      <c r="BT66" s="1295">
        <f t="shared" si="31"/>
        <v>0</v>
      </c>
      <c r="BU66" s="1295">
        <f t="shared" si="31"/>
        <v>1</v>
      </c>
      <c r="BV66" s="1295">
        <f t="shared" si="31"/>
        <v>4</v>
      </c>
      <c r="BW66" s="1295"/>
      <c r="BX66" s="69"/>
      <c r="BY66" s="106"/>
      <c r="BZ66" s="1632"/>
      <c r="CA66" s="1628"/>
      <c r="CB66" s="1628"/>
      <c r="CC66" s="1628"/>
      <c r="CD66" s="1628"/>
      <c r="CE66" s="1628"/>
      <c r="CF66" s="1851"/>
      <c r="CG66" s="1851"/>
      <c r="CH66" s="1851"/>
      <c r="CI66" s="1851"/>
      <c r="CJ66" s="1851"/>
      <c r="CK66" s="1851"/>
      <c r="CL66" s="70"/>
      <c r="CM66" s="93"/>
    </row>
    <row r="67" spans="1:91" ht="14.25" customHeight="1" thickBot="1" x14ac:dyDescent="0.25">
      <c r="A67" s="39"/>
      <c r="B67" s="148" t="s">
        <v>133</v>
      </c>
      <c r="C67" s="71">
        <f>C64/C65</f>
        <v>25.617213534949173</v>
      </c>
      <c r="D67" s="1"/>
      <c r="E67" s="1"/>
      <c r="F67" s="1"/>
      <c r="G67" s="1"/>
      <c r="H67" s="1"/>
      <c r="I67" s="1"/>
      <c r="J67" s="1"/>
      <c r="K67" s="1"/>
      <c r="L67" s="4"/>
      <c r="M67" s="1"/>
      <c r="N67" s="1"/>
      <c r="O67" s="4"/>
      <c r="P67" s="1"/>
      <c r="Q67" s="4"/>
      <c r="R67" s="4"/>
      <c r="S67" s="4"/>
      <c r="T67" s="4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1"/>
      <c r="AG67" s="18"/>
      <c r="AH67" s="18"/>
      <c r="AI67" s="18"/>
      <c r="AJ67" s="1"/>
      <c r="AK67" s="1"/>
      <c r="AL67" s="1"/>
      <c r="AM67" s="1"/>
      <c r="AN67" s="1"/>
      <c r="BJ67" s="5"/>
      <c r="BY67" s="1002"/>
      <c r="BZ67" s="1633"/>
      <c r="CA67" s="1627"/>
      <c r="CB67" s="1627"/>
      <c r="CC67" s="1627"/>
      <c r="CD67" s="1627"/>
      <c r="CE67" s="1627"/>
      <c r="CF67" s="1627"/>
      <c r="CG67" s="1627"/>
      <c r="CH67" s="1627"/>
      <c r="CI67" s="1627"/>
      <c r="CJ67" s="1627"/>
      <c r="CK67" s="1627"/>
      <c r="CL67" s="39"/>
      <c r="CM67" s="91"/>
    </row>
    <row r="68" spans="1:91" ht="13.5" customHeight="1" thickTop="1" thickBot="1" x14ac:dyDescent="0.25">
      <c r="A68" s="357"/>
      <c r="B68" s="1"/>
      <c r="C68" s="676"/>
      <c r="D68" s="1"/>
      <c r="E68" s="1"/>
      <c r="F68" s="2375" t="s">
        <v>159</v>
      </c>
      <c r="G68" s="2376"/>
      <c r="H68" s="274" t="s">
        <v>33</v>
      </c>
      <c r="I68" s="274" t="s">
        <v>23</v>
      </c>
      <c r="J68" s="274" t="s">
        <v>24</v>
      </c>
      <c r="K68" s="274" t="s">
        <v>25</v>
      </c>
      <c r="L68" s="274" t="s">
        <v>5</v>
      </c>
      <c r="M68" s="274" t="s">
        <v>26</v>
      </c>
      <c r="N68" s="274" t="s">
        <v>27</v>
      </c>
      <c r="O68" s="274" t="s">
        <v>28</v>
      </c>
      <c r="P68" s="274" t="s">
        <v>29</v>
      </c>
      <c r="Q68" s="274" t="s">
        <v>30</v>
      </c>
      <c r="R68" s="274" t="s">
        <v>31</v>
      </c>
      <c r="S68" s="275" t="s">
        <v>32</v>
      </c>
      <c r="T68" s="274" t="s">
        <v>12</v>
      </c>
      <c r="U68" s="276" t="s">
        <v>41</v>
      </c>
      <c r="V68" s="1783" t="s">
        <v>34</v>
      </c>
      <c r="W68" s="148" t="s">
        <v>65</v>
      </c>
      <c r="X68" s="5"/>
      <c r="Y68" s="5"/>
      <c r="AD68" s="5"/>
      <c r="AE68" s="75"/>
      <c r="AF68" s="100"/>
      <c r="AG68" s="1027"/>
      <c r="AH68" s="1027"/>
      <c r="AI68" s="1027"/>
      <c r="AJ68" s="100"/>
      <c r="AK68" s="100"/>
      <c r="AL68" s="100"/>
      <c r="AM68" s="1"/>
      <c r="AN68" s="1"/>
      <c r="BS68" s="976"/>
      <c r="BT68" s="2443" t="s">
        <v>347</v>
      </c>
      <c r="BU68" s="2444"/>
      <c r="BV68" s="2444"/>
      <c r="BW68" s="2444"/>
      <c r="BX68" s="2444"/>
      <c r="BY68" s="2444"/>
      <c r="BZ68" s="2444"/>
      <c r="CA68" s="2444"/>
      <c r="CB68" s="2444"/>
      <c r="CC68" s="2444"/>
      <c r="CD68" s="2444"/>
      <c r="CE68" s="2444"/>
      <c r="CF68" s="2444"/>
      <c r="CG68" s="2444"/>
      <c r="CH68" s="2444"/>
      <c r="CI68" s="2445"/>
      <c r="CK68" s="106"/>
      <c r="CL68" s="39"/>
      <c r="CM68" s="91"/>
    </row>
    <row r="69" spans="1:91" ht="13.5" customHeight="1" x14ac:dyDescent="0.2">
      <c r="A69" s="39"/>
      <c r="B69" s="1"/>
      <c r="C69" s="676"/>
      <c r="D69" s="1"/>
      <c r="E69" s="1"/>
      <c r="F69" s="2313" t="s">
        <v>76</v>
      </c>
      <c r="G69" s="2314"/>
      <c r="H69" s="152">
        <v>-0.40097931142611065</v>
      </c>
      <c r="I69" s="152">
        <v>-8.2559741389657531E-3</v>
      </c>
      <c r="J69" s="152">
        <v>-0.42135847301045654</v>
      </c>
      <c r="K69" s="152">
        <v>-0.5031328580394846</v>
      </c>
      <c r="L69" s="152">
        <v>-0.17067498169093417</v>
      </c>
      <c r="M69" s="152">
        <v>0.38920276238935841</v>
      </c>
      <c r="N69" s="152">
        <v>0.39673019852614116</v>
      </c>
      <c r="O69" s="152">
        <v>-7.7199850070514497E-2</v>
      </c>
      <c r="P69" s="152">
        <v>0.12305456942458901</v>
      </c>
      <c r="Q69" s="152">
        <v>4.2064772463343954E-2</v>
      </c>
      <c r="R69" s="152">
        <v>-0.5395628922071013</v>
      </c>
      <c r="S69" s="610">
        <v>0.37382915746250162</v>
      </c>
      <c r="T69" s="152">
        <f t="shared" ref="T69:T87" si="32">AVERAGE(H69:S69)</f>
        <v>-6.6356906693136111E-2</v>
      </c>
      <c r="U69" s="284">
        <f>CORREL(Daily!H4:H368,Daily!R4:R368)</f>
        <v>-0.13088669076199116</v>
      </c>
      <c r="V69" s="1784">
        <f>CORREL(Daily!R4:R368,Daily!AY4:AY368)</f>
        <v>4.2821602013138775E-2</v>
      </c>
      <c r="W69" s="1791">
        <f>ABS(U69)</f>
        <v>0.13088669076199116</v>
      </c>
      <c r="X69" s="5"/>
      <c r="Y69" s="2344"/>
      <c r="Z69" s="2349"/>
      <c r="AA69" s="1884" t="s">
        <v>60</v>
      </c>
      <c r="AB69" s="1884"/>
      <c r="AC69" s="1884"/>
      <c r="AD69" s="2347"/>
      <c r="AE69" s="2392" t="s">
        <v>203</v>
      </c>
      <c r="AF69" s="2392"/>
      <c r="AG69" s="2392"/>
      <c r="AH69" s="2393"/>
      <c r="AI69" s="1885" t="s">
        <v>21</v>
      </c>
      <c r="AJ69" s="1885"/>
      <c r="AK69" s="1885"/>
      <c r="AL69" s="2348"/>
      <c r="AM69" s="2351" t="s">
        <v>208</v>
      </c>
      <c r="AN69" s="2351"/>
      <c r="AO69" s="2352"/>
      <c r="AP69" s="1902" t="s">
        <v>145</v>
      </c>
      <c r="AQ69" s="1902"/>
      <c r="AR69" s="1902"/>
      <c r="AS69" s="2346"/>
      <c r="AT69" s="1902" t="s">
        <v>270</v>
      </c>
      <c r="AU69" s="2346"/>
      <c r="AV69" s="2399" t="s">
        <v>252</v>
      </c>
      <c r="AW69" s="2399"/>
      <c r="AX69" s="2399"/>
      <c r="AY69" s="2400"/>
      <c r="AZ69" s="2390" t="s">
        <v>119</v>
      </c>
      <c r="BA69" s="2396" t="s">
        <v>254</v>
      </c>
      <c r="BB69" s="2398" t="s">
        <v>271</v>
      </c>
      <c r="BC69" s="1886"/>
      <c r="BD69" s="1886"/>
      <c r="BE69" s="1886"/>
      <c r="BF69" s="1886"/>
      <c r="BG69" s="1886"/>
      <c r="BH69" s="1886"/>
      <c r="BI69" s="1884" t="s">
        <v>300</v>
      </c>
      <c r="BJ69" s="2347"/>
      <c r="BK69" s="2394" t="s">
        <v>449</v>
      </c>
      <c r="BL69" s="2394"/>
      <c r="BM69" s="2394"/>
      <c r="BN69" s="2394"/>
      <c r="BO69" s="2395"/>
      <c r="BR69" s="1"/>
      <c r="BS69" s="977"/>
      <c r="BT69" s="2450" t="s">
        <v>144</v>
      </c>
      <c r="BU69" s="2451"/>
      <c r="BV69" s="2451"/>
      <c r="BW69" s="2452"/>
      <c r="BX69" s="2302" t="s">
        <v>145</v>
      </c>
      <c r="BY69" s="2303"/>
      <c r="BZ69" s="2304" t="s">
        <v>187</v>
      </c>
      <c r="CA69" s="2305"/>
      <c r="CB69" s="2300" t="s">
        <v>143</v>
      </c>
      <c r="CC69" s="2301"/>
      <c r="CD69" s="2451" t="s">
        <v>146</v>
      </c>
      <c r="CE69" s="2452"/>
      <c r="CF69" s="2453" t="s">
        <v>119</v>
      </c>
      <c r="CG69" s="2419" t="s">
        <v>296</v>
      </c>
      <c r="CH69" s="2448" t="s">
        <v>338</v>
      </c>
      <c r="CI69" s="2446" t="s">
        <v>254</v>
      </c>
      <c r="CL69" s="39"/>
      <c r="CM69" s="91"/>
    </row>
    <row r="70" spans="1:91" ht="13.5" customHeight="1" x14ac:dyDescent="0.2">
      <c r="A70" s="39"/>
      <c r="B70" s="1"/>
      <c r="C70" s="676"/>
      <c r="D70" s="1"/>
      <c r="E70" s="1"/>
      <c r="F70" s="2315" t="s">
        <v>46</v>
      </c>
      <c r="G70" s="2316"/>
      <c r="H70" s="550">
        <v>0.56915034237299134</v>
      </c>
      <c r="I70" s="550">
        <v>-0.36738160445450757</v>
      </c>
      <c r="J70" s="550">
        <v>-0.19078738122619907</v>
      </c>
      <c r="K70" s="550">
        <v>-0.44124699213756241</v>
      </c>
      <c r="L70" s="550">
        <v>9.7695013066183473E-2</v>
      </c>
      <c r="M70" s="550">
        <v>-0.37360581538121668</v>
      </c>
      <c r="N70" s="550">
        <v>-0.65843919694570274</v>
      </c>
      <c r="O70" s="550">
        <v>-0.56530292608058619</v>
      </c>
      <c r="P70" s="550">
        <v>4.2300862231528701E-2</v>
      </c>
      <c r="Q70" s="550">
        <v>-3.5974688740178062E-2</v>
      </c>
      <c r="R70" s="550">
        <v>-0.14944935729934719</v>
      </c>
      <c r="S70" s="611">
        <v>4.4378459611232515E-3</v>
      </c>
      <c r="T70" s="550">
        <f t="shared" si="32"/>
        <v>-0.17238365821945612</v>
      </c>
      <c r="U70" s="551">
        <f>CORREL(Daily!H4:H368,Daily!M4:M368)</f>
        <v>-0.49418720842328079</v>
      </c>
      <c r="V70" s="1784">
        <f>CORREL(Daily!AY4:AY368,Daily!M4:M368)</f>
        <v>-7.0194494827928069E-2</v>
      </c>
      <c r="W70" s="1791">
        <f t="shared" ref="W70:W87" si="33">ABS(U70)</f>
        <v>0.49418720842328079</v>
      </c>
      <c r="X70" s="5"/>
      <c r="Y70" s="2345"/>
      <c r="Z70" s="2350"/>
      <c r="AA70" s="1093" t="s">
        <v>1</v>
      </c>
      <c r="AB70" s="1024" t="s">
        <v>0</v>
      </c>
      <c r="AC70" s="1011" t="s">
        <v>12</v>
      </c>
      <c r="AD70" s="1025" t="s">
        <v>13</v>
      </c>
      <c r="AE70" s="1026" t="s">
        <v>1</v>
      </c>
      <c r="AF70" s="507" t="s">
        <v>0</v>
      </c>
      <c r="AG70" s="965" t="s">
        <v>12</v>
      </c>
      <c r="AH70" s="966" t="s">
        <v>13</v>
      </c>
      <c r="AI70" s="508" t="s">
        <v>1</v>
      </c>
      <c r="AJ70" s="509" t="s">
        <v>0</v>
      </c>
      <c r="AK70" s="510" t="s">
        <v>12</v>
      </c>
      <c r="AL70" s="36" t="s">
        <v>13</v>
      </c>
      <c r="AM70" s="556" t="s">
        <v>216</v>
      </c>
      <c r="AN70" s="501" t="s">
        <v>0</v>
      </c>
      <c r="AO70" s="1006" t="s">
        <v>137</v>
      </c>
      <c r="AP70" s="1007" t="s">
        <v>162</v>
      </c>
      <c r="AQ70" s="502" t="s">
        <v>209</v>
      </c>
      <c r="AR70" s="502" t="s">
        <v>272</v>
      </c>
      <c r="AS70" s="1008" t="s">
        <v>191</v>
      </c>
      <c r="AT70" s="502" t="s">
        <v>12</v>
      </c>
      <c r="AU70" s="1008" t="s">
        <v>0</v>
      </c>
      <c r="AV70" s="686" t="s">
        <v>1</v>
      </c>
      <c r="AW70" s="548" t="s">
        <v>0</v>
      </c>
      <c r="AX70" s="549" t="s">
        <v>216</v>
      </c>
      <c r="AY70" s="1009" t="s">
        <v>13</v>
      </c>
      <c r="AZ70" s="2391"/>
      <c r="BA70" s="2397"/>
      <c r="BB70" s="353" t="s">
        <v>175</v>
      </c>
      <c r="BC70" s="1010" t="s">
        <v>176</v>
      </c>
      <c r="BD70" s="1011" t="s">
        <v>173</v>
      </c>
      <c r="BE70" s="1012" t="s">
        <v>174</v>
      </c>
      <c r="BF70" s="1013" t="s">
        <v>273</v>
      </c>
      <c r="BG70" s="1014" t="s">
        <v>274</v>
      </c>
      <c r="BH70" s="1006" t="s">
        <v>62</v>
      </c>
      <c r="BI70" s="502" t="s">
        <v>68</v>
      </c>
      <c r="BJ70" s="1015" t="s">
        <v>63</v>
      </c>
      <c r="BK70" s="353" t="s">
        <v>175</v>
      </c>
      <c r="BL70" s="1010" t="s">
        <v>176</v>
      </c>
      <c r="BM70" s="998" t="s">
        <v>258</v>
      </c>
      <c r="BN70" s="1016" t="s">
        <v>259</v>
      </c>
      <c r="BO70" s="997" t="s">
        <v>206</v>
      </c>
      <c r="BR70" s="1"/>
      <c r="BS70" s="977"/>
      <c r="BT70" s="445" t="s">
        <v>1</v>
      </c>
      <c r="BU70" s="442" t="s">
        <v>0</v>
      </c>
      <c r="BV70" s="449" t="s">
        <v>12</v>
      </c>
      <c r="BW70" s="453" t="s">
        <v>13</v>
      </c>
      <c r="BX70" s="502" t="s">
        <v>134</v>
      </c>
      <c r="BY70" s="457" t="s">
        <v>267</v>
      </c>
      <c r="BZ70" s="557" t="s">
        <v>142</v>
      </c>
      <c r="CA70" s="1631" t="s">
        <v>266</v>
      </c>
      <c r="CB70" s="467" t="s">
        <v>16</v>
      </c>
      <c r="CC70" s="49" t="s">
        <v>19</v>
      </c>
      <c r="CD70" s="41" t="s">
        <v>148</v>
      </c>
      <c r="CE70" s="49" t="s">
        <v>147</v>
      </c>
      <c r="CF70" s="2454"/>
      <c r="CG70" s="2420"/>
      <c r="CH70" s="2449"/>
      <c r="CI70" s="2447"/>
      <c r="CL70" s="39"/>
      <c r="CM70" s="91"/>
    </row>
    <row r="71" spans="1:91" ht="13.5" customHeight="1" x14ac:dyDescent="0.2">
      <c r="A71" s="39"/>
      <c r="B71" s="25"/>
      <c r="C71" s="295" t="s">
        <v>2</v>
      </c>
      <c r="D71" s="1"/>
      <c r="E71" s="1"/>
      <c r="F71" s="2313" t="s">
        <v>75</v>
      </c>
      <c r="G71" s="2314"/>
      <c r="H71" s="152">
        <v>-0.14237421727637781</v>
      </c>
      <c r="I71" s="152">
        <v>-8.1899110827534038E-2</v>
      </c>
      <c r="J71" s="152">
        <v>-0.16901750765644818</v>
      </c>
      <c r="K71" s="152">
        <v>4.7367123905170526E-2</v>
      </c>
      <c r="L71" s="152">
        <v>-0.37822978166495874</v>
      </c>
      <c r="M71" s="152">
        <v>-0.50296531127808597</v>
      </c>
      <c r="N71" s="152">
        <v>-0.51441336277087668</v>
      </c>
      <c r="O71" s="152">
        <v>-0.308959516049715</v>
      </c>
      <c r="P71" s="152">
        <v>-0.10960575076047249</v>
      </c>
      <c r="Q71" s="152">
        <v>-0.10991388071703559</v>
      </c>
      <c r="R71" s="152">
        <v>4.4700941040196264E-2</v>
      </c>
      <c r="S71" s="610">
        <v>5.6324946213482927E-2</v>
      </c>
      <c r="T71" s="152">
        <f t="shared" si="32"/>
        <v>-0.18074878565355459</v>
      </c>
      <c r="U71" s="284">
        <f>CORREL(Daily!M4:M368,Daily!R4:R368)</f>
        <v>-0.13601581065516308</v>
      </c>
      <c r="V71" s="1784"/>
      <c r="W71" s="1791">
        <f t="shared" si="33"/>
        <v>0.13601581065516308</v>
      </c>
      <c r="X71" s="5"/>
      <c r="Y71" s="2382" t="s">
        <v>13</v>
      </c>
      <c r="Z71" s="295" t="s">
        <v>2</v>
      </c>
      <c r="AA71" s="345">
        <v>12.3</v>
      </c>
      <c r="AB71" s="175">
        <v>12.100000000000001</v>
      </c>
      <c r="AC71" s="178">
        <v>11.6</v>
      </c>
      <c r="AD71" s="455">
        <v>8.1</v>
      </c>
      <c r="AE71" s="758">
        <v>37</v>
      </c>
      <c r="AF71" s="1045">
        <v>22</v>
      </c>
      <c r="AG71" s="1046">
        <v>33</v>
      </c>
      <c r="AH71" s="1047">
        <v>26</v>
      </c>
      <c r="AI71" s="1131">
        <v>50</v>
      </c>
      <c r="AJ71" s="1133">
        <v>37.000009999999975</v>
      </c>
      <c r="AK71" s="182">
        <v>42.500004999999874</v>
      </c>
      <c r="AL71" s="50">
        <v>19</v>
      </c>
      <c r="AM71" s="1051">
        <v>8.6</v>
      </c>
      <c r="AN71" s="1051">
        <v>15.4</v>
      </c>
      <c r="AO71" s="1049">
        <v>24.400000000000002</v>
      </c>
      <c r="AP71" s="1115">
        <v>16.100000000000001</v>
      </c>
      <c r="AQ71" s="1115">
        <v>5.2</v>
      </c>
      <c r="AR71" s="1115">
        <v>3.5999999999999996</v>
      </c>
      <c r="AS71" s="789">
        <v>0.21917808219178089</v>
      </c>
      <c r="AT71" s="1115">
        <v>5.3</v>
      </c>
      <c r="AU71" s="460">
        <v>39.200000000000003</v>
      </c>
      <c r="AV71" s="484">
        <v>17</v>
      </c>
      <c r="AW71" s="798">
        <v>15.8</v>
      </c>
      <c r="AX71" s="89">
        <v>16.899999999999999</v>
      </c>
      <c r="AY71" s="27">
        <v>9.2000000000000011</v>
      </c>
      <c r="AZ71" s="1137">
        <v>7.3</v>
      </c>
      <c r="BA71" s="683">
        <v>10</v>
      </c>
      <c r="BB71" s="345">
        <v>2.3217647058823516</v>
      </c>
      <c r="BC71" s="175">
        <v>3.4188235294117639</v>
      </c>
      <c r="BD71" s="178">
        <v>2.70235294117647</v>
      </c>
      <c r="BE71" s="471">
        <v>2.1766666666666659</v>
      </c>
      <c r="BF71" s="484">
        <v>5.1230769230769226</v>
      </c>
      <c r="BG71" s="1082">
        <v>8.4721406304986431</v>
      </c>
      <c r="BH71" s="1049">
        <v>1.6958333333333329</v>
      </c>
      <c r="BI71" s="1075">
        <v>1.8441446208112877</v>
      </c>
      <c r="BJ71" s="1136">
        <v>0.58254401830678415</v>
      </c>
      <c r="BK71" s="790">
        <v>0.43055555555555558</v>
      </c>
      <c r="BL71" s="1062">
        <v>0.21875</v>
      </c>
      <c r="BM71" s="791">
        <v>0.16666666666666663</v>
      </c>
      <c r="BN71" s="1068">
        <v>0.46875</v>
      </c>
      <c r="BO71" s="792">
        <v>0.99652777777777779</v>
      </c>
      <c r="BP71" s="45" t="s">
        <v>33</v>
      </c>
      <c r="BR71" s="1"/>
      <c r="BS71" s="171" t="s">
        <v>33</v>
      </c>
      <c r="BT71" s="446">
        <v>2.4</v>
      </c>
      <c r="BU71" s="443">
        <v>7</v>
      </c>
      <c r="BV71" s="450">
        <f t="shared" ref="BV71:BV82" si="34">AVERAGE(BT71:BU71)</f>
        <v>4.7</v>
      </c>
      <c r="BW71" s="454">
        <f t="shared" ref="BW71:BW82" si="35">SUM(BU71-BT71)</f>
        <v>4.5999999999999996</v>
      </c>
      <c r="BX71" s="461">
        <v>63</v>
      </c>
      <c r="BY71" s="458">
        <v>11</v>
      </c>
      <c r="BZ71" s="315">
        <v>8.9855999999999998</v>
      </c>
      <c r="CA71" s="464">
        <f>BZ71/1.8</f>
        <v>4.992</v>
      </c>
      <c r="CB71" s="468">
        <v>7</v>
      </c>
      <c r="CC71" s="27">
        <v>0.4</v>
      </c>
      <c r="CD71" s="130">
        <v>2.5</v>
      </c>
      <c r="CE71" s="131">
        <v>5</v>
      </c>
      <c r="CF71" s="1158">
        <v>46</v>
      </c>
      <c r="CG71" s="35">
        <v>233.03865121353044</v>
      </c>
      <c r="CH71" s="132">
        <f>CF71/CG71</f>
        <v>0.19739214830011512</v>
      </c>
      <c r="CI71" s="1546">
        <v>62</v>
      </c>
      <c r="CJ71" s="45" t="s">
        <v>33</v>
      </c>
      <c r="CL71" s="39"/>
      <c r="CM71" s="91"/>
    </row>
    <row r="72" spans="1:91" ht="13.5" customHeight="1" x14ac:dyDescent="0.2">
      <c r="A72" s="39"/>
      <c r="B72" s="25"/>
      <c r="C72" s="295" t="s">
        <v>14</v>
      </c>
      <c r="D72" s="1"/>
      <c r="E72" s="1"/>
      <c r="F72" s="2371" t="s">
        <v>42</v>
      </c>
      <c r="G72" s="2372"/>
      <c r="H72" s="550">
        <v>0.78415063248348127</v>
      </c>
      <c r="I72" s="550">
        <v>0.74643526407739136</v>
      </c>
      <c r="J72" s="550">
        <v>0.55929091576929013</v>
      </c>
      <c r="K72" s="550">
        <v>0.52621233902456455</v>
      </c>
      <c r="L72" s="550">
        <v>0.34967130943968489</v>
      </c>
      <c r="M72" s="550">
        <v>0.69628461034430089</v>
      </c>
      <c r="N72" s="550">
        <v>-8.8633825297230254E-2</v>
      </c>
      <c r="O72" s="550">
        <v>0.43454835985758899</v>
      </c>
      <c r="P72" s="550">
        <v>0.39822651705676371</v>
      </c>
      <c r="Q72" s="550">
        <v>0.60523962337926573</v>
      </c>
      <c r="R72" s="550">
        <v>0.62531990482604605</v>
      </c>
      <c r="S72" s="611">
        <v>0.81966076812669975</v>
      </c>
      <c r="T72" s="550">
        <f t="shared" si="32"/>
        <v>0.53803386825732058</v>
      </c>
      <c r="U72" s="551">
        <f>CORREL(Daily!F4:F368,Daily!G4:G368)</f>
        <v>0.82860358589998118</v>
      </c>
      <c r="V72" s="1784">
        <f>CORREL(Daily!AW4:AW368,Daily!AX4:AX368)</f>
        <v>0.61703782210614799</v>
      </c>
      <c r="W72" s="1791">
        <f t="shared" si="33"/>
        <v>0.82860358589998118</v>
      </c>
      <c r="X72" s="5"/>
      <c r="Y72" s="2382"/>
      <c r="Z72" s="295" t="s">
        <v>14</v>
      </c>
      <c r="AA72" s="345">
        <v>13</v>
      </c>
      <c r="AB72" s="175">
        <v>9.5</v>
      </c>
      <c r="AC72" s="178">
        <v>8.5</v>
      </c>
      <c r="AD72" s="455">
        <v>7.1</v>
      </c>
      <c r="AE72" s="758">
        <v>41</v>
      </c>
      <c r="AF72" s="1045">
        <v>15</v>
      </c>
      <c r="AG72" s="1046">
        <v>22</v>
      </c>
      <c r="AH72" s="1047">
        <v>38</v>
      </c>
      <c r="AI72" s="1131">
        <v>36</v>
      </c>
      <c r="AJ72" s="1133">
        <v>37</v>
      </c>
      <c r="AK72" s="182">
        <v>36.5</v>
      </c>
      <c r="AL72" s="50">
        <v>11</v>
      </c>
      <c r="AM72" s="1051">
        <v>9</v>
      </c>
      <c r="AN72" s="1051">
        <v>17.399999999999999</v>
      </c>
      <c r="AO72" s="1049">
        <v>25.1</v>
      </c>
      <c r="AP72" s="1115">
        <v>12.3</v>
      </c>
      <c r="AQ72" s="1115">
        <v>2.5</v>
      </c>
      <c r="AR72" s="1115">
        <v>0.5</v>
      </c>
      <c r="AS72" s="789">
        <v>0.27601809954751133</v>
      </c>
      <c r="AT72" s="1115">
        <v>1.0944444444444446</v>
      </c>
      <c r="AU72" s="460">
        <v>13.4</v>
      </c>
      <c r="AV72" s="484">
        <v>12.100000000000001</v>
      </c>
      <c r="AW72" s="798">
        <v>8.4</v>
      </c>
      <c r="AX72" s="89">
        <v>7.6</v>
      </c>
      <c r="AY72" s="27">
        <v>9</v>
      </c>
      <c r="AZ72" s="1137">
        <v>7</v>
      </c>
      <c r="BA72" s="683">
        <v>10</v>
      </c>
      <c r="BB72" s="345">
        <v>0.97272727272727266</v>
      </c>
      <c r="BC72" s="175">
        <v>1.4720779220779185</v>
      </c>
      <c r="BD72" s="178">
        <v>1.3512987012987026</v>
      </c>
      <c r="BE72" s="471">
        <v>0.92173913043478173</v>
      </c>
      <c r="BF72" s="484">
        <v>5.4728260869565162</v>
      </c>
      <c r="BG72" s="1082">
        <v>8.6578947368420813</v>
      </c>
      <c r="BH72" s="1049">
        <v>3.1464285714285714</v>
      </c>
      <c r="BI72" s="1075">
        <v>1.1515204678362574</v>
      </c>
      <c r="BJ72" s="1136">
        <v>0.34901850679927371</v>
      </c>
      <c r="BK72" s="790">
        <v>0.375</v>
      </c>
      <c r="BL72" s="1062">
        <v>0.27430555555555552</v>
      </c>
      <c r="BM72" s="791">
        <v>0.21875000000000006</v>
      </c>
      <c r="BN72" s="1068">
        <v>0.3888888888888889</v>
      </c>
      <c r="BO72" s="792">
        <v>0.95694444444444449</v>
      </c>
      <c r="BP72" s="45" t="s">
        <v>23</v>
      </c>
      <c r="BR72" s="1"/>
      <c r="BS72" s="171" t="s">
        <v>23</v>
      </c>
      <c r="BT72" s="446">
        <v>2.2000000000000002</v>
      </c>
      <c r="BU72" s="444">
        <v>7.6</v>
      </c>
      <c r="BV72" s="451">
        <f t="shared" si="34"/>
        <v>4.9000000000000004</v>
      </c>
      <c r="BW72" s="454">
        <f t="shared" si="35"/>
        <v>5.3999999999999995</v>
      </c>
      <c r="BX72" s="978">
        <v>40</v>
      </c>
      <c r="BY72" s="459">
        <v>9</v>
      </c>
      <c r="BZ72" s="315">
        <v>8.7551999999999985</v>
      </c>
      <c r="CA72" s="464">
        <f t="shared" ref="CA72:CA82" si="36">BZ72/1.8</f>
        <v>4.863999999999999</v>
      </c>
      <c r="CB72" s="469">
        <v>7</v>
      </c>
      <c r="CC72" s="27">
        <v>0.3</v>
      </c>
      <c r="CD72" s="130">
        <v>2.5</v>
      </c>
      <c r="CE72" s="131">
        <v>5</v>
      </c>
      <c r="CF72" s="1158">
        <v>75</v>
      </c>
      <c r="CG72" s="35">
        <v>249.16968814460651</v>
      </c>
      <c r="CH72" s="132">
        <f t="shared" ref="CH72:CH94" si="37">CF72/CG72</f>
        <v>0.3009996944591169</v>
      </c>
      <c r="CI72" s="1547">
        <v>47</v>
      </c>
      <c r="CJ72" s="45" t="s">
        <v>23</v>
      </c>
      <c r="CL72" s="39"/>
      <c r="CM72" s="91"/>
    </row>
    <row r="73" spans="1:91" ht="13.5" customHeight="1" x14ac:dyDescent="0.2">
      <c r="A73" s="39"/>
      <c r="B73" s="25"/>
      <c r="C73" s="295" t="s">
        <v>3</v>
      </c>
      <c r="D73" s="1"/>
      <c r="E73" s="1"/>
      <c r="F73" s="2313" t="s">
        <v>47</v>
      </c>
      <c r="G73" s="2314"/>
      <c r="H73" s="152">
        <v>0.69296814013619479</v>
      </c>
      <c r="I73" s="152">
        <v>0.34311049419915757</v>
      </c>
      <c r="J73" s="152">
        <v>0.32945212399635559</v>
      </c>
      <c r="K73" s="152">
        <v>0.37927794049660618</v>
      </c>
      <c r="L73" s="152">
        <v>0.41792416435109708</v>
      </c>
      <c r="M73" s="152">
        <v>0.61948178294382839</v>
      </c>
      <c r="N73" s="152">
        <v>0.60855174131515155</v>
      </c>
      <c r="O73" s="152">
        <v>0.55297384740820454</v>
      </c>
      <c r="P73" s="152">
        <v>0.20712371179725542</v>
      </c>
      <c r="Q73" s="152">
        <v>0.28140991741091403</v>
      </c>
      <c r="R73" s="152">
        <v>0.78125678551377542</v>
      </c>
      <c r="S73" s="610">
        <v>0.47746346513055077</v>
      </c>
      <c r="T73" s="152">
        <f>AVERAGE(H73:S73)</f>
        <v>0.47424950955825768</v>
      </c>
      <c r="U73" s="284">
        <f>CORREL(Daily!K4:K368,Daily!L4:L368)</f>
        <v>0.66159992469463602</v>
      </c>
      <c r="V73" s="1784"/>
      <c r="W73" s="1791">
        <f t="shared" si="33"/>
        <v>0.66159992469463602</v>
      </c>
      <c r="X73" s="5"/>
      <c r="Y73" s="2382"/>
      <c r="Z73" s="295" t="s">
        <v>3</v>
      </c>
      <c r="AA73" s="345">
        <v>12.299999999999999</v>
      </c>
      <c r="AB73" s="175">
        <v>13.7</v>
      </c>
      <c r="AC73" s="178">
        <v>11.299999999999999</v>
      </c>
      <c r="AD73" s="455">
        <v>12.1</v>
      </c>
      <c r="AE73" s="758">
        <v>46</v>
      </c>
      <c r="AF73" s="1045">
        <v>20</v>
      </c>
      <c r="AG73" s="1046">
        <v>29</v>
      </c>
      <c r="AH73" s="1047">
        <v>46</v>
      </c>
      <c r="AI73" s="1131">
        <v>41</v>
      </c>
      <c r="AJ73" s="1133">
        <v>32</v>
      </c>
      <c r="AK73" s="182">
        <v>36.5</v>
      </c>
      <c r="AL73" s="50">
        <v>12</v>
      </c>
      <c r="AM73" s="1051">
        <v>8.1000000000000014</v>
      </c>
      <c r="AN73" s="1051">
        <v>17.7</v>
      </c>
      <c r="AO73" s="1049">
        <v>24.9</v>
      </c>
      <c r="AP73" s="1115">
        <v>4.4000000000000004</v>
      </c>
      <c r="AQ73" s="1115">
        <v>0.59999999999999987</v>
      </c>
      <c r="AR73" s="1115">
        <v>0.2</v>
      </c>
      <c r="AS73" s="789">
        <v>0.38738738738738737</v>
      </c>
      <c r="AT73" s="1115">
        <v>0.35000000000000009</v>
      </c>
      <c r="AU73" s="460">
        <v>3.4</v>
      </c>
      <c r="AV73" s="484">
        <v>13.9</v>
      </c>
      <c r="AW73" s="798">
        <v>12</v>
      </c>
      <c r="AX73" s="89">
        <v>12.1</v>
      </c>
      <c r="AY73" s="27">
        <v>7.3999999999999995</v>
      </c>
      <c r="AZ73" s="1137">
        <v>10.9</v>
      </c>
      <c r="BA73" s="683">
        <v>5.5</v>
      </c>
      <c r="BB73" s="345">
        <v>2.8544354838709678</v>
      </c>
      <c r="BC73" s="175">
        <v>5.6077419354838707</v>
      </c>
      <c r="BD73" s="178">
        <v>4.3980645161290326</v>
      </c>
      <c r="BE73" s="471">
        <v>3.4172413793103464</v>
      </c>
      <c r="BF73" s="484">
        <v>7.9000000000000057</v>
      </c>
      <c r="BG73" s="1082">
        <v>13.32941176470581</v>
      </c>
      <c r="BH73" s="1049">
        <v>1.8229885057471273</v>
      </c>
      <c r="BI73" s="1076">
        <v>0.21212121212121215</v>
      </c>
      <c r="BJ73" s="1136">
        <v>0.60580777364421667</v>
      </c>
      <c r="BK73" s="790">
        <v>0.34722222222222227</v>
      </c>
      <c r="BL73" s="1062">
        <v>0.2638888888888889</v>
      </c>
      <c r="BM73" s="791">
        <v>0.33333333333333337</v>
      </c>
      <c r="BN73" s="1068">
        <v>0.37500000000000006</v>
      </c>
      <c r="BO73" s="792">
        <v>0.90625</v>
      </c>
      <c r="BP73" s="45" t="s">
        <v>3</v>
      </c>
      <c r="BR73" s="1"/>
      <c r="BS73" s="171" t="s">
        <v>3</v>
      </c>
      <c r="BT73" s="446">
        <v>3.6</v>
      </c>
      <c r="BU73" s="444">
        <v>10.4</v>
      </c>
      <c r="BV73" s="178">
        <f t="shared" si="34"/>
        <v>7</v>
      </c>
      <c r="BW73" s="454">
        <f t="shared" si="35"/>
        <v>6.8000000000000007</v>
      </c>
      <c r="BX73" s="978">
        <v>51</v>
      </c>
      <c r="BY73" s="459">
        <v>10</v>
      </c>
      <c r="BZ73" s="315">
        <v>8.8704000000000001</v>
      </c>
      <c r="CA73" s="464">
        <f t="shared" si="36"/>
        <v>4.9279999999999999</v>
      </c>
      <c r="CB73" s="469">
        <v>3</v>
      </c>
      <c r="CC73" s="27">
        <v>0.6</v>
      </c>
      <c r="CD73" s="130">
        <v>0.4</v>
      </c>
      <c r="CE73" s="131">
        <v>4</v>
      </c>
      <c r="CF73" s="1158">
        <v>105</v>
      </c>
      <c r="CG73" s="35">
        <v>330.69605153072564</v>
      </c>
      <c r="CH73" s="132">
        <f t="shared" si="37"/>
        <v>0.31751210670334912</v>
      </c>
      <c r="CI73" s="1547">
        <v>48</v>
      </c>
      <c r="CJ73" s="45" t="s">
        <v>3</v>
      </c>
      <c r="CL73" s="39"/>
      <c r="CM73" s="91"/>
    </row>
    <row r="74" spans="1:91" ht="13.5" customHeight="1" x14ac:dyDescent="0.2">
      <c r="A74" s="39"/>
      <c r="B74" s="25"/>
      <c r="C74" s="295" t="s">
        <v>4</v>
      </c>
      <c r="D74" s="1"/>
      <c r="E74" s="1"/>
      <c r="F74" s="2315" t="s">
        <v>44</v>
      </c>
      <c r="G74" s="2316"/>
      <c r="H74" s="552">
        <v>0.93092673200240861</v>
      </c>
      <c r="I74" s="552">
        <v>0.94218809424936734</v>
      </c>
      <c r="J74" s="552">
        <v>0.95736098531987124</v>
      </c>
      <c r="K74" s="552">
        <v>0.92425424904167985</v>
      </c>
      <c r="L74" s="552">
        <v>0.70833806824998602</v>
      </c>
      <c r="M74" s="552">
        <v>0.93326805759567399</v>
      </c>
      <c r="N74" s="552">
        <v>0.92267942819986415</v>
      </c>
      <c r="O74" s="552">
        <v>0.76407914093119922</v>
      </c>
      <c r="P74" s="552">
        <v>0.92436648866222271</v>
      </c>
      <c r="Q74" s="552">
        <v>0.93618318178312054</v>
      </c>
      <c r="R74" s="552">
        <v>0.85288988260367737</v>
      </c>
      <c r="S74" s="612">
        <v>0.90299043377533628</v>
      </c>
      <c r="T74" s="550">
        <f t="shared" si="32"/>
        <v>0.89162706186786711</v>
      </c>
      <c r="U74" s="551">
        <f>CORREL(Daily!P4:P368,Daily!Q4:Q368)</f>
        <v>0.90994669689521934</v>
      </c>
      <c r="V74" s="1784"/>
      <c r="W74" s="1791">
        <f t="shared" si="33"/>
        <v>0.90994669689521934</v>
      </c>
      <c r="X74" s="5"/>
      <c r="Y74" s="2382"/>
      <c r="Z74" s="295" t="s">
        <v>4</v>
      </c>
      <c r="AA74" s="345">
        <v>8.3000000000000007</v>
      </c>
      <c r="AB74" s="175">
        <v>13.9</v>
      </c>
      <c r="AC74" s="178">
        <v>9.9000000000000021</v>
      </c>
      <c r="AD74" s="455">
        <v>12.899999999999999</v>
      </c>
      <c r="AE74" s="758">
        <v>48</v>
      </c>
      <c r="AF74" s="1045">
        <v>25</v>
      </c>
      <c r="AG74" s="1046">
        <v>36</v>
      </c>
      <c r="AH74" s="1047">
        <v>43</v>
      </c>
      <c r="AI74" s="1131">
        <v>19</v>
      </c>
      <c r="AJ74" s="1133">
        <v>20</v>
      </c>
      <c r="AK74" s="182">
        <v>19.5</v>
      </c>
      <c r="AL74" s="50">
        <v>10</v>
      </c>
      <c r="AM74" s="1051">
        <v>6.8</v>
      </c>
      <c r="AN74" s="1051">
        <v>10</v>
      </c>
      <c r="AO74" s="1049">
        <v>18.2</v>
      </c>
      <c r="AP74" s="1115">
        <v>1.4</v>
      </c>
      <c r="AQ74" s="1115">
        <v>0</v>
      </c>
      <c r="AR74" s="1115">
        <v>0</v>
      </c>
      <c r="AS74" s="789">
        <v>0.7222222222222221</v>
      </c>
      <c r="AT74" s="1115">
        <v>0.13333333333333336</v>
      </c>
      <c r="AU74" s="460">
        <v>0</v>
      </c>
      <c r="AV74" s="484">
        <v>13.3</v>
      </c>
      <c r="AW74" s="798">
        <v>9.6</v>
      </c>
      <c r="AX74" s="89">
        <v>9.6999999999999993</v>
      </c>
      <c r="AY74" s="27">
        <v>8.3000000000000007</v>
      </c>
      <c r="AZ74" s="1137">
        <v>13.4</v>
      </c>
      <c r="BA74" s="683">
        <v>3</v>
      </c>
      <c r="BB74" s="345">
        <v>1.6054945054945069</v>
      </c>
      <c r="BC74" s="175">
        <v>3.980000000000004</v>
      </c>
      <c r="BD74" s="178">
        <v>1.6160000000000014</v>
      </c>
      <c r="BE74" s="471">
        <v>4.320869565217393</v>
      </c>
      <c r="BF74" s="484">
        <v>12.252173913043471</v>
      </c>
      <c r="BG74" s="1082">
        <v>5.2615384615384073</v>
      </c>
      <c r="BH74" s="1049">
        <v>2.7775000000000007</v>
      </c>
      <c r="BI74" s="1075">
        <v>0.11785714285714285</v>
      </c>
      <c r="BJ74" s="1136">
        <v>1.073144779601384</v>
      </c>
      <c r="BK74" s="790">
        <v>0.30555555555555558</v>
      </c>
      <c r="BL74" s="1062">
        <v>0.20486111111111105</v>
      </c>
      <c r="BM74" s="791">
        <v>0.28125</v>
      </c>
      <c r="BN74" s="1068">
        <v>0.34375</v>
      </c>
      <c r="BO74" s="792">
        <v>0.93333333333333324</v>
      </c>
      <c r="BP74" s="45" t="s">
        <v>4</v>
      </c>
      <c r="BR74" s="1"/>
      <c r="BS74" s="171" t="s">
        <v>4</v>
      </c>
      <c r="BT74" s="446">
        <v>5</v>
      </c>
      <c r="BU74" s="444">
        <v>12.8</v>
      </c>
      <c r="BV74" s="451">
        <f t="shared" si="34"/>
        <v>8.9</v>
      </c>
      <c r="BW74" s="454">
        <f t="shared" si="35"/>
        <v>7.8000000000000007</v>
      </c>
      <c r="BX74" s="978">
        <v>56</v>
      </c>
      <c r="BY74" s="459">
        <v>10</v>
      </c>
      <c r="BZ74" s="315">
        <v>8.4095999999999993</v>
      </c>
      <c r="CA74" s="464">
        <f t="shared" si="36"/>
        <v>4.6719999999999997</v>
      </c>
      <c r="CB74" s="469">
        <v>1</v>
      </c>
      <c r="CC74" s="27">
        <v>1</v>
      </c>
      <c r="CD74" s="130">
        <v>0.2</v>
      </c>
      <c r="CE74" s="131">
        <v>2</v>
      </c>
      <c r="CF74" s="1158">
        <v>137</v>
      </c>
      <c r="CG74" s="35">
        <v>376.34502801665474</v>
      </c>
      <c r="CH74" s="132">
        <f t="shared" si="37"/>
        <v>0.36402766026162892</v>
      </c>
      <c r="CI74" s="1547">
        <v>42</v>
      </c>
      <c r="CJ74" s="45" t="s">
        <v>4</v>
      </c>
      <c r="CL74" s="39"/>
      <c r="CM74" s="91"/>
    </row>
    <row r="75" spans="1:91" ht="13.5" customHeight="1" x14ac:dyDescent="0.2">
      <c r="A75" s="39"/>
      <c r="B75" s="25"/>
      <c r="C75" s="295" t="s">
        <v>5</v>
      </c>
      <c r="D75" s="1"/>
      <c r="E75" s="1"/>
      <c r="F75" s="2313" t="s">
        <v>96</v>
      </c>
      <c r="G75" s="2314"/>
      <c r="H75" s="152">
        <v>-0.48188123502033769</v>
      </c>
      <c r="I75" s="152">
        <v>7.5302424859552297E-2</v>
      </c>
      <c r="J75" s="152">
        <v>-0.27357448123907069</v>
      </c>
      <c r="K75" s="152">
        <v>-0.41095132774730642</v>
      </c>
      <c r="L75" s="152">
        <v>-2.7537266836091871E-2</v>
      </c>
      <c r="M75" s="152">
        <v>0.49937945604236689</v>
      </c>
      <c r="N75" s="152">
        <v>0.34944172684419639</v>
      </c>
      <c r="O75" s="152">
        <v>4.555637110696481E-2</v>
      </c>
      <c r="P75" s="152">
        <v>0.35931383240989034</v>
      </c>
      <c r="Q75" s="152">
        <v>0.16622842215398811</v>
      </c>
      <c r="R75" s="152">
        <v>-0.4566559661262089</v>
      </c>
      <c r="S75" s="610">
        <v>0.33703004605346598</v>
      </c>
      <c r="T75" s="152">
        <f t="shared" si="32"/>
        <v>1.513766687511744E-2</v>
      </c>
      <c r="U75" s="284">
        <f>CORREL(Daily!R4:R368,Daily!G4:G368)</f>
        <v>-6.8680006740753516E-2</v>
      </c>
      <c r="V75" s="1784">
        <f>CORREL(Daily!AX4:AX368,Daily!R4:R368)</f>
        <v>0.11882321185668224</v>
      </c>
      <c r="W75" s="1791">
        <f t="shared" si="33"/>
        <v>6.8680006740753516E-2</v>
      </c>
      <c r="X75" s="5"/>
      <c r="Y75" s="2382"/>
      <c r="Z75" s="295" t="s">
        <v>5</v>
      </c>
      <c r="AA75" s="345">
        <v>11.399999999999999</v>
      </c>
      <c r="AB75" s="175">
        <v>10.4</v>
      </c>
      <c r="AC75" s="178">
        <v>8.6999999999999993</v>
      </c>
      <c r="AD75" s="455">
        <v>11.200000000000001</v>
      </c>
      <c r="AE75" s="758">
        <v>38</v>
      </c>
      <c r="AF75" s="1045">
        <v>25</v>
      </c>
      <c r="AG75" s="1046">
        <v>35</v>
      </c>
      <c r="AH75" s="1047">
        <v>33</v>
      </c>
      <c r="AI75" s="1131">
        <v>18</v>
      </c>
      <c r="AJ75" s="1133">
        <v>17</v>
      </c>
      <c r="AK75" s="182">
        <v>15.5</v>
      </c>
      <c r="AL75" s="50">
        <v>15</v>
      </c>
      <c r="AM75" s="1051">
        <v>8</v>
      </c>
      <c r="AN75" s="1051">
        <v>14.4</v>
      </c>
      <c r="AO75" s="1049">
        <v>22.9</v>
      </c>
      <c r="AP75" s="1115">
        <v>14.5</v>
      </c>
      <c r="AQ75" s="1115">
        <v>4.7</v>
      </c>
      <c r="AR75" s="1115">
        <v>3.5</v>
      </c>
      <c r="AS75" s="789">
        <v>0.59751037344398339</v>
      </c>
      <c r="AT75" s="1115">
        <v>4.4666666666666668</v>
      </c>
      <c r="AU75" s="460">
        <v>78.5</v>
      </c>
      <c r="AV75" s="484">
        <v>13.8</v>
      </c>
      <c r="AW75" s="798">
        <v>10.6</v>
      </c>
      <c r="AX75" s="89">
        <v>11.6</v>
      </c>
      <c r="AY75" s="27">
        <v>7.2000000000000011</v>
      </c>
      <c r="AZ75" s="1137">
        <v>13.3</v>
      </c>
      <c r="BA75" s="683">
        <v>3</v>
      </c>
      <c r="BB75" s="345">
        <v>2.6799999999999997</v>
      </c>
      <c r="BC75" s="175">
        <v>2.5899999999999963</v>
      </c>
      <c r="BD75" s="178">
        <v>2.6500000000000004</v>
      </c>
      <c r="BE75" s="471">
        <v>1.7005747126436823</v>
      </c>
      <c r="BF75" s="484">
        <v>6.8978494623655919</v>
      </c>
      <c r="BG75" s="1082">
        <v>3.3099999999999454</v>
      </c>
      <c r="BH75" s="1049">
        <v>1.3742857142857146</v>
      </c>
      <c r="BI75" s="1075">
        <v>0.46075619295958276</v>
      </c>
      <c r="BJ75" s="1136">
        <v>0.7231542495522929</v>
      </c>
      <c r="BK75" s="790">
        <v>0.2361111111111111</v>
      </c>
      <c r="BL75" s="1062">
        <v>0.30902777777777779</v>
      </c>
      <c r="BM75" s="791">
        <v>0.31944444444444442</v>
      </c>
      <c r="BN75" s="1068">
        <v>0.80208333333333337</v>
      </c>
      <c r="BO75" s="792">
        <v>0.37986111111111109</v>
      </c>
      <c r="BP75" s="45" t="s">
        <v>5</v>
      </c>
      <c r="BR75" s="1"/>
      <c r="BS75" s="171" t="s">
        <v>5</v>
      </c>
      <c r="BT75" s="446">
        <v>8.3000000000000007</v>
      </c>
      <c r="BU75" s="444">
        <v>16.7</v>
      </c>
      <c r="BV75" s="451">
        <f t="shared" si="34"/>
        <v>12.5</v>
      </c>
      <c r="BW75" s="454">
        <f t="shared" si="35"/>
        <v>8.3999999999999986</v>
      </c>
      <c r="BX75" s="978">
        <v>59</v>
      </c>
      <c r="BY75" s="459">
        <v>9</v>
      </c>
      <c r="BZ75" s="315">
        <v>8.0640000000000001</v>
      </c>
      <c r="CA75" s="464">
        <f t="shared" si="36"/>
        <v>4.4799999999999995</v>
      </c>
      <c r="CB75" s="469">
        <v>0.1</v>
      </c>
      <c r="CC75" s="27">
        <v>2</v>
      </c>
      <c r="CD75" s="130">
        <v>0</v>
      </c>
      <c r="CE75" s="131">
        <v>0</v>
      </c>
      <c r="CF75" s="1158">
        <v>190</v>
      </c>
      <c r="CG75" s="35">
        <v>439.55951144074157</v>
      </c>
      <c r="CH75" s="132">
        <f t="shared" si="37"/>
        <v>0.43225091268583438</v>
      </c>
      <c r="CI75" s="1547">
        <v>36</v>
      </c>
      <c r="CJ75" s="45" t="s">
        <v>5</v>
      </c>
      <c r="CL75" s="39"/>
      <c r="CM75" s="91"/>
    </row>
    <row r="76" spans="1:91" ht="13.5" customHeight="1" x14ac:dyDescent="0.2">
      <c r="A76" s="39"/>
      <c r="B76" s="25"/>
      <c r="C76" s="295" t="s">
        <v>6</v>
      </c>
      <c r="D76" s="1"/>
      <c r="E76" s="1"/>
      <c r="F76" s="2315" t="s">
        <v>97</v>
      </c>
      <c r="G76" s="2316"/>
      <c r="H76" s="550">
        <v>-0.22213603722061118</v>
      </c>
      <c r="I76" s="550">
        <v>-7.9257730783163699E-2</v>
      </c>
      <c r="J76" s="550">
        <v>-0.42646465013112111</v>
      </c>
      <c r="K76" s="550">
        <v>-0.45580682745228857</v>
      </c>
      <c r="L76" s="550">
        <v>-0.40878888710635586</v>
      </c>
      <c r="M76" s="550">
        <v>-9.3959037239628191E-3</v>
      </c>
      <c r="N76" s="550">
        <v>-0.16036513914062625</v>
      </c>
      <c r="O76" s="550">
        <v>-0.39618466612935793</v>
      </c>
      <c r="P76" s="550">
        <v>-0.13073569506709018</v>
      </c>
      <c r="Q76" s="550">
        <v>-0.12662470078412202</v>
      </c>
      <c r="R76" s="550">
        <v>-0.4311836174791413</v>
      </c>
      <c r="S76" s="611">
        <v>0.37486297785360712</v>
      </c>
      <c r="T76" s="550">
        <f t="shared" si="32"/>
        <v>-0.20600673976368614</v>
      </c>
      <c r="U76" s="551">
        <f>CORREL(Daily!R4:R368,Daily!F4:F368)</f>
        <v>-0.21009021610514458</v>
      </c>
      <c r="V76" s="1784">
        <f>CORREL(Daily!R4:R368,Daily!AW4:AW368)</f>
        <v>-8.2830177025965818E-2</v>
      </c>
      <c r="W76" s="1791">
        <f t="shared" si="33"/>
        <v>0.21009021610514458</v>
      </c>
      <c r="X76" s="5"/>
      <c r="Y76" s="2382"/>
      <c r="Z76" s="295" t="s">
        <v>6</v>
      </c>
      <c r="AA76" s="345">
        <v>10.199999999999999</v>
      </c>
      <c r="AB76" s="175">
        <v>17.5</v>
      </c>
      <c r="AC76" s="178">
        <v>13.799999999999999</v>
      </c>
      <c r="AD76" s="455">
        <v>8.7999999999999989</v>
      </c>
      <c r="AE76" s="758">
        <v>41</v>
      </c>
      <c r="AF76" s="1045">
        <v>20</v>
      </c>
      <c r="AG76" s="1046">
        <v>32</v>
      </c>
      <c r="AH76" s="1047">
        <v>38</v>
      </c>
      <c r="AI76" s="1131">
        <v>36</v>
      </c>
      <c r="AJ76" s="1133">
        <v>29.000001000000111</v>
      </c>
      <c r="AK76" s="182">
        <v>32.000000500000169</v>
      </c>
      <c r="AL76" s="50">
        <v>14</v>
      </c>
      <c r="AM76" s="1051">
        <v>5.7999999999999989</v>
      </c>
      <c r="AN76" s="1051">
        <v>10.7</v>
      </c>
      <c r="AO76" s="1049">
        <v>20.399999999999999</v>
      </c>
      <c r="AP76" s="1115">
        <v>14.7</v>
      </c>
      <c r="AQ76" s="1115">
        <v>8</v>
      </c>
      <c r="AR76" s="1115">
        <v>2.7</v>
      </c>
      <c r="AS76" s="789">
        <v>0.16666666666666669</v>
      </c>
      <c r="AT76" s="1115">
        <v>3.0749999999999997</v>
      </c>
      <c r="AU76" s="460">
        <v>48.7</v>
      </c>
      <c r="AV76" s="484">
        <v>11</v>
      </c>
      <c r="AW76" s="798">
        <v>9.6999999999999993</v>
      </c>
      <c r="AX76" s="89">
        <v>9.3000000000000007</v>
      </c>
      <c r="AY76" s="487">
        <v>6.5</v>
      </c>
      <c r="AZ76" s="1137">
        <v>14.399999999999999</v>
      </c>
      <c r="BA76" s="683">
        <v>10</v>
      </c>
      <c r="BB76" s="345">
        <v>1.4511904761904741</v>
      </c>
      <c r="BC76" s="175">
        <v>3.2705263157894748</v>
      </c>
      <c r="BD76" s="178">
        <v>2.1900000000000031</v>
      </c>
      <c r="BE76" s="471">
        <v>3.1756521739130417</v>
      </c>
      <c r="BF76" s="484">
        <v>5.2363636363636346</v>
      </c>
      <c r="BG76" s="1082">
        <v>11.977272804545578</v>
      </c>
      <c r="BH76" s="1049">
        <v>0.75000000000000089</v>
      </c>
      <c r="BI76" s="1075">
        <v>1.1623130608175472</v>
      </c>
      <c r="BJ76" s="1136">
        <v>0.56064291668263022</v>
      </c>
      <c r="BK76" s="790">
        <v>0.1875</v>
      </c>
      <c r="BL76" s="1062">
        <v>0.31249999999999994</v>
      </c>
      <c r="BM76" s="791">
        <v>0.3263888888888889</v>
      </c>
      <c r="BN76" s="1068">
        <v>0.36805555555555558</v>
      </c>
      <c r="BO76" s="792">
        <v>0.84375</v>
      </c>
      <c r="BP76" s="45" t="s">
        <v>6</v>
      </c>
      <c r="BR76" s="1"/>
      <c r="BS76" s="171" t="s">
        <v>6</v>
      </c>
      <c r="BT76" s="446">
        <v>11.1</v>
      </c>
      <c r="BU76" s="444">
        <v>20.2</v>
      </c>
      <c r="BV76" s="451">
        <f t="shared" si="34"/>
        <v>15.649999999999999</v>
      </c>
      <c r="BW76" s="454">
        <f t="shared" si="35"/>
        <v>9.1</v>
      </c>
      <c r="BX76" s="978">
        <v>59</v>
      </c>
      <c r="BY76" s="459">
        <v>9</v>
      </c>
      <c r="BZ76" s="315">
        <v>7.7183999999999999</v>
      </c>
      <c r="CA76" s="464">
        <f t="shared" si="36"/>
        <v>4.2880000000000003</v>
      </c>
      <c r="CB76" s="469">
        <v>0</v>
      </c>
      <c r="CC76" s="27">
        <v>3</v>
      </c>
      <c r="CD76" s="130">
        <v>0</v>
      </c>
      <c r="CE76" s="131">
        <v>0</v>
      </c>
      <c r="CF76" s="1158">
        <v>191</v>
      </c>
      <c r="CG76" s="35">
        <v>451.50255595220619</v>
      </c>
      <c r="CH76" s="132">
        <f t="shared" si="37"/>
        <v>0.42303193521725779</v>
      </c>
      <c r="CI76" s="1547">
        <v>33</v>
      </c>
      <c r="CJ76" s="45" t="s">
        <v>6</v>
      </c>
      <c r="CL76" s="39"/>
      <c r="CM76" s="91"/>
    </row>
    <row r="77" spans="1:91" ht="13.5" customHeight="1" x14ac:dyDescent="0.2">
      <c r="A77" s="39"/>
      <c r="B77" s="25"/>
      <c r="C77" s="295" t="s">
        <v>7</v>
      </c>
      <c r="D77" s="1"/>
      <c r="E77" s="1"/>
      <c r="F77" s="2313" t="s">
        <v>80</v>
      </c>
      <c r="G77" s="2314"/>
      <c r="H77" s="152">
        <v>-0.41805185977832349</v>
      </c>
      <c r="I77" s="152">
        <v>0.2153569800440176</v>
      </c>
      <c r="J77" s="152">
        <v>7.637789534298646E-2</v>
      </c>
      <c r="K77" s="152">
        <v>-0.18468310467788387</v>
      </c>
      <c r="L77" s="152">
        <v>0.34737023952113627</v>
      </c>
      <c r="M77" s="152">
        <v>0.69812647177418419</v>
      </c>
      <c r="N77" s="152">
        <v>0.36904322793903271</v>
      </c>
      <c r="O77" s="152">
        <v>0.32869879247126427</v>
      </c>
      <c r="P77" s="152">
        <v>0.46047625180255297</v>
      </c>
      <c r="Q77" s="152">
        <v>0.32989908393979966</v>
      </c>
      <c r="R77" s="152">
        <v>9.4906001807420343E-2</v>
      </c>
      <c r="S77" s="610">
        <v>-0.12890969810521366</v>
      </c>
      <c r="T77" s="152">
        <f t="shared" si="32"/>
        <v>0.18238419017341445</v>
      </c>
      <c r="U77" s="284">
        <f>CORREL(Daily!R4:R368,Daily!I4:I368)</f>
        <v>0.15797653712416046</v>
      </c>
      <c r="V77" s="1784">
        <f>CORREL(Daily!R4:R368,Daily!AZ4:AZ368)</f>
        <v>0.22948698447342133</v>
      </c>
      <c r="W77" s="1791">
        <f t="shared" si="33"/>
        <v>0.15797653712416046</v>
      </c>
      <c r="X77" s="5"/>
      <c r="Y77" s="2382"/>
      <c r="Z77" s="295" t="s">
        <v>7</v>
      </c>
      <c r="AA77" s="345">
        <v>5.3000000000000007</v>
      </c>
      <c r="AB77" s="175">
        <v>9.1999999999999993</v>
      </c>
      <c r="AC77" s="178">
        <v>5.5000000000000018</v>
      </c>
      <c r="AD77" s="455">
        <v>8.7999999999999989</v>
      </c>
      <c r="AE77" s="758">
        <v>37</v>
      </c>
      <c r="AF77" s="1045">
        <v>28</v>
      </c>
      <c r="AG77" s="1046">
        <v>41</v>
      </c>
      <c r="AH77" s="1047">
        <v>32</v>
      </c>
      <c r="AI77" s="1131">
        <v>30</v>
      </c>
      <c r="AJ77" s="1133">
        <v>31</v>
      </c>
      <c r="AK77" s="182">
        <v>30.5</v>
      </c>
      <c r="AL77" s="50">
        <v>15</v>
      </c>
      <c r="AM77" s="1051">
        <v>6.1000000000000005</v>
      </c>
      <c r="AN77" s="1051">
        <v>13.400000000000002</v>
      </c>
      <c r="AO77" s="1049">
        <v>18.2</v>
      </c>
      <c r="AP77" s="1115">
        <v>13.7</v>
      </c>
      <c r="AQ77" s="1115">
        <v>3.8</v>
      </c>
      <c r="AR77" s="1115">
        <v>2.7</v>
      </c>
      <c r="AS77" s="789">
        <v>0.24478178368121439</v>
      </c>
      <c r="AT77" s="1115">
        <v>1.6333333333333333</v>
      </c>
      <c r="AU77" s="460">
        <v>59</v>
      </c>
      <c r="AV77" s="484">
        <v>7.6</v>
      </c>
      <c r="AW77" s="798">
        <v>7.9999999999999982</v>
      </c>
      <c r="AX77" s="89">
        <v>7.1000000000000005</v>
      </c>
      <c r="AY77" s="487">
        <v>5.6000000000000005</v>
      </c>
      <c r="AZ77" s="1137">
        <v>12.8</v>
      </c>
      <c r="BA77" s="683">
        <v>6</v>
      </c>
      <c r="BB77" s="345">
        <v>0.6705128205128208</v>
      </c>
      <c r="BC77" s="175">
        <v>2.6243478260869608</v>
      </c>
      <c r="BD77" s="178">
        <v>1.723478260869566</v>
      </c>
      <c r="BE77" s="471">
        <v>2.6533333333333333</v>
      </c>
      <c r="BF77" s="484">
        <v>14.763636363636358</v>
      </c>
      <c r="BG77" s="1082">
        <v>6.5250000000000909</v>
      </c>
      <c r="BH77" s="1049">
        <v>2.0244444444444447</v>
      </c>
      <c r="BI77" s="1075">
        <v>0.99250253292806456</v>
      </c>
      <c r="BJ77" s="1136">
        <v>0.66721143410458683</v>
      </c>
      <c r="BK77" s="790">
        <v>0.28819444444444442</v>
      </c>
      <c r="BL77" s="1062">
        <v>0.25486111111111109</v>
      </c>
      <c r="BM77" s="791">
        <v>0.21180555555555558</v>
      </c>
      <c r="BN77" s="1068">
        <v>0.3263888888888889</v>
      </c>
      <c r="BO77" s="792">
        <v>0.90972222222222232</v>
      </c>
      <c r="BP77" s="45" t="s">
        <v>7</v>
      </c>
      <c r="BR77" s="1"/>
      <c r="BS77" s="171" t="s">
        <v>7</v>
      </c>
      <c r="BT77" s="446">
        <v>13.4</v>
      </c>
      <c r="BU77" s="444">
        <v>22.4</v>
      </c>
      <c r="BV77" s="451">
        <f t="shared" si="34"/>
        <v>17.899999999999999</v>
      </c>
      <c r="BW77" s="455">
        <f t="shared" si="35"/>
        <v>8.9999999999999982</v>
      </c>
      <c r="BX77" s="978">
        <v>47</v>
      </c>
      <c r="BY77" s="459">
        <v>7</v>
      </c>
      <c r="BZ77" s="315">
        <v>7.4879999999999995</v>
      </c>
      <c r="CA77" s="464">
        <f t="shared" si="36"/>
        <v>4.1599999999999993</v>
      </c>
      <c r="CB77" s="469">
        <v>0</v>
      </c>
      <c r="CC77" s="27">
        <v>2.5</v>
      </c>
      <c r="CD77" s="130">
        <v>0</v>
      </c>
      <c r="CE77" s="131">
        <v>0</v>
      </c>
      <c r="CF77" s="1158">
        <v>185</v>
      </c>
      <c r="CG77" s="35">
        <v>454.37076505581587</v>
      </c>
      <c r="CH77" s="132">
        <f t="shared" si="37"/>
        <v>0.40715647710581515</v>
      </c>
      <c r="CI77" s="1547">
        <v>28</v>
      </c>
      <c r="CJ77" s="45" t="s">
        <v>7</v>
      </c>
      <c r="CL77" s="39"/>
      <c r="CM77" s="91"/>
    </row>
    <row r="78" spans="1:91" ht="13.5" customHeight="1" x14ac:dyDescent="0.2">
      <c r="A78" s="39"/>
      <c r="B78" s="25"/>
      <c r="C78" s="295" t="s">
        <v>8</v>
      </c>
      <c r="D78" s="1"/>
      <c r="E78" s="1"/>
      <c r="F78" s="2315" t="s">
        <v>113</v>
      </c>
      <c r="G78" s="2316"/>
      <c r="H78" s="550">
        <v>-0.1402835884709582</v>
      </c>
      <c r="I78" s="550">
        <v>-0.11602229033802786</v>
      </c>
      <c r="J78" s="550">
        <v>0.12551979011525577</v>
      </c>
      <c r="K78" s="550">
        <v>-9.5475648601305793E-2</v>
      </c>
      <c r="L78" s="550">
        <v>0.29974548738032042</v>
      </c>
      <c r="M78" s="550">
        <v>0.32064750895692445</v>
      </c>
      <c r="N78" s="550">
        <v>0.28563147054402727</v>
      </c>
      <c r="O78" s="550">
        <v>3.9639799894573155E-2</v>
      </c>
      <c r="P78" s="550">
        <v>0.39173441968411393</v>
      </c>
      <c r="Q78" s="550">
        <v>1.9565705486903173E-2</v>
      </c>
      <c r="R78" s="550">
        <v>9.5618892543191652E-3</v>
      </c>
      <c r="S78" s="611">
        <v>-0.34561152367395331</v>
      </c>
      <c r="T78" s="550">
        <f t="shared" si="32"/>
        <v>6.6221085019349354E-2</v>
      </c>
      <c r="U78" s="551">
        <f>CORREL(Daily!R4:R368,Daily!N4:N368)</f>
        <v>3.2904300922179719E-2</v>
      </c>
      <c r="V78" s="1784"/>
      <c r="W78" s="1791">
        <f t="shared" si="33"/>
        <v>3.2904300922179719E-2</v>
      </c>
      <c r="X78" s="5"/>
      <c r="Y78" s="2382"/>
      <c r="Z78" s="295" t="s">
        <v>8</v>
      </c>
      <c r="AA78" s="345">
        <v>8.9</v>
      </c>
      <c r="AB78" s="175">
        <v>13.400000000000002</v>
      </c>
      <c r="AC78" s="178">
        <v>8.9000000000000021</v>
      </c>
      <c r="AD78" s="455">
        <v>11.7</v>
      </c>
      <c r="AE78" s="758">
        <v>46</v>
      </c>
      <c r="AF78" s="1045">
        <v>28</v>
      </c>
      <c r="AG78" s="1046">
        <v>39</v>
      </c>
      <c r="AH78" s="1047">
        <v>35</v>
      </c>
      <c r="AI78" s="1131">
        <v>17</v>
      </c>
      <c r="AJ78" s="1133">
        <v>24</v>
      </c>
      <c r="AK78" s="182">
        <v>19.5</v>
      </c>
      <c r="AL78" s="50">
        <v>14</v>
      </c>
      <c r="AM78" s="1051">
        <v>5.1999999999999993</v>
      </c>
      <c r="AN78" s="1051">
        <v>12.3</v>
      </c>
      <c r="AO78" s="1049">
        <v>18.5</v>
      </c>
      <c r="AP78" s="1115">
        <v>14.6</v>
      </c>
      <c r="AQ78" s="1115">
        <v>9</v>
      </c>
      <c r="AR78" s="1115">
        <v>3</v>
      </c>
      <c r="AS78" s="789">
        <v>0.19863013698630141</v>
      </c>
      <c r="AT78" s="1115">
        <v>5.34</v>
      </c>
      <c r="AU78" s="460">
        <v>59.1</v>
      </c>
      <c r="AV78" s="484">
        <v>8.6000000000000014</v>
      </c>
      <c r="AW78" s="798">
        <v>8.3000000000000007</v>
      </c>
      <c r="AX78" s="89">
        <v>8.1999999999999993</v>
      </c>
      <c r="AY78" s="487">
        <v>6.6999999999999993</v>
      </c>
      <c r="AZ78" s="1137">
        <v>10</v>
      </c>
      <c r="BA78" s="683">
        <v>8</v>
      </c>
      <c r="BB78" s="345">
        <v>2.5245161290322589</v>
      </c>
      <c r="BC78" s="175">
        <v>5.0483870967741957</v>
      </c>
      <c r="BD78" s="178">
        <v>3.7761290322580656</v>
      </c>
      <c r="BE78" s="471">
        <v>2.5238709677419369</v>
      </c>
      <c r="BF78" s="484">
        <v>8.4285714285714306</v>
      </c>
      <c r="BG78" s="1082">
        <v>3.5054347826087451</v>
      </c>
      <c r="BH78" s="1049">
        <v>1.1149999999999998</v>
      </c>
      <c r="BI78" s="1075">
        <v>0.66300904977375563</v>
      </c>
      <c r="BJ78" s="1136">
        <v>0.25866480707064243</v>
      </c>
      <c r="BK78" s="790">
        <v>0.41041666666666671</v>
      </c>
      <c r="BL78" s="1062">
        <v>0.30902777777777779</v>
      </c>
      <c r="BM78" s="791">
        <v>0.30694444444444435</v>
      </c>
      <c r="BN78" s="1068">
        <v>0.30972222222222223</v>
      </c>
      <c r="BO78" s="792">
        <v>0.84652777777777777</v>
      </c>
      <c r="BP78" s="45" t="s">
        <v>28</v>
      </c>
      <c r="BR78" s="1"/>
      <c r="BS78" s="171" t="s">
        <v>28</v>
      </c>
      <c r="BT78" s="446">
        <v>13.2</v>
      </c>
      <c r="BU78" s="444">
        <v>22.2</v>
      </c>
      <c r="BV78" s="451">
        <f t="shared" si="34"/>
        <v>17.7</v>
      </c>
      <c r="BW78" s="455">
        <f t="shared" si="35"/>
        <v>9</v>
      </c>
      <c r="BX78" s="978">
        <v>62</v>
      </c>
      <c r="BY78" s="459">
        <v>8</v>
      </c>
      <c r="BZ78" s="315">
        <v>7.0271999999999988</v>
      </c>
      <c r="CA78" s="464">
        <f t="shared" si="36"/>
        <v>3.903999999999999</v>
      </c>
      <c r="CB78" s="469">
        <v>0</v>
      </c>
      <c r="CC78" s="27">
        <v>2.5</v>
      </c>
      <c r="CD78" s="130">
        <v>0</v>
      </c>
      <c r="CE78" s="131">
        <v>0</v>
      </c>
      <c r="CF78" s="1158">
        <v>182</v>
      </c>
      <c r="CG78" s="35">
        <v>409.97341903295342</v>
      </c>
      <c r="CH78" s="132">
        <f t="shared" si="37"/>
        <v>0.44393121980762112</v>
      </c>
      <c r="CI78" s="1547">
        <v>34</v>
      </c>
      <c r="CJ78" s="45" t="s">
        <v>28</v>
      </c>
      <c r="CL78" s="39"/>
      <c r="CM78" s="91"/>
    </row>
    <row r="79" spans="1:91" ht="13.5" customHeight="1" x14ac:dyDescent="0.2">
      <c r="A79" s="39"/>
      <c r="B79" s="25"/>
      <c r="C79" s="295" t="s">
        <v>49</v>
      </c>
      <c r="D79" s="1"/>
      <c r="E79" s="1"/>
      <c r="F79" s="2313" t="s">
        <v>128</v>
      </c>
      <c r="G79" s="2314"/>
      <c r="H79" s="152">
        <v>9.166889925223326E-2</v>
      </c>
      <c r="I79" s="152">
        <v>0.66613716933517619</v>
      </c>
      <c r="J79" s="152">
        <v>0.68878577839411359</v>
      </c>
      <c r="K79" s="152">
        <v>0.65608885320677302</v>
      </c>
      <c r="L79" s="152">
        <v>0.42281920718252053</v>
      </c>
      <c r="M79" s="152">
        <v>0.65818794289378546</v>
      </c>
      <c r="N79" s="152">
        <v>0.67140959409369427</v>
      </c>
      <c r="O79" s="152">
        <v>0.53053984656061859</v>
      </c>
      <c r="P79" s="152">
        <v>0.72983032783553481</v>
      </c>
      <c r="Q79" s="152">
        <v>0.74815883841496478</v>
      </c>
      <c r="R79" s="152">
        <v>0.53474402358259476</v>
      </c>
      <c r="S79" s="610">
        <v>6.4570564431702712E-2</v>
      </c>
      <c r="T79" s="152">
        <f t="shared" si="32"/>
        <v>0.53857842043197601</v>
      </c>
      <c r="U79" s="284">
        <f>CORREL(Daily!I4:I368,Daily!N4:N368)</f>
        <v>0.72248759000464879</v>
      </c>
      <c r="V79" s="1784">
        <f>CORREL(Daily!N4:N368,Daily!AZ4:AZ368)</f>
        <v>0.47974887873273159</v>
      </c>
      <c r="W79" s="1791">
        <f t="shared" si="33"/>
        <v>0.72248759000464879</v>
      </c>
      <c r="X79" s="5"/>
      <c r="Y79" s="2382"/>
      <c r="Z79" s="295" t="s">
        <v>49</v>
      </c>
      <c r="AA79" s="345">
        <v>9</v>
      </c>
      <c r="AB79" s="175">
        <v>11.099999999999998</v>
      </c>
      <c r="AC79" s="178">
        <v>7.8000000000000007</v>
      </c>
      <c r="AD79" s="455">
        <v>10.100000000000001</v>
      </c>
      <c r="AE79" s="758">
        <v>37</v>
      </c>
      <c r="AF79" s="1045">
        <v>20</v>
      </c>
      <c r="AG79" s="1046">
        <v>24</v>
      </c>
      <c r="AH79" s="1047">
        <v>39</v>
      </c>
      <c r="AI79" s="1131">
        <v>26</v>
      </c>
      <c r="AJ79" s="1133">
        <v>23</v>
      </c>
      <c r="AK79" s="182">
        <v>23</v>
      </c>
      <c r="AL79" s="50">
        <v>9</v>
      </c>
      <c r="AM79" s="1051">
        <v>9</v>
      </c>
      <c r="AN79" s="1051">
        <v>15.000000000000002</v>
      </c>
      <c r="AO79" s="1049">
        <v>27.599999999999998</v>
      </c>
      <c r="AP79" s="1115">
        <v>21.7</v>
      </c>
      <c r="AQ79" s="1115">
        <v>18.099999999999998</v>
      </c>
      <c r="AR79" s="1115">
        <v>7.1000000000000005</v>
      </c>
      <c r="AS79" s="789">
        <v>0.51306413301662723</v>
      </c>
      <c r="AT79" s="1115">
        <v>4.0733333333333333</v>
      </c>
      <c r="AU79" s="460">
        <v>99.4</v>
      </c>
      <c r="AV79" s="484">
        <v>9.8000000000000007</v>
      </c>
      <c r="AW79" s="798">
        <v>8.8000000000000007</v>
      </c>
      <c r="AX79" s="89">
        <v>8.6000000000000014</v>
      </c>
      <c r="AY79" s="487">
        <v>7.4</v>
      </c>
      <c r="AZ79" s="1137">
        <v>10.61</v>
      </c>
      <c r="BA79" s="683">
        <v>5</v>
      </c>
      <c r="BB79" s="345">
        <v>1.4893333333333345</v>
      </c>
      <c r="BC79" s="175">
        <v>1.7852173913043501</v>
      </c>
      <c r="BD79" s="178">
        <v>1.2158333333333324</v>
      </c>
      <c r="BE79" s="471">
        <v>1.6461538461538465</v>
      </c>
      <c r="BF79" s="484">
        <v>4.2000000000000028</v>
      </c>
      <c r="BG79" s="1082">
        <v>5.3333333333332575</v>
      </c>
      <c r="BH79" s="1049">
        <v>1.5335897435897419</v>
      </c>
      <c r="BI79" s="1075">
        <v>1.5818181818181816</v>
      </c>
      <c r="BJ79" s="1136">
        <v>0.46907141522207785</v>
      </c>
      <c r="BK79" s="790">
        <v>0.30902777777777773</v>
      </c>
      <c r="BL79" s="1062">
        <v>0.30277777777777776</v>
      </c>
      <c r="BM79" s="791">
        <v>0.29861111111111116</v>
      </c>
      <c r="BN79" s="1068">
        <v>0.38124999999999998</v>
      </c>
      <c r="BO79" s="792">
        <v>0.83680555555555558</v>
      </c>
      <c r="BP79" s="45" t="s">
        <v>120</v>
      </c>
      <c r="BR79" s="1"/>
      <c r="BS79" s="171" t="s">
        <v>120</v>
      </c>
      <c r="BT79" s="446">
        <v>11.1</v>
      </c>
      <c r="BU79" s="444">
        <v>18.7</v>
      </c>
      <c r="BV79" s="451">
        <f t="shared" si="34"/>
        <v>14.899999999999999</v>
      </c>
      <c r="BW79" s="454">
        <f t="shared" si="35"/>
        <v>7.6</v>
      </c>
      <c r="BX79" s="978">
        <v>66</v>
      </c>
      <c r="BY79" s="459">
        <v>9</v>
      </c>
      <c r="BZ79" s="315">
        <v>6.7968000000000002</v>
      </c>
      <c r="CA79" s="464">
        <f t="shared" si="36"/>
        <v>3.7759999999999998</v>
      </c>
      <c r="CB79" s="469">
        <v>0</v>
      </c>
      <c r="CC79" s="27">
        <v>2</v>
      </c>
      <c r="CD79" s="130">
        <v>0</v>
      </c>
      <c r="CE79" s="131">
        <v>0</v>
      </c>
      <c r="CF79" s="1158">
        <v>138</v>
      </c>
      <c r="CG79" s="35">
        <v>341.94023132637693</v>
      </c>
      <c r="CH79" s="132">
        <f t="shared" si="37"/>
        <v>0.40357930233801892</v>
      </c>
      <c r="CI79" s="1547">
        <v>37</v>
      </c>
      <c r="CJ79" s="45" t="s">
        <v>120</v>
      </c>
      <c r="CL79" s="39"/>
      <c r="CM79" s="91"/>
    </row>
    <row r="80" spans="1:91" ht="13.5" customHeight="1" x14ac:dyDescent="0.2">
      <c r="A80" s="39"/>
      <c r="B80" s="25"/>
      <c r="C80" s="295" t="s">
        <v>9</v>
      </c>
      <c r="D80" s="1"/>
      <c r="E80" s="1"/>
      <c r="F80" s="2315" t="s">
        <v>114</v>
      </c>
      <c r="G80" s="2316"/>
      <c r="H80" s="550">
        <v>-0.22135114558213254</v>
      </c>
      <c r="I80" s="550">
        <v>-0.19015270062207565</v>
      </c>
      <c r="J80" s="550">
        <v>-7.2357362615427398E-2</v>
      </c>
      <c r="K80" s="550">
        <v>2.4608899773415336E-3</v>
      </c>
      <c r="L80" s="550">
        <v>-0.1244009182179214</v>
      </c>
      <c r="M80" s="550">
        <v>-0.39750219426431305</v>
      </c>
      <c r="N80" s="550">
        <v>-0.3726656724876351</v>
      </c>
      <c r="O80" s="550">
        <v>-0.23182616929349142</v>
      </c>
      <c r="P80" s="550">
        <v>0.31271479250905893</v>
      </c>
      <c r="Q80" s="550">
        <v>-9.8519417496543832E-2</v>
      </c>
      <c r="R80" s="550">
        <v>0.10027064440924705</v>
      </c>
      <c r="S80" s="611">
        <v>-9.5465410610211077E-2</v>
      </c>
      <c r="T80" s="550">
        <f t="shared" si="32"/>
        <v>-0.11573288869117533</v>
      </c>
      <c r="U80" s="551">
        <f>CORREL(Daily!R4:R368,Daily!L4:L368)</f>
        <v>-0.14013539375174533</v>
      </c>
      <c r="V80" s="1784"/>
      <c r="W80" s="1791">
        <f t="shared" si="33"/>
        <v>0.14013539375174533</v>
      </c>
      <c r="X80" s="5"/>
      <c r="Y80" s="2382"/>
      <c r="Z80" s="295" t="s">
        <v>9</v>
      </c>
      <c r="AA80" s="345">
        <v>12.899999999999999</v>
      </c>
      <c r="AB80" s="175">
        <v>15.700000000000001</v>
      </c>
      <c r="AC80" s="178">
        <v>12.999999999999998</v>
      </c>
      <c r="AD80" s="455">
        <v>12.200000000000001</v>
      </c>
      <c r="AE80" s="758">
        <v>46</v>
      </c>
      <c r="AF80" s="1045">
        <v>19</v>
      </c>
      <c r="AG80" s="1046">
        <v>29</v>
      </c>
      <c r="AH80" s="1047">
        <v>46</v>
      </c>
      <c r="AI80" s="1131">
        <v>36</v>
      </c>
      <c r="AJ80" s="1133">
        <v>33</v>
      </c>
      <c r="AK80" s="182">
        <v>34.5</v>
      </c>
      <c r="AL80" s="50">
        <v>11</v>
      </c>
      <c r="AM80" s="1051">
        <v>9.6000000000000014</v>
      </c>
      <c r="AN80" s="1051">
        <v>14.8</v>
      </c>
      <c r="AO80" s="1049">
        <v>27.900000000000002</v>
      </c>
      <c r="AP80" s="1115">
        <v>3.6</v>
      </c>
      <c r="AQ80" s="1115">
        <v>2.2000000000000002</v>
      </c>
      <c r="AR80" s="1115">
        <v>1.2</v>
      </c>
      <c r="AS80" s="789">
        <v>0.22580645161290322</v>
      </c>
      <c r="AT80" s="1115">
        <v>3.1333333333333333</v>
      </c>
      <c r="AU80" s="460">
        <v>48.2</v>
      </c>
      <c r="AV80" s="484">
        <v>12.9</v>
      </c>
      <c r="AW80" s="798">
        <v>12.2</v>
      </c>
      <c r="AX80" s="89">
        <v>12.200000000000001</v>
      </c>
      <c r="AY80" s="487">
        <v>11.3</v>
      </c>
      <c r="AZ80" s="1137">
        <v>10.4</v>
      </c>
      <c r="BA80" s="683">
        <v>5</v>
      </c>
      <c r="BB80" s="345">
        <v>4.1478571428571396</v>
      </c>
      <c r="BC80" s="175">
        <v>6.3954838709677446</v>
      </c>
      <c r="BD80" s="178">
        <v>5.0878571428571409</v>
      </c>
      <c r="BE80" s="471">
        <v>2.5338461538461559</v>
      </c>
      <c r="BF80" s="484">
        <v>6.7741935483871032</v>
      </c>
      <c r="BG80" s="1082">
        <v>3.9664351851852189</v>
      </c>
      <c r="BH80" s="1049">
        <v>1.4418181818181814</v>
      </c>
      <c r="BI80" s="1075">
        <v>0.28054750402576495</v>
      </c>
      <c r="BJ80" s="1136">
        <v>0.67567088639129835</v>
      </c>
      <c r="BK80" s="790">
        <v>0.30069444444444443</v>
      </c>
      <c r="BL80" s="1062">
        <v>0.2312499999999999</v>
      </c>
      <c r="BM80" s="791">
        <v>0.27777777777777768</v>
      </c>
      <c r="BN80" s="1068">
        <v>0.90416666666666667</v>
      </c>
      <c r="BO80" s="792">
        <v>0.82152777777777786</v>
      </c>
      <c r="BP80" s="45" t="s">
        <v>30</v>
      </c>
      <c r="BR80" s="1"/>
      <c r="BS80" s="171" t="s">
        <v>30</v>
      </c>
      <c r="BT80" s="446">
        <v>8.8000000000000007</v>
      </c>
      <c r="BU80" s="444">
        <v>14.6</v>
      </c>
      <c r="BV80" s="451">
        <f t="shared" si="34"/>
        <v>11.7</v>
      </c>
      <c r="BW80" s="454">
        <f t="shared" si="35"/>
        <v>5.7999999999999989</v>
      </c>
      <c r="BX80" s="978">
        <v>69</v>
      </c>
      <c r="BY80" s="459">
        <v>10</v>
      </c>
      <c r="BZ80" s="315">
        <v>7.1423999999999994</v>
      </c>
      <c r="CA80" s="464">
        <f t="shared" si="36"/>
        <v>3.9679999999999995</v>
      </c>
      <c r="CB80" s="469">
        <v>0.2</v>
      </c>
      <c r="CC80" s="27">
        <v>1</v>
      </c>
      <c r="CD80" s="130">
        <v>0</v>
      </c>
      <c r="CE80" s="131">
        <v>0</v>
      </c>
      <c r="CF80" s="1158">
        <v>106</v>
      </c>
      <c r="CG80" s="35">
        <v>295.22797720855789</v>
      </c>
      <c r="CH80" s="132">
        <f t="shared" si="37"/>
        <v>0.35904456278924551</v>
      </c>
      <c r="CI80" s="1547">
        <v>43</v>
      </c>
      <c r="CJ80" s="45" t="s">
        <v>30</v>
      </c>
      <c r="CL80" s="39"/>
      <c r="CM80" s="91"/>
    </row>
    <row r="81" spans="1:91" ht="13.5" customHeight="1" x14ac:dyDescent="0.2">
      <c r="A81" s="39"/>
      <c r="B81" s="25"/>
      <c r="C81" s="295" t="s">
        <v>10</v>
      </c>
      <c r="D81" s="1"/>
      <c r="E81" s="1"/>
      <c r="F81" s="2313" t="s">
        <v>77</v>
      </c>
      <c r="G81" s="2314"/>
      <c r="H81" s="152">
        <v>2.7422231538900395E-2</v>
      </c>
      <c r="I81" s="152">
        <v>0.32717880907543517</v>
      </c>
      <c r="J81" s="152">
        <v>0.57238888494530082</v>
      </c>
      <c r="K81" s="152">
        <v>0.59226654180795124</v>
      </c>
      <c r="L81" s="152">
        <v>0.14955748163064048</v>
      </c>
      <c r="M81" s="152">
        <v>0.57073633471421203</v>
      </c>
      <c r="N81" s="152">
        <v>0.53501625783731144</v>
      </c>
      <c r="O81" s="152">
        <v>0.42942418194677107</v>
      </c>
      <c r="P81" s="152">
        <v>0.50019481224064699</v>
      </c>
      <c r="Q81" s="152">
        <v>0.39984751877838326</v>
      </c>
      <c r="R81" s="152">
        <v>0.46084684354091981</v>
      </c>
      <c r="S81" s="610">
        <v>5.4057127791911054E-2</v>
      </c>
      <c r="T81" s="152">
        <f t="shared" si="32"/>
        <v>0.38491141882069863</v>
      </c>
      <c r="U81" s="284">
        <f>CORREL(Daily!G4:G368,Daily!N4:N368)</f>
        <v>0.66089019261135717</v>
      </c>
      <c r="V81" s="1784">
        <f>CORREL(Daily!AX4:AX368,Daily!N4:N368)</f>
        <v>0.2488839440887721</v>
      </c>
      <c r="W81" s="1791">
        <f t="shared" si="33"/>
        <v>0.66089019261135717</v>
      </c>
      <c r="X81" s="5"/>
      <c r="Y81" s="2382"/>
      <c r="Z81" s="295" t="s">
        <v>10</v>
      </c>
      <c r="AA81" s="345">
        <v>12.4</v>
      </c>
      <c r="AB81" s="175">
        <v>9.0999999999999979</v>
      </c>
      <c r="AC81" s="178">
        <v>9.1000000000000014</v>
      </c>
      <c r="AD81" s="455">
        <v>10.600000000000001</v>
      </c>
      <c r="AE81" s="758">
        <v>49</v>
      </c>
      <c r="AF81" s="1045">
        <v>15</v>
      </c>
      <c r="AG81" s="1046">
        <v>30</v>
      </c>
      <c r="AH81" s="1047">
        <v>36</v>
      </c>
      <c r="AI81" s="1131">
        <v>36</v>
      </c>
      <c r="AJ81" s="1133">
        <v>34.000999999999976</v>
      </c>
      <c r="AK81" s="182">
        <v>34.500500000000102</v>
      </c>
      <c r="AL81" s="50">
        <v>14</v>
      </c>
      <c r="AM81" s="1051">
        <v>9.1999999999999993</v>
      </c>
      <c r="AN81" s="1051">
        <v>18.3</v>
      </c>
      <c r="AO81" s="1049">
        <v>26.200000000000003</v>
      </c>
      <c r="AP81" s="1115">
        <v>13.4</v>
      </c>
      <c r="AQ81" s="1115">
        <v>4.5</v>
      </c>
      <c r="AR81" s="1115">
        <v>1.3</v>
      </c>
      <c r="AS81" s="789">
        <v>0.51984126984126988</v>
      </c>
      <c r="AT81" s="1115">
        <v>1.8333333333333335</v>
      </c>
      <c r="AU81" s="460">
        <v>14.3</v>
      </c>
      <c r="AV81" s="484">
        <v>13.4</v>
      </c>
      <c r="AW81" s="798">
        <v>7.2000000000000011</v>
      </c>
      <c r="AX81" s="89">
        <v>9.8000000000000007</v>
      </c>
      <c r="AY81" s="487">
        <v>13.200000000000001</v>
      </c>
      <c r="AZ81" s="1137">
        <v>7</v>
      </c>
      <c r="BA81" s="683">
        <v>8</v>
      </c>
      <c r="BB81" s="345">
        <v>2.8266666666666636</v>
      </c>
      <c r="BC81" s="175">
        <v>2.4575000000000014</v>
      </c>
      <c r="BD81" s="178">
        <v>2.83</v>
      </c>
      <c r="BE81" s="471">
        <v>1.2085714285714282</v>
      </c>
      <c r="BF81" s="484">
        <v>4.6811594202898448</v>
      </c>
      <c r="BG81" s="1082">
        <v>14.61430357142865</v>
      </c>
      <c r="BH81" s="1049">
        <v>0.89378881987577552</v>
      </c>
      <c r="BI81" s="1075">
        <v>1.6125</v>
      </c>
      <c r="BJ81" s="1136">
        <v>0.48399788775577912</v>
      </c>
      <c r="BK81" s="790">
        <v>0.33333333333333331</v>
      </c>
      <c r="BL81" s="1062">
        <v>0.34930555555555559</v>
      </c>
      <c r="BM81" s="791">
        <v>0.20972222222222225</v>
      </c>
      <c r="BN81" s="1068">
        <v>0.40069444444444441</v>
      </c>
      <c r="BO81" s="792">
        <v>0.98541666666666661</v>
      </c>
      <c r="BP81" s="45" t="s">
        <v>31</v>
      </c>
      <c r="BR81" s="1"/>
      <c r="BS81" s="171" t="s">
        <v>31</v>
      </c>
      <c r="BT81" s="446">
        <v>5</v>
      </c>
      <c r="BU81" s="444">
        <v>10.199999999999999</v>
      </c>
      <c r="BV81" s="451">
        <f t="shared" si="34"/>
        <v>7.6</v>
      </c>
      <c r="BW81" s="454">
        <f t="shared" si="35"/>
        <v>5.1999999999999993</v>
      </c>
      <c r="BX81" s="978">
        <v>64</v>
      </c>
      <c r="BY81" s="459">
        <v>10</v>
      </c>
      <c r="BZ81" s="315">
        <v>7.9487999999999994</v>
      </c>
      <c r="CA81" s="464">
        <f t="shared" si="36"/>
        <v>4.4159999999999995</v>
      </c>
      <c r="CB81" s="469">
        <v>2</v>
      </c>
      <c r="CC81" s="27">
        <v>0.4</v>
      </c>
      <c r="CD81" s="130">
        <v>0.3</v>
      </c>
      <c r="CE81" s="131">
        <v>1</v>
      </c>
      <c r="CF81" s="1158">
        <v>68</v>
      </c>
      <c r="CG81" s="35">
        <v>236.98868584517518</v>
      </c>
      <c r="CH81" s="132">
        <f t="shared" si="37"/>
        <v>0.28693352915769332</v>
      </c>
      <c r="CI81" s="1547">
        <v>58</v>
      </c>
      <c r="CJ81" s="45" t="s">
        <v>31</v>
      </c>
      <c r="CL81" s="39"/>
      <c r="CM81" s="91"/>
    </row>
    <row r="82" spans="1:91" ht="13.5" customHeight="1" x14ac:dyDescent="0.2">
      <c r="A82" s="39"/>
      <c r="B82" s="25"/>
      <c r="C82" s="295" t="s">
        <v>11</v>
      </c>
      <c r="D82" s="1"/>
      <c r="E82" s="1"/>
      <c r="F82" s="2315" t="s">
        <v>78</v>
      </c>
      <c r="G82" s="2316"/>
      <c r="H82" s="550">
        <v>0.50789638507309098</v>
      </c>
      <c r="I82" s="550">
        <v>-0.41838961401400165</v>
      </c>
      <c r="J82" s="550">
        <v>-0.53374690907598143</v>
      </c>
      <c r="K82" s="550">
        <v>-0.66055939804282471</v>
      </c>
      <c r="L82" s="550">
        <v>-6.4379258844504669E-2</v>
      </c>
      <c r="M82" s="550">
        <v>-0.5591848631317935</v>
      </c>
      <c r="N82" s="550">
        <v>-0.72686699645581732</v>
      </c>
      <c r="O82" s="550">
        <v>-0.65261700499800723</v>
      </c>
      <c r="P82" s="550">
        <v>-0.32694185286333971</v>
      </c>
      <c r="Q82" s="550">
        <v>-0.3322757543959925</v>
      </c>
      <c r="R82" s="550">
        <v>-0.39848923903020567</v>
      </c>
      <c r="S82" s="611">
        <v>4.4684352739046806E-2</v>
      </c>
      <c r="T82" s="550">
        <f t="shared" si="32"/>
        <v>-0.34340584608669422</v>
      </c>
      <c r="U82" s="551">
        <f>CORREL(Daily!G4:G368,Daily!K4:K368)</f>
        <v>-0.66281231118532458</v>
      </c>
      <c r="V82" s="1784">
        <f>CORREL(Daily!AX4:AX368,Daily!K4:K368)</f>
        <v>-0.22344549870354241</v>
      </c>
      <c r="W82" s="1791">
        <f t="shared" si="33"/>
        <v>0.66281231118532458</v>
      </c>
      <c r="X82" s="5"/>
      <c r="Y82" s="2382"/>
      <c r="Z82" s="295" t="s">
        <v>11</v>
      </c>
      <c r="AA82" s="345">
        <v>11.9</v>
      </c>
      <c r="AB82" s="175">
        <v>8.8000000000000007</v>
      </c>
      <c r="AC82" s="178">
        <v>10.199999999999999</v>
      </c>
      <c r="AD82" s="455">
        <v>7</v>
      </c>
      <c r="AE82" s="758">
        <v>46</v>
      </c>
      <c r="AF82" s="1045">
        <v>21</v>
      </c>
      <c r="AG82" s="1046">
        <v>28</v>
      </c>
      <c r="AH82" s="1047">
        <v>39</v>
      </c>
      <c r="AI82" s="1131">
        <v>51</v>
      </c>
      <c r="AJ82" s="1133">
        <v>40</v>
      </c>
      <c r="AK82" s="182">
        <v>42.5</v>
      </c>
      <c r="AL82" s="50">
        <v>21</v>
      </c>
      <c r="AM82" s="1051">
        <v>5.5741599999999991</v>
      </c>
      <c r="AN82" s="1051">
        <v>13.8</v>
      </c>
      <c r="AO82" s="1049">
        <v>28.099999999999998</v>
      </c>
      <c r="AP82" s="1115">
        <v>9.1</v>
      </c>
      <c r="AQ82" s="1115">
        <v>5</v>
      </c>
      <c r="AR82" s="1115">
        <v>2.7</v>
      </c>
      <c r="AS82" s="789">
        <v>0.15658362989323846</v>
      </c>
      <c r="AT82" s="1115">
        <v>2.833333333333333</v>
      </c>
      <c r="AU82" s="460">
        <v>29.5</v>
      </c>
      <c r="AV82" s="484">
        <v>13.4</v>
      </c>
      <c r="AW82" s="798">
        <v>10.6</v>
      </c>
      <c r="AX82" s="89">
        <v>11.3</v>
      </c>
      <c r="AY82" s="487">
        <v>11.200000000000001</v>
      </c>
      <c r="AZ82" s="1137">
        <v>6.5</v>
      </c>
      <c r="BA82" s="683">
        <v>8</v>
      </c>
      <c r="BB82" s="345">
        <v>1.7052631578947368</v>
      </c>
      <c r="BC82" s="175">
        <v>1.4500000000000002</v>
      </c>
      <c r="BD82" s="178">
        <v>1.7168421052631606</v>
      </c>
      <c r="BE82" s="471">
        <v>0.85384615384615259</v>
      </c>
      <c r="BF82" s="484">
        <v>4.3888888888888857</v>
      </c>
      <c r="BG82" s="1082">
        <v>8.0625</v>
      </c>
      <c r="BH82" s="1049">
        <v>1.097197333333332</v>
      </c>
      <c r="BI82" s="1075">
        <v>0.68751893939393938</v>
      </c>
      <c r="BJ82" s="1136">
        <v>0.68201150255888976</v>
      </c>
      <c r="BK82" s="790">
        <v>0.38194444444444442</v>
      </c>
      <c r="BL82" s="1062">
        <v>0.2006944444444444</v>
      </c>
      <c r="BM82" s="791">
        <v>0.28611111111111109</v>
      </c>
      <c r="BN82" s="1068">
        <v>0.47638888888888892</v>
      </c>
      <c r="BO82" s="792">
        <v>0.90833333333333344</v>
      </c>
      <c r="BP82" s="45" t="s">
        <v>32</v>
      </c>
      <c r="BR82" s="1"/>
      <c r="BS82" s="171" t="s">
        <v>32</v>
      </c>
      <c r="BT82" s="446">
        <v>3.2</v>
      </c>
      <c r="BU82" s="444">
        <v>7.8</v>
      </c>
      <c r="BV82" s="451">
        <f t="shared" si="34"/>
        <v>5.5</v>
      </c>
      <c r="BW82" s="454">
        <f t="shared" si="35"/>
        <v>4.5999999999999996</v>
      </c>
      <c r="BX82" s="978">
        <v>66</v>
      </c>
      <c r="BY82" s="459">
        <v>11</v>
      </c>
      <c r="BZ82" s="315">
        <v>8.7551999999999985</v>
      </c>
      <c r="CA82" s="464">
        <f t="shared" si="36"/>
        <v>4.863999999999999</v>
      </c>
      <c r="CB82" s="469">
        <v>6</v>
      </c>
      <c r="CC82" s="27">
        <v>0.3</v>
      </c>
      <c r="CD82" s="130">
        <v>1</v>
      </c>
      <c r="CE82" s="131">
        <v>3</v>
      </c>
      <c r="CF82" s="1158">
        <v>48</v>
      </c>
      <c r="CG82" s="35">
        <v>219.07232054432265</v>
      </c>
      <c r="CH82" s="132">
        <f t="shared" si="37"/>
        <v>0.21910572673323489</v>
      </c>
      <c r="CI82" s="1547">
        <v>57</v>
      </c>
      <c r="CJ82" s="45" t="s">
        <v>32</v>
      </c>
      <c r="CL82" s="39"/>
      <c r="CM82" s="91"/>
    </row>
    <row r="83" spans="1:91" ht="13.5" customHeight="1" x14ac:dyDescent="0.2">
      <c r="A83" s="39"/>
      <c r="B83" s="25"/>
      <c r="C83" s="295"/>
      <c r="D83" s="1"/>
      <c r="E83" s="1"/>
      <c r="F83" s="2313" t="s">
        <v>79</v>
      </c>
      <c r="G83" s="2314"/>
      <c r="H83" s="152">
        <v>0.25415171525960661</v>
      </c>
      <c r="I83" s="152">
        <v>-0.51250845191016781</v>
      </c>
      <c r="J83" s="152">
        <v>-0.66956639437024135</v>
      </c>
      <c r="K83" s="152">
        <v>-0.78359659175174556</v>
      </c>
      <c r="L83" s="152">
        <v>-0.56174568741738617</v>
      </c>
      <c r="M83" s="152">
        <v>-0.72741465862264021</v>
      </c>
      <c r="N83" s="152">
        <v>-0.82137460037538335</v>
      </c>
      <c r="O83" s="152">
        <v>-0.7259620872260717</v>
      </c>
      <c r="P83" s="152">
        <v>-0.59198969276083635</v>
      </c>
      <c r="Q83" s="152">
        <v>-0.64397018386160154</v>
      </c>
      <c r="R83" s="152">
        <v>-0.58437044167632335</v>
      </c>
      <c r="S83" s="610">
        <v>3.3783285616752472E-2</v>
      </c>
      <c r="T83" s="152">
        <f t="shared" si="32"/>
        <v>-0.5278803157580032</v>
      </c>
      <c r="U83" s="284">
        <f>CORREL(Daily!I4:I368,Daily!K4:K368)</f>
        <v>-0.73258740441598891</v>
      </c>
      <c r="V83" s="1784">
        <f>CORREL(Daily!K4:K368,Daily!AZ4:AZ368)</f>
        <v>-0.45036168451784508</v>
      </c>
      <c r="W83" s="1791">
        <f t="shared" si="33"/>
        <v>0.73258740441598891</v>
      </c>
      <c r="X83" s="5"/>
      <c r="Y83" s="2382"/>
      <c r="Z83" s="676"/>
      <c r="AA83" s="345"/>
      <c r="AB83" s="175"/>
      <c r="AC83" s="1017"/>
      <c r="AD83" s="1041"/>
      <c r="AE83" s="1048"/>
      <c r="AF83" s="1045"/>
      <c r="AG83" s="1046"/>
      <c r="AH83" s="1047"/>
      <c r="AI83" s="1131"/>
      <c r="AJ83" s="1134"/>
      <c r="AK83" s="182"/>
      <c r="AL83" s="65"/>
      <c r="AM83" s="1051"/>
      <c r="AN83" s="1051"/>
      <c r="AO83" s="1049"/>
      <c r="AP83" s="1115"/>
      <c r="AQ83" s="1115"/>
      <c r="AR83" s="1115"/>
      <c r="AS83" s="789"/>
      <c r="AT83" s="1115"/>
      <c r="AU83" s="460"/>
      <c r="AV83" s="484"/>
      <c r="AW83" s="798"/>
      <c r="AX83" s="89"/>
      <c r="AY83" s="27"/>
      <c r="AZ83" s="1137"/>
      <c r="BA83" s="683"/>
      <c r="BB83" s="345"/>
      <c r="BC83" s="175"/>
      <c r="BD83" s="178"/>
      <c r="BE83" s="471"/>
      <c r="BF83" s="484"/>
      <c r="BG83" s="1082"/>
      <c r="BH83" s="1049"/>
      <c r="BI83" s="1075"/>
      <c r="BJ83" s="1136"/>
      <c r="BK83" s="790"/>
      <c r="BL83" s="1062"/>
      <c r="BM83" s="791"/>
      <c r="BN83" s="1068"/>
      <c r="BO83" s="792"/>
      <c r="BP83" s="45"/>
      <c r="BQ83" s="106"/>
      <c r="BR83" s="1"/>
      <c r="BS83" s="698"/>
      <c r="BT83" s="977"/>
      <c r="BU83" s="106"/>
      <c r="BV83" s="106"/>
      <c r="BW83" s="979"/>
      <c r="BX83" s="106"/>
      <c r="BY83" s="979"/>
      <c r="BZ83" s="106"/>
      <c r="CA83" s="979"/>
      <c r="CB83" s="106"/>
      <c r="CC83" s="979"/>
      <c r="CD83" s="106"/>
      <c r="CE83" s="979"/>
      <c r="CF83" s="1159"/>
      <c r="CG83" s="1163"/>
      <c r="CH83" s="132"/>
      <c r="CI83" s="1548"/>
      <c r="CL83" s="39"/>
      <c r="CM83" s="91"/>
    </row>
    <row r="84" spans="1:91" ht="13.5" customHeight="1" x14ac:dyDescent="0.2">
      <c r="A84" s="39"/>
      <c r="B84" s="25"/>
      <c r="C84" s="295" t="s">
        <v>40</v>
      </c>
      <c r="D84" s="1"/>
      <c r="E84" s="1"/>
      <c r="F84" s="2315" t="s">
        <v>98</v>
      </c>
      <c r="G84" s="2316"/>
      <c r="H84" s="550">
        <v>-5.8640187204103057E-2</v>
      </c>
      <c r="I84" s="550">
        <v>2.8964702170223455E-2</v>
      </c>
      <c r="J84" s="550">
        <v>-0.15560061736639189</v>
      </c>
      <c r="K84" s="550">
        <v>9.1468951347740052E-2</v>
      </c>
      <c r="L84" s="550">
        <v>-0.38780316715349572</v>
      </c>
      <c r="M84" s="550">
        <v>-0.46682627775724822</v>
      </c>
      <c r="N84" s="550">
        <v>-0.48808236702984975</v>
      </c>
      <c r="O84" s="550">
        <v>-0.1892819231345329</v>
      </c>
      <c r="P84" s="550">
        <v>-0.26266332762904382</v>
      </c>
      <c r="Q84" s="550">
        <v>-6.0374646304813123E-2</v>
      </c>
      <c r="R84" s="550">
        <v>2.4645243180013762E-2</v>
      </c>
      <c r="S84" s="611">
        <v>0.25012536079756215</v>
      </c>
      <c r="T84" s="550">
        <f t="shared" si="32"/>
        <v>-0.13950568800699492</v>
      </c>
      <c r="U84" s="551">
        <f>CORREL(Daily!K4:K368,Daily!R4:R368)</f>
        <v>-9.0210272307086642E-2</v>
      </c>
      <c r="V84" s="258"/>
      <c r="W84" s="1791">
        <f t="shared" si="33"/>
        <v>9.0210272307086642E-2</v>
      </c>
      <c r="X84" s="5"/>
      <c r="Y84" s="2382"/>
      <c r="Z84" s="295" t="s">
        <v>40</v>
      </c>
      <c r="AA84" s="345">
        <v>13.133333333333335</v>
      </c>
      <c r="AB84" s="175">
        <v>10.4</v>
      </c>
      <c r="AC84" s="1017">
        <v>10.4</v>
      </c>
      <c r="AD84" s="1041">
        <v>7.666666666666667</v>
      </c>
      <c r="AE84" s="1048">
        <v>39.666666666666664</v>
      </c>
      <c r="AF84" s="1045">
        <v>18.333333333333332</v>
      </c>
      <c r="AG84" s="1046">
        <v>27.333333333333332</v>
      </c>
      <c r="AH84" s="1047">
        <v>32.333333333333336</v>
      </c>
      <c r="AI84" s="1131">
        <v>41.333333333333336</v>
      </c>
      <c r="AJ84" s="1134">
        <v>38.666703333333317</v>
      </c>
      <c r="AK84" s="182">
        <v>39.666684999999994</v>
      </c>
      <c r="AL84" s="65">
        <v>18.333333333333332</v>
      </c>
      <c r="AM84" s="1051">
        <v>8.8333333333333339</v>
      </c>
      <c r="AN84" s="1051">
        <v>15</v>
      </c>
      <c r="AO84" s="1049">
        <v>23.766666666666669</v>
      </c>
      <c r="AP84" s="1115">
        <v>12.133333333333335</v>
      </c>
      <c r="AQ84" s="1115">
        <v>3.2000000000000006</v>
      </c>
      <c r="AR84" s="1115">
        <v>1.5333333333333332</v>
      </c>
      <c r="AS84" s="789">
        <v>0.2611952316159688</v>
      </c>
      <c r="AT84" s="1115">
        <v>2.8759259259259262</v>
      </c>
      <c r="AU84" s="460">
        <v>23.966666666666669</v>
      </c>
      <c r="AV84" s="484">
        <v>15</v>
      </c>
      <c r="AW84" s="798">
        <v>12.100000000000001</v>
      </c>
      <c r="AX84" s="89">
        <v>12.666666666666666</v>
      </c>
      <c r="AY84" s="27">
        <v>9.3333333333333339</v>
      </c>
      <c r="AZ84" s="1137">
        <v>6.2666666666666666</v>
      </c>
      <c r="BA84" s="683">
        <v>9</v>
      </c>
      <c r="BB84" s="345">
        <v>1.491712379966649</v>
      </c>
      <c r="BC84" s="175">
        <v>2.2826814362108467</v>
      </c>
      <c r="BD84" s="178">
        <v>1.964312452253629</v>
      </c>
      <c r="BE84" s="471">
        <v>1.4378019323671491</v>
      </c>
      <c r="BF84" s="484">
        <v>4.3403010033444787</v>
      </c>
      <c r="BG84" s="1082">
        <v>9.360806551018376</v>
      </c>
      <c r="BH84" s="1049">
        <v>2.091291602662571</v>
      </c>
      <c r="BI84" s="1075">
        <v>1.1044232354173875</v>
      </c>
      <c r="BJ84" s="1136">
        <v>0.45993921107080182</v>
      </c>
      <c r="BK84" s="790">
        <v>0.39120370370370372</v>
      </c>
      <c r="BL84" s="1062">
        <v>0.23148148148148148</v>
      </c>
      <c r="BM84" s="791">
        <v>0.38333333333333336</v>
      </c>
      <c r="BN84" s="1068">
        <v>0.45023148148148145</v>
      </c>
      <c r="BO84" s="792">
        <v>0.97893518518518519</v>
      </c>
      <c r="BP84" s="45" t="s">
        <v>40</v>
      </c>
      <c r="BQ84" s="106"/>
      <c r="BR84" s="1"/>
      <c r="BS84" s="698" t="s">
        <v>40</v>
      </c>
      <c r="BT84" s="447">
        <f>AVERAGE(BT71,BT72,BT82)</f>
        <v>2.6</v>
      </c>
      <c r="BU84" s="444">
        <f>AVERAGE(BU71,BU72,BU82)</f>
        <v>7.4666666666666659</v>
      </c>
      <c r="BV84" s="178">
        <f>AVERAGE(BT84:BU84)</f>
        <v>5.0333333333333332</v>
      </c>
      <c r="BW84" s="455">
        <f>SUM(BU84-BT84)</f>
        <v>4.8666666666666654</v>
      </c>
      <c r="BX84" s="461">
        <f>SUM(BX71:BX72,BX82)</f>
        <v>169</v>
      </c>
      <c r="BY84" s="460">
        <f>SUM(BY71:BY72,BY82)</f>
        <v>31</v>
      </c>
      <c r="BZ84" s="318">
        <f>AVERAGE(BZ71:BZ72,BZ82)</f>
        <v>8.831999999999999</v>
      </c>
      <c r="CA84" s="464">
        <f>AVERAGE(CA71:CA72,CA82)</f>
        <v>4.9066666666666654</v>
      </c>
      <c r="CB84" s="469">
        <f>SUM(CB71:CB72,CB82)</f>
        <v>20</v>
      </c>
      <c r="CC84" s="131">
        <f>SUM(CC82,CC71:CC72)</f>
        <v>1</v>
      </c>
      <c r="CD84" s="130">
        <f>SUM(CD82,CD71:CD72)</f>
        <v>6</v>
      </c>
      <c r="CE84" s="131">
        <f>SUM(CE82,CE71:CE72)</f>
        <v>13</v>
      </c>
      <c r="CF84" s="1158">
        <f>SUM(CF82,CF71:CF72)</f>
        <v>169</v>
      </c>
      <c r="CG84" s="35">
        <f>SUM(CG82,CG71:CG72)</f>
        <v>701.28065990245966</v>
      </c>
      <c r="CH84" s="132">
        <f t="shared" si="37"/>
        <v>0.24098768105697657</v>
      </c>
      <c r="CI84" s="1549">
        <f>SUM(CI82,CI71:CI72)</f>
        <v>166</v>
      </c>
      <c r="CJ84" s="45" t="s">
        <v>40</v>
      </c>
      <c r="CL84" s="39"/>
      <c r="CM84" s="91"/>
    </row>
    <row r="85" spans="1:91" ht="13.5" customHeight="1" x14ac:dyDescent="0.2">
      <c r="A85" s="39"/>
      <c r="B85" s="25"/>
      <c r="C85" s="136" t="s">
        <v>37</v>
      </c>
      <c r="D85" s="1"/>
      <c r="E85" s="1"/>
      <c r="F85" s="2313" t="s">
        <v>99</v>
      </c>
      <c r="G85" s="2314"/>
      <c r="H85" s="152">
        <v>-0.69228660838494616</v>
      </c>
      <c r="I85" s="152">
        <v>-0.90690437079919373</v>
      </c>
      <c r="J85" s="152">
        <v>-0.87594543930807933</v>
      </c>
      <c r="K85" s="152">
        <v>-0.83323903059844429</v>
      </c>
      <c r="L85" s="152">
        <v>-0.69617243125712447</v>
      </c>
      <c r="M85" s="152">
        <v>-0.84494689423779845</v>
      </c>
      <c r="N85" s="152">
        <v>-0.72062297533946962</v>
      </c>
      <c r="O85" s="152">
        <v>-0.74619016215702438</v>
      </c>
      <c r="P85" s="152">
        <v>-0.91500177645416847</v>
      </c>
      <c r="Q85" s="152">
        <v>-0.90939599618479339</v>
      </c>
      <c r="R85" s="152">
        <v>-0.96636609260256079</v>
      </c>
      <c r="S85" s="610">
        <v>-0.81456140763317386</v>
      </c>
      <c r="T85" s="152">
        <f t="shared" si="32"/>
        <v>-0.82680276541306486</v>
      </c>
      <c r="U85" s="284">
        <f>CORREL(Daily!K4:K368,Daily!N4:N368)</f>
        <v>-0.89508057453268308</v>
      </c>
      <c r="V85" s="258"/>
      <c r="W85" s="1791">
        <f t="shared" si="33"/>
        <v>0.89508057453268308</v>
      </c>
      <c r="X85" s="5"/>
      <c r="Y85" s="2382"/>
      <c r="Z85" s="136" t="s">
        <v>37</v>
      </c>
      <c r="AA85" s="345">
        <v>10.666666666666666</v>
      </c>
      <c r="AB85" s="175">
        <v>12.666666666666666</v>
      </c>
      <c r="AC85" s="178">
        <v>9.9666666666666668</v>
      </c>
      <c r="AD85" s="455">
        <v>12.066666666666668</v>
      </c>
      <c r="AE85" s="758">
        <v>44</v>
      </c>
      <c r="AF85" s="1045">
        <v>23.333333333333332</v>
      </c>
      <c r="AG85" s="1046">
        <v>33.333333333333336</v>
      </c>
      <c r="AH85" s="1047">
        <v>40.666666666666664</v>
      </c>
      <c r="AI85" s="1131">
        <v>26</v>
      </c>
      <c r="AJ85" s="1133">
        <v>23</v>
      </c>
      <c r="AK85" s="182">
        <v>23.833333333333332</v>
      </c>
      <c r="AL85" s="65">
        <v>12.333333333333334</v>
      </c>
      <c r="AM85" s="1051">
        <v>7.6333333333333337</v>
      </c>
      <c r="AN85" s="1051">
        <v>14.033333333333333</v>
      </c>
      <c r="AO85" s="1049">
        <v>22</v>
      </c>
      <c r="AP85" s="1115">
        <v>6.7666666666666666</v>
      </c>
      <c r="AQ85" s="1115">
        <v>1.7666666666666666</v>
      </c>
      <c r="AR85" s="1115">
        <v>1.2333333333333334</v>
      </c>
      <c r="AS85" s="789">
        <v>0.56903999435119756</v>
      </c>
      <c r="AT85" s="1115">
        <v>1.6500000000000001</v>
      </c>
      <c r="AU85" s="460">
        <v>27.3</v>
      </c>
      <c r="AV85" s="484">
        <v>13.666666666666666</v>
      </c>
      <c r="AW85" s="798">
        <v>10.733333333333334</v>
      </c>
      <c r="AX85" s="89">
        <v>11.133333333333333</v>
      </c>
      <c r="AY85" s="27">
        <v>7.6333333333333329</v>
      </c>
      <c r="AZ85" s="1137">
        <v>12.533333333333333</v>
      </c>
      <c r="BA85" s="683">
        <v>3.8333333333333335</v>
      </c>
      <c r="BB85" s="345">
        <v>2.3799766631218247</v>
      </c>
      <c r="BC85" s="175">
        <v>4.0592473118279573</v>
      </c>
      <c r="BD85" s="178">
        <v>2.8880215053763449</v>
      </c>
      <c r="BE85" s="471">
        <v>3.1462285523904741</v>
      </c>
      <c r="BF85" s="484">
        <v>9.016674458469689</v>
      </c>
      <c r="BG85" s="1082">
        <v>7.3003167420813879</v>
      </c>
      <c r="BH85" s="1049">
        <v>1.9915914066776141</v>
      </c>
      <c r="BI85" s="1075">
        <v>0.26357818264597926</v>
      </c>
      <c r="BJ85" s="1136">
        <v>0.80070226759929797</v>
      </c>
      <c r="BK85" s="790">
        <v>0.29629629629629634</v>
      </c>
      <c r="BL85" s="1062">
        <v>0.25925925925925924</v>
      </c>
      <c r="BM85" s="791">
        <v>0.31134259259259262</v>
      </c>
      <c r="BN85" s="1068">
        <v>0.50694444444444453</v>
      </c>
      <c r="BO85" s="792">
        <v>0.7398148148148147</v>
      </c>
      <c r="BP85" s="28" t="s">
        <v>37</v>
      </c>
      <c r="BQ85" s="106"/>
      <c r="BR85" s="1"/>
      <c r="BS85" s="699" t="s">
        <v>37</v>
      </c>
      <c r="BT85" s="446">
        <f>AVERAGE(BT73:BT75)</f>
        <v>5.6333333333333329</v>
      </c>
      <c r="BU85" s="175">
        <f>AVERAGE(BU73:BU75)</f>
        <v>13.300000000000002</v>
      </c>
      <c r="BV85" s="178">
        <f>AVERAGE(BT85:BU85)</f>
        <v>9.4666666666666686</v>
      </c>
      <c r="BW85" s="455">
        <f>SUM(BU85-BT85)</f>
        <v>7.6666666666666696</v>
      </c>
      <c r="BX85" s="461">
        <f>SUM(BX73:BX75)</f>
        <v>166</v>
      </c>
      <c r="BY85" s="460">
        <f>SUM(BY73:BY75)</f>
        <v>29</v>
      </c>
      <c r="BZ85" s="315">
        <f>AVERAGE(BZ73:BZ75)</f>
        <v>8.4480000000000004</v>
      </c>
      <c r="CA85" s="464">
        <f>AVERAGE(CA73:CA75)</f>
        <v>4.6933333333333325</v>
      </c>
      <c r="CB85" s="469">
        <f t="shared" ref="CB85:CG85" si="38">SUM(CB73:CB75)</f>
        <v>4.0999999999999996</v>
      </c>
      <c r="CC85" s="131">
        <f t="shared" si="38"/>
        <v>3.6</v>
      </c>
      <c r="CD85" s="130">
        <f t="shared" si="38"/>
        <v>0.60000000000000009</v>
      </c>
      <c r="CE85" s="131">
        <f t="shared" si="38"/>
        <v>6</v>
      </c>
      <c r="CF85" s="1158">
        <f t="shared" si="38"/>
        <v>432</v>
      </c>
      <c r="CG85" s="35">
        <f t="shared" si="38"/>
        <v>1146.6005909881219</v>
      </c>
      <c r="CH85" s="132">
        <f t="shared" si="37"/>
        <v>0.37676589685664591</v>
      </c>
      <c r="CI85" s="1549">
        <f>SUM(CI73:CI75)</f>
        <v>126</v>
      </c>
      <c r="CJ85" s="28" t="s">
        <v>37</v>
      </c>
      <c r="CL85" s="39"/>
      <c r="CM85" s="91"/>
    </row>
    <row r="86" spans="1:91" ht="13.5" customHeight="1" x14ac:dyDescent="0.2">
      <c r="A86" s="39"/>
      <c r="B86" s="25"/>
      <c r="C86" s="296" t="s">
        <v>39</v>
      </c>
      <c r="D86" s="1"/>
      <c r="E86" s="1"/>
      <c r="F86" s="2315" t="s">
        <v>95</v>
      </c>
      <c r="G86" s="2316"/>
      <c r="H86" s="550">
        <v>-0.26828017770548002</v>
      </c>
      <c r="I86" s="550">
        <v>-0.4783440034107847</v>
      </c>
      <c r="J86" s="550">
        <v>-0.27445041877461096</v>
      </c>
      <c r="K86" s="550">
        <v>-3.5974317533533556E-2</v>
      </c>
      <c r="L86" s="550">
        <v>-0.61127647227379434</v>
      </c>
      <c r="M86" s="550">
        <v>0.12527344698424334</v>
      </c>
      <c r="N86" s="550">
        <v>-0.55375833132378482</v>
      </c>
      <c r="O86" s="550">
        <v>-0.23686857072258896</v>
      </c>
      <c r="P86" s="550">
        <v>-0.43742667284230313</v>
      </c>
      <c r="Q86" s="550">
        <v>-0.42976907384986285</v>
      </c>
      <c r="R86" s="550">
        <v>-0.6449078154341118</v>
      </c>
      <c r="S86" s="611">
        <v>-0.46704731565142965</v>
      </c>
      <c r="T86" s="550">
        <f t="shared" si="32"/>
        <v>-0.35940247687817012</v>
      </c>
      <c r="U86" s="551">
        <f>CORREL(Daily!F4:F368,Daily!I4:I368)</f>
        <v>0.13626390215660494</v>
      </c>
      <c r="V86" s="1784">
        <f>CORREL(Daily!AW4:AW368,Daily!AZ4:AZ368)</f>
        <v>-0.23620648555001561</v>
      </c>
      <c r="W86" s="1791">
        <f t="shared" si="33"/>
        <v>0.13626390215660494</v>
      </c>
      <c r="X86" s="5"/>
      <c r="Y86" s="2382"/>
      <c r="Z86" s="296" t="s">
        <v>39</v>
      </c>
      <c r="AA86" s="345">
        <v>8.1333333333333329</v>
      </c>
      <c r="AB86" s="175">
        <v>13.366666666666667</v>
      </c>
      <c r="AC86" s="178">
        <v>9.4</v>
      </c>
      <c r="AD86" s="455">
        <v>9.7666666666666657</v>
      </c>
      <c r="AE86" s="758">
        <v>41.333333333333336</v>
      </c>
      <c r="AF86" s="1045">
        <v>25.333333333333332</v>
      </c>
      <c r="AG86" s="1046">
        <v>37.333333333333336</v>
      </c>
      <c r="AH86" s="1047">
        <v>35</v>
      </c>
      <c r="AI86" s="1131">
        <v>27.666666666666668</v>
      </c>
      <c r="AJ86" s="1133">
        <v>28.000000333333372</v>
      </c>
      <c r="AK86" s="182">
        <v>27.333333500000055</v>
      </c>
      <c r="AL86" s="65">
        <v>14.333333333333334</v>
      </c>
      <c r="AM86" s="1051">
        <v>5.6999999999999993</v>
      </c>
      <c r="AN86" s="1051">
        <v>12.133333333333335</v>
      </c>
      <c r="AO86" s="1049">
        <v>19.033333333333331</v>
      </c>
      <c r="AP86" s="1115">
        <v>14.333333333333334</v>
      </c>
      <c r="AQ86" s="1115">
        <v>6.9333333333333336</v>
      </c>
      <c r="AR86" s="1115">
        <v>2.8000000000000003</v>
      </c>
      <c r="AS86" s="789">
        <v>0.20335952911139418</v>
      </c>
      <c r="AT86" s="1115">
        <v>3.349444444444444</v>
      </c>
      <c r="AU86" s="460">
        <v>55.6</v>
      </c>
      <c r="AV86" s="484">
        <v>9.0666666666666682</v>
      </c>
      <c r="AW86" s="798">
        <v>8.6666666666666661</v>
      </c>
      <c r="AX86" s="89">
        <v>8.2000000000000011</v>
      </c>
      <c r="AY86" s="27">
        <v>6.2666666666666666</v>
      </c>
      <c r="AZ86" s="1137">
        <v>12.4</v>
      </c>
      <c r="BA86" s="683">
        <v>8</v>
      </c>
      <c r="BB86" s="345">
        <v>1.548739808578518</v>
      </c>
      <c r="BC86" s="175">
        <v>3.647753746216877</v>
      </c>
      <c r="BD86" s="178">
        <v>2.5632024310425447</v>
      </c>
      <c r="BE86" s="471">
        <v>2.7842854916627702</v>
      </c>
      <c r="BF86" s="484">
        <v>9.4761904761904745</v>
      </c>
      <c r="BG86" s="1082">
        <v>7.335902529051471</v>
      </c>
      <c r="BH86" s="1049">
        <v>1.2964814814814818</v>
      </c>
      <c r="BI86" s="1075">
        <v>0.93927488117312252</v>
      </c>
      <c r="BJ86" s="1136">
        <v>0.49550638595261987</v>
      </c>
      <c r="BK86" s="790">
        <v>0.29537037037037034</v>
      </c>
      <c r="BL86" s="1062">
        <v>0.29212962962962957</v>
      </c>
      <c r="BM86" s="791">
        <v>0.28171296296296294</v>
      </c>
      <c r="BN86" s="1068">
        <v>0.3347222222222222</v>
      </c>
      <c r="BO86" s="792">
        <v>0.8666666666666667</v>
      </c>
      <c r="BP86" s="24" t="s">
        <v>39</v>
      </c>
      <c r="BQ86" s="106"/>
      <c r="BR86" s="1"/>
      <c r="BS86" s="700" t="s">
        <v>39</v>
      </c>
      <c r="BT86" s="446">
        <f>AVERAGE(BT76:BT78)</f>
        <v>12.566666666666668</v>
      </c>
      <c r="BU86" s="175">
        <f>AVERAGE(BU76:BU78)</f>
        <v>21.599999999999998</v>
      </c>
      <c r="BV86" s="178">
        <f>AVERAGE(BT86:BU86)</f>
        <v>17.083333333333332</v>
      </c>
      <c r="BW86" s="455">
        <f>SUM(BU86-BT86)</f>
        <v>9.0333333333333297</v>
      </c>
      <c r="BX86" s="461">
        <f>SUM(BX76:BX78)</f>
        <v>168</v>
      </c>
      <c r="BY86" s="460">
        <f>SUM(BY76:BY78)</f>
        <v>24</v>
      </c>
      <c r="BZ86" s="315">
        <f>AVERAGE(BZ76:BZ78)</f>
        <v>7.4111999999999982</v>
      </c>
      <c r="CA86" s="464">
        <f>AVERAGE(CA76:CA78)</f>
        <v>4.1173333333333337</v>
      </c>
      <c r="CB86" s="469">
        <f t="shared" ref="CB86:CG86" si="39">SUM(CB76:CB78)</f>
        <v>0</v>
      </c>
      <c r="CC86" s="131">
        <f t="shared" si="39"/>
        <v>8</v>
      </c>
      <c r="CD86" s="130">
        <f t="shared" si="39"/>
        <v>0</v>
      </c>
      <c r="CE86" s="131">
        <f t="shared" si="39"/>
        <v>0</v>
      </c>
      <c r="CF86" s="1158">
        <f t="shared" si="39"/>
        <v>558</v>
      </c>
      <c r="CG86" s="35">
        <f t="shared" si="39"/>
        <v>1315.8467400409754</v>
      </c>
      <c r="CH86" s="132">
        <f t="shared" si="37"/>
        <v>0.4240615438106598</v>
      </c>
      <c r="CI86" s="1549">
        <f>SUM(CI76:CI78)</f>
        <v>95</v>
      </c>
      <c r="CJ86" s="24" t="s">
        <v>39</v>
      </c>
      <c r="CL86" s="39"/>
      <c r="CM86" s="91"/>
    </row>
    <row r="87" spans="1:91" ht="13.5" customHeight="1" x14ac:dyDescent="0.2">
      <c r="A87" s="39"/>
      <c r="B87" s="25"/>
      <c r="C87" s="296" t="s">
        <v>38</v>
      </c>
      <c r="D87" s="1"/>
      <c r="E87" s="1"/>
      <c r="F87" s="2313" t="s">
        <v>106</v>
      </c>
      <c r="G87" s="2314"/>
      <c r="H87" s="152">
        <v>0.38744892232429107</v>
      </c>
      <c r="I87" s="152">
        <v>0.22733414214634676</v>
      </c>
      <c r="J87" s="152">
        <v>0.64364236189172863</v>
      </c>
      <c r="K87" s="152">
        <v>0.83087265472916516</v>
      </c>
      <c r="L87" s="152">
        <v>0.52771105637231863</v>
      </c>
      <c r="M87" s="152">
        <v>0.79933739377327628</v>
      </c>
      <c r="N87" s="152">
        <v>0.87848196676102552</v>
      </c>
      <c r="O87" s="152">
        <v>0.77208672966046066</v>
      </c>
      <c r="P87" s="152">
        <v>0.65067927808572024</v>
      </c>
      <c r="Q87" s="152">
        <v>0.45866517464428413</v>
      </c>
      <c r="R87" s="152">
        <v>0.19313103316272423</v>
      </c>
      <c r="S87" s="610">
        <v>0.12367514457204123</v>
      </c>
      <c r="T87" s="152">
        <f t="shared" si="32"/>
        <v>0.54108882151028181</v>
      </c>
      <c r="U87" s="284">
        <f>CORREL(Daily!G4:G368,Daily!I4:I368)</f>
        <v>0.66752202240473024</v>
      </c>
      <c r="V87" s="1784">
        <f>CORREL(Daily!AX4:AX368,Daily!I4:I368)</f>
        <v>0.45875437097922345</v>
      </c>
      <c r="W87" s="1791">
        <f t="shared" si="33"/>
        <v>0.66752202240473024</v>
      </c>
      <c r="X87" s="5"/>
      <c r="Y87" s="2382"/>
      <c r="Z87" s="1635" t="s">
        <v>38</v>
      </c>
      <c r="AA87" s="346">
        <v>11.433333333333332</v>
      </c>
      <c r="AB87" s="331">
        <v>11.966666666666663</v>
      </c>
      <c r="AC87" s="1556">
        <v>9.9666666666666668</v>
      </c>
      <c r="AD87" s="1557">
        <v>10.966666666666669</v>
      </c>
      <c r="AE87" s="1558">
        <v>44</v>
      </c>
      <c r="AF87" s="1559">
        <v>18</v>
      </c>
      <c r="AG87" s="1560">
        <v>27.666666666666668</v>
      </c>
      <c r="AH87" s="1561">
        <v>40.333333333333336</v>
      </c>
      <c r="AI87" s="1562">
        <v>32.666666666666664</v>
      </c>
      <c r="AJ87" s="1563">
        <v>30.000333333333327</v>
      </c>
      <c r="AK87" s="1564">
        <v>30.666833333333368</v>
      </c>
      <c r="AL87" s="163">
        <v>11.333333333333334</v>
      </c>
      <c r="AM87" s="1565">
        <v>9.2666666666666675</v>
      </c>
      <c r="AN87" s="1565">
        <v>16.033333333333335</v>
      </c>
      <c r="AO87" s="1566">
        <v>27.233333333333334</v>
      </c>
      <c r="AP87" s="1567">
        <v>12.9</v>
      </c>
      <c r="AQ87" s="1567">
        <v>8.2666666666666657</v>
      </c>
      <c r="AR87" s="1567">
        <v>3.2000000000000006</v>
      </c>
      <c r="AS87" s="1568">
        <v>0.41957061815693342</v>
      </c>
      <c r="AT87" s="1567">
        <v>3.0133333333333336</v>
      </c>
      <c r="AU87" s="1657">
        <v>53.966666666666676</v>
      </c>
      <c r="AV87" s="1569">
        <v>12.033333333333333</v>
      </c>
      <c r="AW87" s="1570">
        <v>9.4</v>
      </c>
      <c r="AX87" s="1571">
        <v>10.200000000000001</v>
      </c>
      <c r="AY87" s="105">
        <v>10.633333333333335</v>
      </c>
      <c r="AZ87" s="1572">
        <v>9.336666666666666</v>
      </c>
      <c r="BA87" s="1573">
        <v>6</v>
      </c>
      <c r="BB87" s="346">
        <v>2.8212857142857124</v>
      </c>
      <c r="BC87" s="331">
        <v>3.5460670874240319</v>
      </c>
      <c r="BD87" s="1556">
        <v>3.044563492063491</v>
      </c>
      <c r="BE87" s="1574">
        <v>1.7961904761904768</v>
      </c>
      <c r="BF87" s="1569">
        <v>5.2184509895589839</v>
      </c>
      <c r="BG87" s="1575">
        <v>7.9713573633157084</v>
      </c>
      <c r="BH87" s="1566">
        <v>1.2897322484278997</v>
      </c>
      <c r="BI87" s="1576">
        <v>1.1582885619479821</v>
      </c>
      <c r="BJ87" s="1577">
        <v>0.54291339645638514</v>
      </c>
      <c r="BK87" s="1578">
        <v>0.31435185185185183</v>
      </c>
      <c r="BL87" s="1579">
        <v>0.29444444444444445</v>
      </c>
      <c r="BM87" s="1580">
        <v>0.26203703703703701</v>
      </c>
      <c r="BN87" s="1581">
        <v>0.562037037037037</v>
      </c>
      <c r="BO87" s="1582">
        <v>0.88124999999999998</v>
      </c>
      <c r="BP87" s="24" t="s">
        <v>38</v>
      </c>
      <c r="BQ87" s="106"/>
      <c r="BR87" s="1"/>
      <c r="BS87" s="700" t="s">
        <v>38</v>
      </c>
      <c r="BT87" s="447">
        <f>AVERAGE(BT79:BT81)</f>
        <v>8.2999999999999989</v>
      </c>
      <c r="BU87" s="444">
        <f>AVERAGE(BU79:BU81)</f>
        <v>14.5</v>
      </c>
      <c r="BV87" s="178">
        <f>AVERAGE(BT87:BU87)</f>
        <v>11.399999999999999</v>
      </c>
      <c r="BW87" s="455">
        <f>SUM(BU87-BT87)</f>
        <v>6.2000000000000011</v>
      </c>
      <c r="BX87" s="461">
        <f>SUM(BX79:BX81)</f>
        <v>199</v>
      </c>
      <c r="BY87" s="460">
        <f>SUM(BY79:BY81)</f>
        <v>29</v>
      </c>
      <c r="BZ87" s="315">
        <f>AVERAGE(BZ79:BZ81)</f>
        <v>7.2959999999999994</v>
      </c>
      <c r="CA87" s="464">
        <f>AVERAGE(CA79:CA81)</f>
        <v>4.0533333333333337</v>
      </c>
      <c r="CB87" s="469">
        <f t="shared" ref="CB87:CG87" si="40">SUM(CB79:CB81)</f>
        <v>2.2000000000000002</v>
      </c>
      <c r="CC87" s="131">
        <f t="shared" si="40"/>
        <v>3.4</v>
      </c>
      <c r="CD87" s="130">
        <f t="shared" si="40"/>
        <v>0.3</v>
      </c>
      <c r="CE87" s="131">
        <f t="shared" si="40"/>
        <v>1</v>
      </c>
      <c r="CF87" s="1158">
        <f t="shared" si="40"/>
        <v>312</v>
      </c>
      <c r="CG87" s="35">
        <f t="shared" si="40"/>
        <v>874.15689438010997</v>
      </c>
      <c r="CH87" s="132">
        <f t="shared" si="37"/>
        <v>0.35691533408456183</v>
      </c>
      <c r="CI87" s="1549">
        <f>SUM(CI79:CI81)</f>
        <v>138</v>
      </c>
      <c r="CJ87" s="24" t="s">
        <v>38</v>
      </c>
      <c r="CL87" s="39"/>
      <c r="CM87" s="91"/>
    </row>
    <row r="88" spans="1:91" ht="13.5" customHeight="1" x14ac:dyDescent="0.2">
      <c r="A88" s="39"/>
      <c r="B88" s="1"/>
      <c r="C88" s="295" t="s">
        <v>41</v>
      </c>
      <c r="D88" s="1"/>
      <c r="E88" s="1"/>
      <c r="F88" s="2319"/>
      <c r="G88" s="2320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486"/>
      <c r="T88" s="77"/>
      <c r="U88" s="110"/>
      <c r="V88" s="1785"/>
      <c r="W88" s="1791"/>
      <c r="X88" s="5"/>
      <c r="Y88" s="2382"/>
      <c r="Z88" s="1636" t="s">
        <v>41</v>
      </c>
      <c r="AA88" s="242">
        <f>AVERAGE(AA71:AA82)</f>
        <v>10.658333333333333</v>
      </c>
      <c r="AB88" s="243">
        <f t="shared" ref="AB88:AY88" si="41">AVERAGE(AB71:AB82)</f>
        <v>12.033333333333333</v>
      </c>
      <c r="AC88" s="246">
        <f t="shared" si="41"/>
        <v>9.8583333333333325</v>
      </c>
      <c r="AD88" s="1583">
        <f t="shared" si="41"/>
        <v>10.050000000000002</v>
      </c>
      <c r="AE88" s="294">
        <f t="shared" si="41"/>
        <v>42.666666666666664</v>
      </c>
      <c r="AF88" s="247">
        <f t="shared" si="41"/>
        <v>21.5</v>
      </c>
      <c r="AG88" s="1584">
        <f t="shared" si="41"/>
        <v>31.5</v>
      </c>
      <c r="AH88" s="1585">
        <f t="shared" si="41"/>
        <v>37.583333333333336</v>
      </c>
      <c r="AI88" s="1586">
        <f t="shared" si="41"/>
        <v>33</v>
      </c>
      <c r="AJ88" s="1587">
        <f t="shared" si="41"/>
        <v>29.750084250000004</v>
      </c>
      <c r="AK88" s="1144">
        <f t="shared" si="41"/>
        <v>30.583375458333347</v>
      </c>
      <c r="AL88" s="500">
        <f t="shared" si="41"/>
        <v>13.75</v>
      </c>
      <c r="AM88" s="1035">
        <f t="shared" si="41"/>
        <v>7.5811799999999989</v>
      </c>
      <c r="AN88" s="1035">
        <f t="shared" si="41"/>
        <v>14.433333333333337</v>
      </c>
      <c r="AO88" s="1588">
        <f t="shared" si="41"/>
        <v>23.533333333333335</v>
      </c>
      <c r="AP88" s="1497">
        <f t="shared" si="41"/>
        <v>11.625</v>
      </c>
      <c r="AQ88" s="1497">
        <f t="shared" si="41"/>
        <v>5.3</v>
      </c>
      <c r="AR88" s="1497">
        <f t="shared" si="41"/>
        <v>2.375</v>
      </c>
      <c r="AS88" s="1503">
        <f t="shared" si="41"/>
        <v>0.35230751970759216</v>
      </c>
      <c r="AT88" s="1497">
        <f t="shared" si="41"/>
        <v>2.7721759259259255</v>
      </c>
      <c r="AU88" s="1658">
        <f t="shared" si="41"/>
        <v>41.058333333333337</v>
      </c>
      <c r="AV88" s="1337">
        <f t="shared" si="41"/>
        <v>12.233333333333333</v>
      </c>
      <c r="AW88" s="1504">
        <f t="shared" si="41"/>
        <v>10.1</v>
      </c>
      <c r="AX88" s="1589">
        <f t="shared" si="41"/>
        <v>10.366666666666665</v>
      </c>
      <c r="AY88" s="1590">
        <f t="shared" si="41"/>
        <v>8.5833333333333339</v>
      </c>
      <c r="AZ88" s="1591">
        <f t="shared" ref="AZ88:BO88" si="42">AVERAGE(AZ71:AZ82)</f>
        <v>10.300833333333335</v>
      </c>
      <c r="BA88" s="757">
        <f t="shared" si="42"/>
        <v>6.791666666666667</v>
      </c>
      <c r="BB88" s="242">
        <f t="shared" si="42"/>
        <v>2.1041468078718775</v>
      </c>
      <c r="BC88" s="243">
        <f t="shared" si="42"/>
        <v>3.3416754906580235</v>
      </c>
      <c r="BD88" s="246">
        <f t="shared" si="42"/>
        <v>2.6048213360987895</v>
      </c>
      <c r="BE88" s="244">
        <f t="shared" si="42"/>
        <v>2.2610304593065638</v>
      </c>
      <c r="BF88" s="1337">
        <f t="shared" si="42"/>
        <v>7.1765616392983143</v>
      </c>
      <c r="BG88" s="1592">
        <f t="shared" si="42"/>
        <v>7.7512721058905356</v>
      </c>
      <c r="BH88" s="1588">
        <f t="shared" si="42"/>
        <v>1.6394062206546856</v>
      </c>
      <c r="BI88" s="1638">
        <f t="shared" si="42"/>
        <v>0.89721740877856149</v>
      </c>
      <c r="BJ88" s="1593">
        <f t="shared" si="42"/>
        <v>0.59424501480748804</v>
      </c>
      <c r="BK88" s="1516">
        <f t="shared" si="42"/>
        <v>0.32546296296296301</v>
      </c>
      <c r="BL88" s="1594">
        <f t="shared" si="42"/>
        <v>0.26927083333333329</v>
      </c>
      <c r="BM88" s="1518">
        <f t="shared" si="42"/>
        <v>0.26973379629629629</v>
      </c>
      <c r="BN88" s="1595">
        <f t="shared" si="42"/>
        <v>0.46209490740740738</v>
      </c>
      <c r="BO88" s="1520">
        <f t="shared" si="42"/>
        <v>0.86041666666666672</v>
      </c>
      <c r="BP88" s="45" t="s">
        <v>41</v>
      </c>
      <c r="BQ88" s="106"/>
      <c r="BR88" s="1"/>
      <c r="BS88" s="700"/>
      <c r="BT88" s="447"/>
      <c r="BU88" s="444"/>
      <c r="BV88" s="178"/>
      <c r="BW88" s="455"/>
      <c r="BX88" s="461"/>
      <c r="BY88" s="460"/>
      <c r="BZ88" s="315"/>
      <c r="CA88" s="464"/>
      <c r="CB88" s="469"/>
      <c r="CC88" s="131"/>
      <c r="CD88" s="130"/>
      <c r="CE88" s="131"/>
      <c r="CF88" s="1158"/>
      <c r="CG88" s="35"/>
      <c r="CH88" s="132"/>
      <c r="CI88" s="1547"/>
      <c r="CL88" s="39"/>
      <c r="CM88" s="91"/>
    </row>
    <row r="89" spans="1:91" ht="13.5" customHeight="1" x14ac:dyDescent="0.2">
      <c r="A89" s="39"/>
      <c r="B89" s="1"/>
      <c r="D89" s="1"/>
      <c r="E89" s="1"/>
      <c r="F89" s="2317" t="s">
        <v>12</v>
      </c>
      <c r="G89" s="2318"/>
      <c r="H89" s="270">
        <v>0.38379201939539892</v>
      </c>
      <c r="I89" s="270">
        <v>0.35426968060289948</v>
      </c>
      <c r="J89" s="270">
        <v>0.42187833529204893</v>
      </c>
      <c r="K89" s="270">
        <v>0.44499661263786167</v>
      </c>
      <c r="L89" s="270">
        <v>0.35536004629770818</v>
      </c>
      <c r="M89" s="270">
        <v>0.53640882562153758</v>
      </c>
      <c r="N89" s="270">
        <v>0.53274779364351688</v>
      </c>
      <c r="O89" s="270">
        <v>0.42252315503681759</v>
      </c>
      <c r="P89" s="270">
        <v>0.41444108590090167</v>
      </c>
      <c r="Q89" s="270">
        <v>0.35442529372578468</v>
      </c>
      <c r="R89" s="270">
        <v>0.41543466393557554</v>
      </c>
      <c r="S89" s="613">
        <v>0.30363635958946128</v>
      </c>
      <c r="T89" s="270">
        <f>AVERAGE(H89:S89)</f>
        <v>0.41165948930662605</v>
      </c>
      <c r="U89" s="272">
        <f>AVERAGE(W69:W87)</f>
        <v>0.4388884548206673</v>
      </c>
      <c r="V89" s="1785"/>
      <c r="W89" s="1791">
        <f>ABS(U89)</f>
        <v>0.4388884548206673</v>
      </c>
      <c r="X89" s="5"/>
      <c r="Y89" s="1005"/>
      <c r="Z89" s="375"/>
      <c r="AA89" s="1038"/>
      <c r="AB89" s="1039"/>
      <c r="AC89" s="1040"/>
      <c r="AD89" s="1042"/>
      <c r="AE89" s="1043"/>
      <c r="AF89" s="1044"/>
      <c r="AG89" s="1129"/>
      <c r="AH89" s="1130"/>
      <c r="AI89" s="1132"/>
      <c r="AJ89" s="1135"/>
      <c r="AK89" s="1083"/>
      <c r="AL89" s="1020"/>
      <c r="AM89" s="350"/>
      <c r="AN89" s="350"/>
      <c r="AO89" s="1020"/>
      <c r="AP89" s="1116"/>
      <c r="AQ89" s="1116"/>
      <c r="AR89" s="1116"/>
      <c r="AS89" s="1117"/>
      <c r="AT89" s="1116"/>
      <c r="AU89" s="1659"/>
      <c r="AV89" s="1081"/>
      <c r="AW89" s="1123"/>
      <c r="AX89" s="1120"/>
      <c r="AY89" s="1020"/>
      <c r="AZ89" s="48"/>
      <c r="BA89" s="1128"/>
      <c r="BB89" s="1038"/>
      <c r="BC89" s="1039"/>
      <c r="BD89" s="1040"/>
      <c r="BE89" s="1079"/>
      <c r="BF89" s="1081"/>
      <c r="BG89" s="1083"/>
      <c r="BH89" s="1020"/>
      <c r="BI89" s="1018"/>
      <c r="BJ89" s="1139"/>
      <c r="BK89" s="1060"/>
      <c r="BL89" s="1063"/>
      <c r="BM89" s="1065"/>
      <c r="BN89" s="1069"/>
      <c r="BO89" s="1072"/>
      <c r="BP89" s="106"/>
      <c r="BQ89" s="106"/>
      <c r="BR89" s="1"/>
      <c r="BS89" s="700" t="s">
        <v>35</v>
      </c>
      <c r="BT89" s="447"/>
      <c r="BU89" s="444"/>
      <c r="BV89" s="178"/>
      <c r="BW89" s="455"/>
      <c r="BX89" s="201">
        <f t="shared" ref="BX89:CF89" si="43">SUM(BX71:BX82)</f>
        <v>702</v>
      </c>
      <c r="BY89" s="526">
        <f t="shared" si="43"/>
        <v>113</v>
      </c>
      <c r="BZ89" s="316"/>
      <c r="CA89" s="989"/>
      <c r="CB89" s="560">
        <f t="shared" si="43"/>
        <v>26.3</v>
      </c>
      <c r="CC89" s="496">
        <f t="shared" si="43"/>
        <v>16</v>
      </c>
      <c r="CD89" s="66">
        <f t="shared" si="43"/>
        <v>6.9</v>
      </c>
      <c r="CE89" s="496">
        <f t="shared" si="43"/>
        <v>20</v>
      </c>
      <c r="CF89" s="1160">
        <f t="shared" si="43"/>
        <v>1471</v>
      </c>
      <c r="CG89" s="1164">
        <f>SUM(CG71:CG82)</f>
        <v>4037.8848853116665</v>
      </c>
      <c r="CH89" s="132">
        <f t="shared" si="37"/>
        <v>0.36429963750352434</v>
      </c>
      <c r="CI89" s="1550">
        <f>SUM(CI71:CI82)</f>
        <v>525</v>
      </c>
      <c r="CJ89" s="24" t="s">
        <v>35</v>
      </c>
      <c r="CL89" s="39"/>
      <c r="CM89" s="91"/>
    </row>
    <row r="90" spans="1:91" ht="13.5" customHeight="1" x14ac:dyDescent="0.2">
      <c r="A90" s="39"/>
      <c r="B90" s="1"/>
      <c r="C90" s="295" t="s">
        <v>2</v>
      </c>
      <c r="D90" s="1"/>
      <c r="E90" s="1"/>
      <c r="F90" s="2317" t="s">
        <v>35</v>
      </c>
      <c r="G90" s="2318"/>
      <c r="H90" s="285">
        <v>6</v>
      </c>
      <c r="I90" s="271">
        <v>5</v>
      </c>
      <c r="J90" s="271">
        <v>8</v>
      </c>
      <c r="K90" s="271">
        <v>9</v>
      </c>
      <c r="L90" s="271">
        <v>5</v>
      </c>
      <c r="M90" s="271">
        <v>11</v>
      </c>
      <c r="N90" s="271">
        <v>11</v>
      </c>
      <c r="O90" s="271">
        <v>8</v>
      </c>
      <c r="P90" s="271">
        <v>6</v>
      </c>
      <c r="Q90" s="271">
        <v>5</v>
      </c>
      <c r="R90" s="271">
        <v>8</v>
      </c>
      <c r="S90" s="1058">
        <v>3</v>
      </c>
      <c r="T90" s="271">
        <f>AVERAGE(H90:S90)</f>
        <v>7.083333333333333</v>
      </c>
      <c r="U90" s="286">
        <f>COUNTIF(W69:W87,"&gt;0.5")</f>
        <v>9</v>
      </c>
      <c r="V90" s="79" t="s">
        <v>110</v>
      </c>
      <c r="W90" s="1791"/>
      <c r="X90" s="5"/>
      <c r="Y90" s="2382" t="s">
        <v>276</v>
      </c>
      <c r="Z90" s="295" t="s">
        <v>2</v>
      </c>
      <c r="AA90" s="345">
        <v>3.1096070352985916</v>
      </c>
      <c r="AB90" s="175">
        <v>3.2494201302379637</v>
      </c>
      <c r="AC90" s="178">
        <v>3.103913589308259</v>
      </c>
      <c r="AD90" s="455">
        <v>2.0932302556636699</v>
      </c>
      <c r="AE90" s="758">
        <v>9.5375883428595039</v>
      </c>
      <c r="AF90" s="1045">
        <v>6.8882009137333933</v>
      </c>
      <c r="AG90" s="1046">
        <v>8.142151046002164</v>
      </c>
      <c r="AH90" s="1047">
        <v>6.8819539610913303</v>
      </c>
      <c r="AI90" s="1131">
        <v>13.331908526024796</v>
      </c>
      <c r="AJ90" s="1133">
        <v>10.29166062129798</v>
      </c>
      <c r="AK90" s="182">
        <v>11.609460382171104</v>
      </c>
      <c r="AL90" s="1496">
        <v>5.3101643212132164</v>
      </c>
      <c r="AM90" s="1051">
        <v>2.0677659234010268</v>
      </c>
      <c r="AN90" s="1051">
        <v>4.5217134443834652</v>
      </c>
      <c r="AO90" s="1049">
        <v>7.132066011430191</v>
      </c>
      <c r="AP90" s="1115">
        <v>3.956163015656915</v>
      </c>
      <c r="AQ90" s="1115">
        <v>1.53380706171412</v>
      </c>
      <c r="AR90" s="1115">
        <v>1.0384282995630145</v>
      </c>
      <c r="AS90" s="789">
        <v>6.1344301505331503E-2</v>
      </c>
      <c r="AT90" s="1115">
        <v>1.2499974538943308</v>
      </c>
      <c r="AU90" s="460">
        <v>12.855879447304895</v>
      </c>
      <c r="AV90" s="484">
        <v>3.7913909269937229</v>
      </c>
      <c r="AW90" s="798">
        <v>4.2805637253113762</v>
      </c>
      <c r="AX90" s="89">
        <v>4.022482515984108</v>
      </c>
      <c r="AY90" s="27">
        <v>2.4469291705301544</v>
      </c>
      <c r="AZ90" s="1137">
        <v>2.1368804516201019</v>
      </c>
      <c r="BA90" s="683">
        <v>2.7037608216418034</v>
      </c>
      <c r="BB90" s="345">
        <v>0.80167882304726445</v>
      </c>
      <c r="BC90" s="175">
        <v>1.1663209794635536</v>
      </c>
      <c r="BD90" s="178">
        <v>0.95987686084296975</v>
      </c>
      <c r="BE90" s="471">
        <v>0.64565355609223951</v>
      </c>
      <c r="BF90" s="484">
        <v>1.4827558737236173</v>
      </c>
      <c r="BG90" s="1082">
        <v>4.72165816853461</v>
      </c>
      <c r="BH90" s="1049">
        <v>3.1118180558803927</v>
      </c>
      <c r="BI90" s="1075">
        <v>0.57053689236130312</v>
      </c>
      <c r="BJ90" s="1136">
        <v>0.23389646147465984</v>
      </c>
      <c r="BK90" s="790">
        <v>0.14419817546402472</v>
      </c>
      <c r="BL90" s="1062">
        <v>5.5578453035978054E-2</v>
      </c>
      <c r="BM90" s="791">
        <v>5.1714274798332051E-2</v>
      </c>
      <c r="BN90" s="1068">
        <v>0.14844354935896983</v>
      </c>
      <c r="BO90" s="792">
        <v>0.26467785128498911</v>
      </c>
      <c r="BP90" s="45" t="s">
        <v>33</v>
      </c>
      <c r="BQ90" s="106"/>
      <c r="BR90" s="1"/>
      <c r="BS90" s="701"/>
      <c r="BT90" s="977"/>
      <c r="BU90" s="106"/>
      <c r="BV90" s="106"/>
      <c r="BW90" s="979"/>
      <c r="BX90" s="106"/>
      <c r="BY90" s="979"/>
      <c r="BZ90" s="106"/>
      <c r="CA90" s="979"/>
      <c r="CB90" s="106"/>
      <c r="CC90" s="979"/>
      <c r="CD90" s="106"/>
      <c r="CE90" s="979"/>
      <c r="CF90" s="1248"/>
      <c r="CG90" s="1159"/>
      <c r="CH90" s="1545"/>
      <c r="CI90" s="1548"/>
      <c r="CL90" s="39"/>
      <c r="CM90" s="91"/>
    </row>
    <row r="91" spans="1:91" ht="13.5" customHeight="1" x14ac:dyDescent="0.2">
      <c r="A91" s="39"/>
      <c r="B91" s="1"/>
      <c r="C91" s="295" t="s">
        <v>14</v>
      </c>
      <c r="D91" s="1"/>
      <c r="E91" s="1"/>
      <c r="F91" s="2384"/>
      <c r="G91" s="2385"/>
      <c r="H91" s="350"/>
      <c r="I91" s="350"/>
      <c r="J91" s="350"/>
      <c r="K91" s="350"/>
      <c r="L91" s="351"/>
      <c r="M91" s="351"/>
      <c r="N91" s="351"/>
      <c r="O91" s="351"/>
      <c r="P91" s="373"/>
      <c r="Q91" s="373"/>
      <c r="R91" s="373"/>
      <c r="S91" s="1056"/>
      <c r="T91" s="373"/>
      <c r="U91" s="374"/>
      <c r="V91" s="22"/>
      <c r="W91" s="1791"/>
      <c r="X91" s="5"/>
      <c r="Y91" s="2382"/>
      <c r="Z91" s="295" t="s">
        <v>14</v>
      </c>
      <c r="AA91" s="345">
        <v>2.8130271404879297</v>
      </c>
      <c r="AB91" s="175">
        <v>2.5367432147472311</v>
      </c>
      <c r="AC91" s="178">
        <v>2.4835756779587315</v>
      </c>
      <c r="AD91" s="455">
        <v>1.9222830066543177</v>
      </c>
      <c r="AE91" s="758">
        <v>10.629150294300871</v>
      </c>
      <c r="AF91" s="1045">
        <v>4.494558732629768</v>
      </c>
      <c r="AG91" s="1046">
        <v>6.2105900340812132</v>
      </c>
      <c r="AH91" s="1047">
        <v>10.019821625000388</v>
      </c>
      <c r="AI91" s="1131">
        <v>9.0327885971725639</v>
      </c>
      <c r="AJ91" s="1133">
        <v>8.5637200787590562</v>
      </c>
      <c r="AK91" s="182">
        <v>8.670252615887275</v>
      </c>
      <c r="AL91" s="1496">
        <v>3.0272134321882831</v>
      </c>
      <c r="AM91" s="1051">
        <v>2.4145365543902604</v>
      </c>
      <c r="AN91" s="1051">
        <v>4.7288655417731427</v>
      </c>
      <c r="AO91" s="1049">
        <v>7.2165301134483473</v>
      </c>
      <c r="AP91" s="1115">
        <v>3.1713248946302532</v>
      </c>
      <c r="AQ91" s="1115">
        <v>0.8219894565422764</v>
      </c>
      <c r="AR91" s="1115">
        <v>0.16850180160122069</v>
      </c>
      <c r="AS91" s="789">
        <v>8.6490759632529529E-2</v>
      </c>
      <c r="AT91" s="1115">
        <v>0.32849876367094971</v>
      </c>
      <c r="AU91" s="460">
        <v>4.4032252789452935</v>
      </c>
      <c r="AV91" s="484">
        <v>2.6170685163074392</v>
      </c>
      <c r="AW91" s="798">
        <v>2.354717768055393</v>
      </c>
      <c r="AX91" s="89">
        <v>2.2632210038282432</v>
      </c>
      <c r="AY91" s="27">
        <v>2.0626272607844585</v>
      </c>
      <c r="AZ91" s="1137">
        <v>2.1430427609201539</v>
      </c>
      <c r="BA91" s="683">
        <v>2.8892521139176792</v>
      </c>
      <c r="BB91" s="345">
        <v>1.7177471817221017</v>
      </c>
      <c r="BC91" s="175">
        <v>0.80565128499881267</v>
      </c>
      <c r="BD91" s="178">
        <v>1.1077055814266024</v>
      </c>
      <c r="BE91" s="471">
        <v>1.082949171824616</v>
      </c>
      <c r="BF91" s="484">
        <v>2.1037611231744728</v>
      </c>
      <c r="BG91" s="1082">
        <v>4.2551257969716874</v>
      </c>
      <c r="BH91" s="1049">
        <v>2.7934113207734512</v>
      </c>
      <c r="BI91" s="1075">
        <v>0.46622046785352789</v>
      </c>
      <c r="BJ91" s="1136">
        <v>0.16825585099452905</v>
      </c>
      <c r="BK91" s="790">
        <v>0.11251345227070597</v>
      </c>
      <c r="BL91" s="1062">
        <v>6.3175695312839675E-2</v>
      </c>
      <c r="BM91" s="791">
        <v>5.294559414235326E-2</v>
      </c>
      <c r="BN91" s="1068">
        <v>8.8202717634136965E-2</v>
      </c>
      <c r="BO91" s="792">
        <v>0.28831005132583559</v>
      </c>
      <c r="BP91" s="45" t="s">
        <v>23</v>
      </c>
      <c r="BQ91" s="106"/>
      <c r="BR91" s="1"/>
      <c r="BS91" s="886" t="s">
        <v>41</v>
      </c>
      <c r="BT91" s="980">
        <f>SUM(30*SUM(BT79,BT74,BT76,BT81),31*SUM(BT71,BT73,BT75,BT77:BT78,BT80,BT82),$CM$7*BT72)/$CM$24</f>
        <v>7.3082191780821919</v>
      </c>
      <c r="BU91" s="981">
        <f t="shared" ref="BU91:CF91" si="44">SUM(30*SUM(BU79,BU74,BU76,BU81),31*SUM(BU71,BU73,BU75,BU77:BU78,BU80,BU82),$CM$7*BU72)/$CM$24</f>
        <v>14.257260273972602</v>
      </c>
      <c r="BV91" s="982">
        <f t="shared" si="44"/>
        <v>10.782739726027398</v>
      </c>
      <c r="BW91" s="983">
        <f t="shared" si="44"/>
        <v>6.9490410958904096</v>
      </c>
      <c r="BX91" s="892">
        <f t="shared" si="44"/>
        <v>58.62191780821918</v>
      </c>
      <c r="BY91" s="984">
        <f t="shared" si="44"/>
        <v>9.419178082191781</v>
      </c>
      <c r="BZ91" s="887">
        <f t="shared" si="44"/>
        <v>7.9936175342465754</v>
      </c>
      <c r="CA91" s="985">
        <f t="shared" si="44"/>
        <v>4.4408986301369859</v>
      </c>
      <c r="CB91" s="986">
        <f t="shared" si="44"/>
        <v>2.1679452054794521</v>
      </c>
      <c r="CC91" s="987">
        <f t="shared" si="44"/>
        <v>1.338904109589041</v>
      </c>
      <c r="CD91" s="988">
        <f t="shared" si="44"/>
        <v>0.56410958904109587</v>
      </c>
      <c r="CE91" s="987">
        <f t="shared" si="44"/>
        <v>1.6493150684931508</v>
      </c>
      <c r="CF91" s="1161">
        <f t="shared" si="44"/>
        <v>122.85479452054794</v>
      </c>
      <c r="CG91" s="1161">
        <f>SUM(30*SUM(CG79,CG74,CG76,CG81),31*SUM(CG71,CG73,CG75,CG77:CG78,CG80,CG82),$CM$7*CG72)/$CM$24</f>
        <v>337.04149555914375</v>
      </c>
      <c r="CH91" s="1545">
        <f t="shared" si="37"/>
        <v>0.36450940355796485</v>
      </c>
      <c r="CI91" s="1551">
        <f>SUM(30*SUM(CI79,CI74,CI76,CI81),31*SUM(CI71,CI73,CI75,CI77:CI78,CI80,CI82),$CM$7*CI72)/$CM$24</f>
        <v>43.736986301369861</v>
      </c>
      <c r="CJ91" s="630" t="s">
        <v>41</v>
      </c>
      <c r="CL91" s="39"/>
      <c r="CM91" s="91"/>
    </row>
    <row r="92" spans="1:91" ht="13.5" customHeight="1" x14ac:dyDescent="0.2">
      <c r="A92" s="39"/>
      <c r="B92" s="1"/>
      <c r="C92" s="295" t="s">
        <v>3</v>
      </c>
      <c r="D92" s="1"/>
      <c r="E92" s="1"/>
      <c r="F92" s="2386" t="s">
        <v>68</v>
      </c>
      <c r="G92" s="2387"/>
      <c r="H92" s="129"/>
      <c r="I92" s="129"/>
      <c r="J92" s="129"/>
      <c r="K92" s="129"/>
      <c r="L92" s="138"/>
      <c r="M92" s="138"/>
      <c r="N92" s="138"/>
      <c r="O92" s="138"/>
      <c r="P92" s="253"/>
      <c r="Q92" s="253"/>
      <c r="R92" s="253"/>
      <c r="S92" s="1055"/>
      <c r="T92" s="253"/>
      <c r="U92" s="283"/>
      <c r="V92" s="2" t="s">
        <v>359</v>
      </c>
      <c r="W92" s="1791"/>
      <c r="X92" s="5"/>
      <c r="Y92" s="2382"/>
      <c r="Z92" s="295" t="s">
        <v>3</v>
      </c>
      <c r="AA92" s="345">
        <v>2.9693741420876769</v>
      </c>
      <c r="AB92" s="175">
        <v>3.7308968623977634</v>
      </c>
      <c r="AC92" s="178">
        <v>2.8982493789123063</v>
      </c>
      <c r="AD92" s="455">
        <v>3.2163092452825941</v>
      </c>
      <c r="AE92" s="758">
        <v>12.350699775568847</v>
      </c>
      <c r="AF92" s="1045">
        <v>6.0428576875727922</v>
      </c>
      <c r="AG92" s="1046">
        <v>8.3493609310526811</v>
      </c>
      <c r="AH92" s="1047">
        <v>11.827069370409269</v>
      </c>
      <c r="AI92" s="1131">
        <v>11.630974589107359</v>
      </c>
      <c r="AJ92" s="1133">
        <v>10.390235283541557</v>
      </c>
      <c r="AK92" s="182">
        <v>10.892978896856079</v>
      </c>
      <c r="AL92" s="1496">
        <v>3.4416800098676492</v>
      </c>
      <c r="AM92" s="1051">
        <v>2.140108529053852</v>
      </c>
      <c r="AN92" s="1051">
        <v>3.9843106283014227</v>
      </c>
      <c r="AO92" s="1049">
        <v>5.9977450959972716</v>
      </c>
      <c r="AP92" s="1115">
        <v>1.0022555208290238</v>
      </c>
      <c r="AQ92" s="1115">
        <v>0.29999999999999977</v>
      </c>
      <c r="AR92" s="1115">
        <v>0.10954451150103302</v>
      </c>
      <c r="AS92" s="789">
        <v>0.14943631258968054</v>
      </c>
      <c r="AT92" s="1115">
        <v>0.15165750888103072</v>
      </c>
      <c r="AU92" s="460">
        <v>1.3392609902479802</v>
      </c>
      <c r="AV92" s="484">
        <v>3.1670922181520966</v>
      </c>
      <c r="AW92" s="798">
        <v>3.0501189823434123</v>
      </c>
      <c r="AX92" s="89">
        <v>2.9584251840958347</v>
      </c>
      <c r="AY92" s="27">
        <v>2.0090440673405241</v>
      </c>
      <c r="AZ92" s="1137">
        <v>3.5910432185995007</v>
      </c>
      <c r="BA92" s="683">
        <v>1.233362394310336</v>
      </c>
      <c r="BB92" s="345">
        <v>0.81863429602325366</v>
      </c>
      <c r="BC92" s="175">
        <v>2.0760920057570202</v>
      </c>
      <c r="BD92" s="178">
        <v>1.507170916833495</v>
      </c>
      <c r="BE92" s="471">
        <v>1.4453220339107244</v>
      </c>
      <c r="BF92" s="484">
        <v>2.5934760931675189</v>
      </c>
      <c r="BG92" s="1082">
        <v>5.3504862263209931</v>
      </c>
      <c r="BH92" s="1049">
        <v>2.6789697899844445</v>
      </c>
      <c r="BI92" s="309">
        <v>7.1598045477962086E-2</v>
      </c>
      <c r="BJ92" s="1136">
        <v>0.26861066831534341</v>
      </c>
      <c r="BK92" s="790">
        <v>9.2466128601232336E-2</v>
      </c>
      <c r="BL92" s="1062">
        <v>5.5100420838444047E-2</v>
      </c>
      <c r="BM92" s="791">
        <v>7.0400727387089412E-2</v>
      </c>
      <c r="BN92" s="1068">
        <v>7.9037113781680143E-2</v>
      </c>
      <c r="BO92" s="792">
        <v>0.20543791941340447</v>
      </c>
      <c r="BP92" s="45" t="s">
        <v>3</v>
      </c>
      <c r="BQ92" s="106"/>
      <c r="BR92" s="1"/>
      <c r="BS92" s="744"/>
      <c r="BT92" s="977"/>
      <c r="BU92" s="106"/>
      <c r="BV92" s="106"/>
      <c r="BW92" s="979"/>
      <c r="BX92" s="106"/>
      <c r="BY92" s="979"/>
      <c r="BZ92" s="106"/>
      <c r="CA92" s="979"/>
      <c r="CB92" s="106"/>
      <c r="CC92" s="979"/>
      <c r="CD92" s="106"/>
      <c r="CE92" s="979"/>
      <c r="CF92" s="1159"/>
      <c r="CG92" s="1159"/>
      <c r="CH92" s="132"/>
      <c r="CI92" s="1548"/>
      <c r="CL92" s="39"/>
      <c r="CM92" s="91"/>
    </row>
    <row r="93" spans="1:91" ht="12.75" customHeight="1" x14ac:dyDescent="0.2">
      <c r="A93" s="39"/>
      <c r="B93" s="1"/>
      <c r="C93" s="295" t="s">
        <v>4</v>
      </c>
      <c r="D93" s="1"/>
      <c r="E93" s="1"/>
      <c r="F93" s="2388" t="s">
        <v>48</v>
      </c>
      <c r="G93" s="2389"/>
      <c r="H93" s="152">
        <v>-0.43127768876693673</v>
      </c>
      <c r="I93" s="152">
        <v>-0.16563142535538186</v>
      </c>
      <c r="J93" s="152">
        <v>-0.21334401256460706</v>
      </c>
      <c r="K93" s="152">
        <v>7.5208309267603635E-2</v>
      </c>
      <c r="L93" s="152">
        <v>-0.46711083835451456</v>
      </c>
      <c r="M93" s="152">
        <v>-0.2873175291106711</v>
      </c>
      <c r="N93" s="152">
        <v>-0.63396605171320697</v>
      </c>
      <c r="O93" s="152">
        <v>-0.23110388050561698</v>
      </c>
      <c r="P93" s="152">
        <v>-0.25525005555797498</v>
      </c>
      <c r="Q93" s="152">
        <v>-0.57032018480434132</v>
      </c>
      <c r="R93" s="152">
        <v>-0.72064462593963208</v>
      </c>
      <c r="S93" s="610">
        <v>-0.46601303079961409</v>
      </c>
      <c r="T93" s="152">
        <f t="shared" ref="T93:T101" si="45">AVERAGE(H93:S93)</f>
        <v>-0.36389758451707449</v>
      </c>
      <c r="U93" s="284">
        <f>CORREL(Daily!R4:R368,Daily!$Z$4:$Z$368)</f>
        <v>-0.36340348828350294</v>
      </c>
      <c r="V93" s="1790">
        <f>CORREL(Daily!R4:R368,Daily!$BK$4:$BK$368)</f>
        <v>-0.47893406491454932</v>
      </c>
      <c r="W93" s="1791">
        <f t="shared" ref="W93:W101" si="46">ABS(U93)</f>
        <v>0.36340348828350294</v>
      </c>
      <c r="X93" s="5"/>
      <c r="Y93" s="2382"/>
      <c r="Z93" s="295" t="s">
        <v>4</v>
      </c>
      <c r="AA93" s="345">
        <v>2.1776292075367816</v>
      </c>
      <c r="AB93" s="175">
        <v>3.9108102461777698</v>
      </c>
      <c r="AC93" s="178">
        <v>2.6311769142387655</v>
      </c>
      <c r="AD93" s="455">
        <v>3.3277240159659756</v>
      </c>
      <c r="AE93" s="758">
        <v>11.792263195178766</v>
      </c>
      <c r="AF93" s="1045">
        <v>6.6484809430857794</v>
      </c>
      <c r="AG93" s="1046">
        <v>8.5457524570672732</v>
      </c>
      <c r="AH93" s="1047">
        <v>11.126028300661764</v>
      </c>
      <c r="AI93" s="1131">
        <v>6.0008620070463126</v>
      </c>
      <c r="AJ93" s="1133">
        <v>5.6017238725973977</v>
      </c>
      <c r="AK93" s="182">
        <v>5.6905093402698537</v>
      </c>
      <c r="AL93" s="1496">
        <v>2.2916640543349791</v>
      </c>
      <c r="AM93" s="1051">
        <v>1.9020376248741226</v>
      </c>
      <c r="AN93" s="1051">
        <v>2.6999808428439218</v>
      </c>
      <c r="AO93" s="1049">
        <v>4.766093125208628</v>
      </c>
      <c r="AP93" s="1115">
        <v>0.25944237284527405</v>
      </c>
      <c r="AQ93" s="1115" t="s">
        <v>459</v>
      </c>
      <c r="AR93" s="1115" t="s">
        <v>459</v>
      </c>
      <c r="AS93" s="789">
        <v>0.38888888888888884</v>
      </c>
      <c r="AT93" s="1115">
        <v>9.4280904158206058E-2</v>
      </c>
      <c r="AU93" s="460" t="s">
        <v>459</v>
      </c>
      <c r="AV93" s="1127">
        <v>2.6979536732472829</v>
      </c>
      <c r="AW93" s="1124">
        <v>2.4048705368170182</v>
      </c>
      <c r="AX93" s="1121">
        <v>2.3554022034951632</v>
      </c>
      <c r="AY93" s="27">
        <v>1.8220267860806558</v>
      </c>
      <c r="AZ93" s="1137">
        <v>4.6104828081382045</v>
      </c>
      <c r="BA93" s="683">
        <v>0.55407580708780269</v>
      </c>
      <c r="BB93" s="345">
        <v>0.91493510609831141</v>
      </c>
      <c r="BC93" s="175">
        <v>1.0744846135820365</v>
      </c>
      <c r="BD93" s="178">
        <v>0.50913136431092165</v>
      </c>
      <c r="BE93" s="471">
        <v>1.6706218677314415</v>
      </c>
      <c r="BF93" s="484">
        <v>4.8141127635165191</v>
      </c>
      <c r="BG93" s="1082">
        <v>2.2501894921999286</v>
      </c>
      <c r="BH93" s="1049">
        <v>2.1716346668896174</v>
      </c>
      <c r="BI93" s="309">
        <v>3.5353719170109869E-2</v>
      </c>
      <c r="BJ93" s="1136">
        <v>0.36932325793890519</v>
      </c>
      <c r="BK93" s="790">
        <v>6.4843601069711196E-2</v>
      </c>
      <c r="BL93" s="1062">
        <v>5.8400667365815617E-2</v>
      </c>
      <c r="BM93" s="791">
        <v>7.1400592894338907E-2</v>
      </c>
      <c r="BN93" s="1068">
        <v>6.6599746224717121E-2</v>
      </c>
      <c r="BO93" s="792">
        <v>0.17439344166392265</v>
      </c>
      <c r="BP93" s="45" t="s">
        <v>4</v>
      </c>
      <c r="BQ93" s="106"/>
      <c r="BR93" s="1"/>
      <c r="BS93" s="698" t="s">
        <v>13</v>
      </c>
      <c r="BT93" s="446">
        <f t="shared" ref="BT93:CF93" si="47">(MAX(BT71:BT82)-MIN(BT71:BT82))</f>
        <v>11.2</v>
      </c>
      <c r="BU93" s="175">
        <f t="shared" si="47"/>
        <v>15.399999999999999</v>
      </c>
      <c r="BV93" s="178">
        <f t="shared" si="47"/>
        <v>13.2</v>
      </c>
      <c r="BW93" s="455">
        <f t="shared" si="47"/>
        <v>4.5</v>
      </c>
      <c r="BX93" s="461">
        <f t="shared" si="47"/>
        <v>29</v>
      </c>
      <c r="BY93" s="460">
        <f t="shared" si="47"/>
        <v>4</v>
      </c>
      <c r="BZ93" s="315">
        <f t="shared" si="47"/>
        <v>2.1887999999999996</v>
      </c>
      <c r="CA93" s="464">
        <f t="shared" si="47"/>
        <v>1.2160000000000002</v>
      </c>
      <c r="CB93" s="470">
        <f t="shared" si="47"/>
        <v>7</v>
      </c>
      <c r="CC93" s="65">
        <f t="shared" si="47"/>
        <v>2.7</v>
      </c>
      <c r="CD93" s="26">
        <f t="shared" si="47"/>
        <v>2.5</v>
      </c>
      <c r="CE93" s="65">
        <f t="shared" si="47"/>
        <v>5</v>
      </c>
      <c r="CF93" s="1162">
        <f t="shared" si="47"/>
        <v>145</v>
      </c>
      <c r="CG93" s="1162">
        <f>(MAX(CG71:CG82)-MIN(CG71:CG82))</f>
        <v>235.29844451149322</v>
      </c>
      <c r="CH93" s="132">
        <f t="shared" si="37"/>
        <v>0.61623866788000559</v>
      </c>
      <c r="CI93" s="1547">
        <f>(MAX(CI71:CI82)-MIN(CI71:CI82))</f>
        <v>34</v>
      </c>
      <c r="CJ93" s="45" t="s">
        <v>13</v>
      </c>
      <c r="CL93" s="39"/>
      <c r="CM93" s="91"/>
    </row>
    <row r="94" spans="1:91" ht="14.25" customHeight="1" thickBot="1" x14ac:dyDescent="0.25">
      <c r="A94" s="39"/>
      <c r="B94" s="1"/>
      <c r="C94" s="295" t="s">
        <v>5</v>
      </c>
      <c r="D94" s="1"/>
      <c r="E94" s="1"/>
      <c r="F94" s="2315" t="s">
        <v>91</v>
      </c>
      <c r="G94" s="2316"/>
      <c r="H94" s="550">
        <v>0.34450912011802509</v>
      </c>
      <c r="I94" s="550">
        <v>-1.5517867557082871E-3</v>
      </c>
      <c r="J94" s="550">
        <v>0.18550398569944201</v>
      </c>
      <c r="K94" s="550">
        <v>-0.18205215605214164</v>
      </c>
      <c r="L94" s="550">
        <v>5.239432909197793E-3</v>
      </c>
      <c r="M94" s="550">
        <v>-0.48124646775472957</v>
      </c>
      <c r="N94" s="550">
        <v>-0.3629570942934543</v>
      </c>
      <c r="O94" s="550">
        <v>-0.3133634061267821</v>
      </c>
      <c r="P94" s="550">
        <v>-1.0759932210463266E-2</v>
      </c>
      <c r="Q94" s="550">
        <v>-0.16416004012919136</v>
      </c>
      <c r="R94" s="550">
        <v>0.48399891788081428</v>
      </c>
      <c r="S94" s="611">
        <v>-3.6918878675990904E-2</v>
      </c>
      <c r="T94" s="550">
        <f t="shared" si="45"/>
        <v>-4.4479858782581844E-2</v>
      </c>
      <c r="U94" s="551">
        <f>CORREL(Daily!H4:H368,Daily!$Z$4:$Z$368)</f>
        <v>-3.0855921967016973E-3</v>
      </c>
      <c r="V94" s="1784">
        <f>CORREL(Daily!Z4:Z368,Daily!AY4:AY368)</f>
        <v>-0.16059861236262898</v>
      </c>
      <c r="W94" s="1791">
        <f t="shared" si="46"/>
        <v>3.0855921967016973E-3</v>
      </c>
      <c r="X94" s="5"/>
      <c r="Y94" s="2382"/>
      <c r="Z94" s="295" t="s">
        <v>5</v>
      </c>
      <c r="AA94" s="345">
        <v>2.5583975159193635</v>
      </c>
      <c r="AB94" s="175">
        <v>2.3836855894280879</v>
      </c>
      <c r="AC94" s="178">
        <v>1.9262532577268119</v>
      </c>
      <c r="AD94" s="455">
        <v>2.8217854486618199</v>
      </c>
      <c r="AE94" s="758">
        <v>8.923208835053595</v>
      </c>
      <c r="AF94" s="1045">
        <v>6.8695995406910448</v>
      </c>
      <c r="AG94" s="1046">
        <v>8.3822649439992034</v>
      </c>
      <c r="AH94" s="1047">
        <v>8.6935892831244228</v>
      </c>
      <c r="AI94" s="1131">
        <v>4.6862874775899845</v>
      </c>
      <c r="AJ94" s="1133">
        <v>4.6243860388716547</v>
      </c>
      <c r="AK94" s="182">
        <v>4.3025373858932685</v>
      </c>
      <c r="AL94" s="1496">
        <v>3.5560035560053342</v>
      </c>
      <c r="AM94" s="1051">
        <v>1.8380857269955999</v>
      </c>
      <c r="AN94" s="1051">
        <v>3.1933836169071541</v>
      </c>
      <c r="AO94" s="1049">
        <v>5.108746453150796</v>
      </c>
      <c r="AP94" s="1115">
        <v>2.6656718574522453</v>
      </c>
      <c r="AQ94" s="1115">
        <v>1.840380395461765</v>
      </c>
      <c r="AR94" s="1115">
        <v>1.3227496613746181</v>
      </c>
      <c r="AS94" s="789">
        <v>0.18979465589296113</v>
      </c>
      <c r="AT94" s="1115">
        <v>1.7197464283369737</v>
      </c>
      <c r="AU94" s="460">
        <v>30.3288916161911</v>
      </c>
      <c r="AV94" s="484">
        <v>3.0148342917068631</v>
      </c>
      <c r="AW94" s="798">
        <v>2.8602879770799206</v>
      </c>
      <c r="AX94" s="89">
        <v>2.9070030386407719</v>
      </c>
      <c r="AY94" s="27">
        <v>1.7101531089098341</v>
      </c>
      <c r="AZ94" s="1137">
        <v>4.4924907477121838</v>
      </c>
      <c r="BA94" s="683">
        <v>0.87346793676650758</v>
      </c>
      <c r="BB94" s="345">
        <v>0.86377529526767971</v>
      </c>
      <c r="BC94" s="175">
        <v>0.87712865176138322</v>
      </c>
      <c r="BD94" s="178">
        <v>0.85281793932628291</v>
      </c>
      <c r="BE94" s="471">
        <v>0.6338854538002775</v>
      </c>
      <c r="BF94" s="484">
        <v>2.4231886233215416</v>
      </c>
      <c r="BG94" s="1082">
        <v>2.0102024192538894</v>
      </c>
      <c r="BH94" s="1049">
        <v>2.6399961188921903</v>
      </c>
      <c r="BI94" s="309">
        <v>0.14092232165576279</v>
      </c>
      <c r="BJ94" s="1136">
        <v>0.308672492225051</v>
      </c>
      <c r="BK94" s="790">
        <v>4.5332904885587638E-2</v>
      </c>
      <c r="BL94" s="1062">
        <v>6.7734128361526938E-2</v>
      </c>
      <c r="BM94" s="791">
        <v>8.407910494481606E-2</v>
      </c>
      <c r="BN94" s="1068">
        <v>0.13640348984809222</v>
      </c>
      <c r="BO94" s="792">
        <v>0.10322763222361364</v>
      </c>
      <c r="BP94" s="45" t="s">
        <v>5</v>
      </c>
      <c r="BQ94" s="106"/>
      <c r="BR94" s="1"/>
      <c r="BS94" s="945" t="s">
        <v>220</v>
      </c>
      <c r="BT94" s="448">
        <f t="shared" ref="BT94:CF94" si="48">STDEV(BT71:BT82)</f>
        <v>4.2129939688798741</v>
      </c>
      <c r="BU94" s="333">
        <f t="shared" si="48"/>
        <v>5.7418453374144347</v>
      </c>
      <c r="BV94" s="452">
        <f t="shared" si="48"/>
        <v>4.9581639899780612</v>
      </c>
      <c r="BW94" s="456">
        <f t="shared" si="48"/>
        <v>1.7614345049281592</v>
      </c>
      <c r="BX94" s="462">
        <f t="shared" si="48"/>
        <v>8.6497503905131161</v>
      </c>
      <c r="BY94" s="463">
        <f t="shared" si="48"/>
        <v>1.1645001528813179</v>
      </c>
      <c r="BZ94" s="465">
        <f t="shared" si="48"/>
        <v>0.76959107913937586</v>
      </c>
      <c r="CA94" s="466">
        <f t="shared" si="48"/>
        <v>0.42755059952187552</v>
      </c>
      <c r="CB94" s="348">
        <f t="shared" si="48"/>
        <v>2.8668824795437904</v>
      </c>
      <c r="CC94" s="74">
        <f t="shared" si="48"/>
        <v>1.001211387482305</v>
      </c>
      <c r="CD94" s="73">
        <f t="shared" si="48"/>
        <v>0.94496272172744744</v>
      </c>
      <c r="CE94" s="74">
        <f t="shared" si="48"/>
        <v>2.059714602177749</v>
      </c>
      <c r="CF94" s="490">
        <f t="shared" si="48"/>
        <v>55.883740249221184</v>
      </c>
      <c r="CG94" s="490">
        <f>STDEV(CG71:CG82)</f>
        <v>89.704359828779786</v>
      </c>
      <c r="CH94" s="1552">
        <f t="shared" si="37"/>
        <v>0.62297685815814763</v>
      </c>
      <c r="CI94" s="1553">
        <f>STDEV(CI71:CI82)</f>
        <v>10.90558655835706</v>
      </c>
      <c r="CJ94" s="37" t="s">
        <v>220</v>
      </c>
      <c r="CL94" s="39"/>
      <c r="CM94" s="91"/>
    </row>
    <row r="95" spans="1:91" ht="14.25" customHeight="1" x14ac:dyDescent="0.2">
      <c r="A95" s="39"/>
      <c r="B95" s="1"/>
      <c r="C95" s="295" t="s">
        <v>6</v>
      </c>
      <c r="D95" s="1"/>
      <c r="E95" s="1"/>
      <c r="F95" s="2373" t="s">
        <v>286</v>
      </c>
      <c r="G95" s="2374"/>
      <c r="H95" s="152">
        <v>0.44562237210734135</v>
      </c>
      <c r="I95" s="152">
        <v>-0.10255682240253793</v>
      </c>
      <c r="J95" s="152">
        <v>3.0469638409914162E-2</v>
      </c>
      <c r="K95" s="152">
        <v>-0.25699875713847642</v>
      </c>
      <c r="L95" s="152">
        <v>-0.19848257234677083</v>
      </c>
      <c r="M95" s="152">
        <v>-0.53457903651982774</v>
      </c>
      <c r="N95" s="152">
        <v>-0.34052264782870073</v>
      </c>
      <c r="O95" s="152">
        <v>-0.39231975438865357</v>
      </c>
      <c r="P95" s="152">
        <v>-0.19762835025331713</v>
      </c>
      <c r="Q95" s="152">
        <v>-0.18218148839237688</v>
      </c>
      <c r="R95" s="152">
        <v>0.4332789495591991</v>
      </c>
      <c r="S95" s="610">
        <v>9.2907605199124652E-2</v>
      </c>
      <c r="T95" s="152">
        <f t="shared" si="45"/>
        <v>-0.10024923866625685</v>
      </c>
      <c r="U95" s="284">
        <f>CORREL(Daily!G4:G368,Daily!$Z$4:$Z$368)</f>
        <v>-5.4391681899740786E-2</v>
      </c>
      <c r="V95" s="1784">
        <f>CORREL(Daily!AX4:AX368,Daily!Z4:Z368)</f>
        <v>-0.23108975392386691</v>
      </c>
      <c r="W95" s="1791">
        <f t="shared" si="46"/>
        <v>5.4391681899740786E-2</v>
      </c>
      <c r="X95" s="5"/>
      <c r="Y95" s="2382"/>
      <c r="Z95" s="295" t="s">
        <v>6</v>
      </c>
      <c r="AA95" s="345">
        <v>2.3834703762545102</v>
      </c>
      <c r="AB95" s="175">
        <v>3.9353686532244341</v>
      </c>
      <c r="AC95" s="178">
        <v>2.9490715468611199</v>
      </c>
      <c r="AD95" s="455">
        <v>2.847101772987247</v>
      </c>
      <c r="AE95" s="758">
        <v>11.405987538312413</v>
      </c>
      <c r="AF95" s="1045">
        <v>6.1334770098114273</v>
      </c>
      <c r="AG95" s="1046">
        <v>8.9082810499202303</v>
      </c>
      <c r="AH95" s="1047">
        <v>9.0022347161722784</v>
      </c>
      <c r="AI95" s="1131">
        <v>8.5123979900053435</v>
      </c>
      <c r="AJ95" s="1133">
        <v>7.7118360267411497</v>
      </c>
      <c r="AK95" s="182">
        <v>7.9759696937253279</v>
      </c>
      <c r="AL95" s="50">
        <v>3.0663167916356389</v>
      </c>
      <c r="AM95" s="1051">
        <v>1.5790328772974296</v>
      </c>
      <c r="AN95" s="1051">
        <v>2.6433955870972441</v>
      </c>
      <c r="AO95" s="1049">
        <v>4.9669077315562271</v>
      </c>
      <c r="AP95" s="1115">
        <v>4.1536357152707089</v>
      </c>
      <c r="AQ95" s="1115">
        <v>2.3741665204165163</v>
      </c>
      <c r="AR95" s="1115">
        <v>0.93019159868083634</v>
      </c>
      <c r="AS95" s="789">
        <v>5.0498407160793388E-2</v>
      </c>
      <c r="AT95" s="1115">
        <v>0.9685724370633495</v>
      </c>
      <c r="AU95" s="460">
        <v>15.08491775217033</v>
      </c>
      <c r="AV95" s="484">
        <v>2.6038344845608901</v>
      </c>
      <c r="AW95" s="798">
        <v>2.633351520379517</v>
      </c>
      <c r="AX95" s="89">
        <v>2.6697022951684306</v>
      </c>
      <c r="AY95" s="487">
        <v>1.6212702555031746</v>
      </c>
      <c r="AZ95" s="1137">
        <v>3.97284605127438</v>
      </c>
      <c r="BA95" s="683">
        <v>2.8857477765537749</v>
      </c>
      <c r="BB95" s="345">
        <v>0.66194449476951189</v>
      </c>
      <c r="BC95" s="175">
        <v>1.1394754366178155</v>
      </c>
      <c r="BD95" s="178">
        <v>0.69933173350748112</v>
      </c>
      <c r="BE95" s="471">
        <v>1.4207254604901556</v>
      </c>
      <c r="BF95" s="484">
        <v>2.9939205090031251</v>
      </c>
      <c r="BG95" s="1082">
        <v>5.4957255831901213</v>
      </c>
      <c r="BH95" s="1049">
        <v>2.2166186560352523</v>
      </c>
      <c r="BI95" s="309">
        <v>0.58367351029017156</v>
      </c>
      <c r="BJ95" s="1136">
        <v>0.28796724739480212</v>
      </c>
      <c r="BK95" s="790">
        <v>3.6192447004026441E-2</v>
      </c>
      <c r="BL95" s="1062">
        <v>8.3823209579475422E-2</v>
      </c>
      <c r="BM95" s="791">
        <v>9.1759929761917977E-2</v>
      </c>
      <c r="BN95" s="1068">
        <v>7.9917785012128192E-2</v>
      </c>
      <c r="BO95" s="792">
        <v>0.19173994356011353</v>
      </c>
      <c r="BP95" s="45" t="s">
        <v>6</v>
      </c>
      <c r="BQ95" s="106"/>
      <c r="BR95" s="1"/>
      <c r="CL95" s="39"/>
      <c r="CM95" s="91"/>
    </row>
    <row r="96" spans="1:91" ht="15" customHeight="1" x14ac:dyDescent="0.2">
      <c r="A96" s="39"/>
      <c r="B96" s="1"/>
      <c r="C96" s="295" t="s">
        <v>7</v>
      </c>
      <c r="D96" s="1"/>
      <c r="E96" s="1"/>
      <c r="F96" s="2315" t="s">
        <v>92</v>
      </c>
      <c r="G96" s="2316"/>
      <c r="H96" s="550">
        <v>0.33917511555363666</v>
      </c>
      <c r="I96" s="550">
        <v>-0.21870304085599124</v>
      </c>
      <c r="J96" s="550">
        <v>-0.1795781857293979</v>
      </c>
      <c r="K96" s="550">
        <v>-0.30602431961075688</v>
      </c>
      <c r="L96" s="550">
        <v>-0.39331177714764565</v>
      </c>
      <c r="M96" s="550">
        <v>-0.53240004024506504</v>
      </c>
      <c r="N96" s="550">
        <v>-0.38386287874050129</v>
      </c>
      <c r="O96" s="550">
        <v>-0.46774923665168189</v>
      </c>
      <c r="P96" s="550">
        <v>-0.35387544924051639</v>
      </c>
      <c r="Q96" s="550">
        <v>-0.16677967590832191</v>
      </c>
      <c r="R96" s="550">
        <v>-0.10716964406734339</v>
      </c>
      <c r="S96" s="611">
        <v>0.40379564539004997</v>
      </c>
      <c r="T96" s="550">
        <f t="shared" si="45"/>
        <v>-0.19720695727112789</v>
      </c>
      <c r="U96" s="551">
        <f>CORREL(Daily!I4:I368,Daily!$Z$4:$Z$368)</f>
        <v>-0.20685260558954813</v>
      </c>
      <c r="V96" s="1784">
        <f>CORREL(Daily!Z4:Z368,Daily!AZ4:AZ368)</f>
        <v>-0.27547097056986281</v>
      </c>
      <c r="W96" s="1791">
        <f t="shared" si="46"/>
        <v>0.20685260558954813</v>
      </c>
      <c r="X96" s="5"/>
      <c r="Y96" s="2382"/>
      <c r="Z96" s="295" t="s">
        <v>7</v>
      </c>
      <c r="AA96" s="345">
        <v>1.3717895070355801</v>
      </c>
      <c r="AB96" s="175">
        <v>2.3907842776724428</v>
      </c>
      <c r="AC96" s="178">
        <v>1.4709882567895638</v>
      </c>
      <c r="AD96" s="455">
        <v>2.859900742694502</v>
      </c>
      <c r="AE96" s="758">
        <v>11.519688615863343</v>
      </c>
      <c r="AF96" s="1045">
        <v>8.0371449485953228</v>
      </c>
      <c r="AG96" s="1046">
        <v>10.694888740014546</v>
      </c>
      <c r="AH96" s="1047">
        <v>9.1985272313456008</v>
      </c>
      <c r="AI96" s="1131">
        <v>8.1735213716585644</v>
      </c>
      <c r="AJ96" s="1133">
        <v>7.3014949124825987</v>
      </c>
      <c r="AK96" s="182">
        <v>7.5869511634785995</v>
      </c>
      <c r="AL96" s="50">
        <v>3.1605770536134625</v>
      </c>
      <c r="AM96" s="1051">
        <v>1.8681023664705585</v>
      </c>
      <c r="AN96" s="1051">
        <v>3.7325479204552292</v>
      </c>
      <c r="AO96" s="1049">
        <v>5.5337439930525578</v>
      </c>
      <c r="AP96" s="1115">
        <v>2.9668164756182676</v>
      </c>
      <c r="AQ96" s="1115">
        <v>1.452230821520587</v>
      </c>
      <c r="AR96" s="1115">
        <v>0.94285436785028442</v>
      </c>
      <c r="AS96" s="789">
        <v>6.4815946688672188E-2</v>
      </c>
      <c r="AT96" s="1115">
        <v>0.53328992878934822</v>
      </c>
      <c r="AU96" s="460">
        <v>18.94016895383988</v>
      </c>
      <c r="AV96" s="484">
        <v>2.4378908564488633</v>
      </c>
      <c r="AW96" s="798">
        <v>1.8445152640029503</v>
      </c>
      <c r="AX96" s="89">
        <v>1.9586312973961644</v>
      </c>
      <c r="AY96" s="487">
        <v>1.6690413190604889</v>
      </c>
      <c r="AZ96" s="1137">
        <v>3.8985798351685452</v>
      </c>
      <c r="BA96" s="683">
        <v>1.5026857675938214</v>
      </c>
      <c r="BB96" s="345">
        <v>0.55677192595295977</v>
      </c>
      <c r="BC96" s="175">
        <v>0.66012638685507086</v>
      </c>
      <c r="BD96" s="178">
        <v>0.51684427858698423</v>
      </c>
      <c r="BE96" s="471">
        <v>0.69828309399652722</v>
      </c>
      <c r="BF96" s="484">
        <v>5.2481399115204743</v>
      </c>
      <c r="BG96" s="1082">
        <v>3.3925221379992796</v>
      </c>
      <c r="BH96" s="1049">
        <v>1.6377969049906438</v>
      </c>
      <c r="BI96" s="309">
        <v>0.48430988261026447</v>
      </c>
      <c r="BJ96" s="1136">
        <v>0.26113506616470178</v>
      </c>
      <c r="BK96" s="790">
        <v>6.03934969098745E-2</v>
      </c>
      <c r="BL96" s="1062">
        <v>7.1896732598244834E-2</v>
      </c>
      <c r="BM96" s="791">
        <v>6.1961849152240699E-2</v>
      </c>
      <c r="BN96" s="1068">
        <v>5.815531699734551E-2</v>
      </c>
      <c r="BO96" s="792">
        <v>0.22844076499385643</v>
      </c>
      <c r="BP96" s="45" t="s">
        <v>7</v>
      </c>
      <c r="BQ96" s="106"/>
      <c r="BR96" s="1"/>
      <c r="BS96" s="1828"/>
      <c r="BT96" s="1828"/>
      <c r="BU96" s="1828"/>
      <c r="BV96" s="106"/>
      <c r="CD96" t="s">
        <v>448</v>
      </c>
      <c r="CE96" t="s">
        <v>401</v>
      </c>
      <c r="CG96" s="1"/>
      <c r="CL96" s="39"/>
      <c r="CM96" s="91"/>
    </row>
    <row r="97" spans="1:91" ht="14.25" x14ac:dyDescent="0.2">
      <c r="A97" s="39"/>
      <c r="B97" s="1"/>
      <c r="C97" s="295" t="s">
        <v>8</v>
      </c>
      <c r="D97" s="1"/>
      <c r="E97" s="1"/>
      <c r="F97" s="2373" t="s">
        <v>93</v>
      </c>
      <c r="G97" s="2374"/>
      <c r="H97" s="152">
        <v>0.49244147307561498</v>
      </c>
      <c r="I97" s="152">
        <v>0.46538541878895096</v>
      </c>
      <c r="J97" s="152">
        <v>0.2851940812709946</v>
      </c>
      <c r="K97" s="152">
        <v>0.46627530446983567</v>
      </c>
      <c r="L97" s="152">
        <v>0.31871590424499668</v>
      </c>
      <c r="M97" s="152">
        <v>0.63290568550899562</v>
      </c>
      <c r="N97" s="152">
        <v>0.60279874040905579</v>
      </c>
      <c r="O97" s="152">
        <v>0.64495339846313782</v>
      </c>
      <c r="P97" s="152">
        <v>0.41960032407340531</v>
      </c>
      <c r="Q97" s="152">
        <v>-3.3720703231424967E-2</v>
      </c>
      <c r="R97" s="152">
        <v>2.7726146459120226E-4</v>
      </c>
      <c r="S97" s="610">
        <v>0.16529060965395537</v>
      </c>
      <c r="T97" s="152">
        <f t="shared" si="45"/>
        <v>0.3716764581826757</v>
      </c>
      <c r="U97" s="284">
        <f>CORREL(Daily!M4:M368,Daily!$Z$4:$Z$368)</f>
        <v>0.29399786782716142</v>
      </c>
      <c r="V97" s="258"/>
      <c r="W97" s="1791">
        <f t="shared" si="46"/>
        <v>0.29399786782716142</v>
      </c>
      <c r="X97" s="5"/>
      <c r="Y97" s="2382"/>
      <c r="Z97" s="295" t="s">
        <v>8</v>
      </c>
      <c r="AA97" s="345">
        <v>2.1420470562986811</v>
      </c>
      <c r="AB97" s="175">
        <v>3.2746369740519299</v>
      </c>
      <c r="AC97" s="178">
        <v>2.2822644857237391</v>
      </c>
      <c r="AD97" s="455">
        <v>3.0356873767669801</v>
      </c>
      <c r="AE97" s="758">
        <v>11.124998489790887</v>
      </c>
      <c r="AF97" s="1045">
        <v>7.4821651745283102</v>
      </c>
      <c r="AG97" s="1046">
        <v>9.7584812849770568</v>
      </c>
      <c r="AH97" s="1047">
        <v>9.3643111108423351</v>
      </c>
      <c r="AI97" s="1131">
        <v>5.1034460211059951</v>
      </c>
      <c r="AJ97" s="1133">
        <v>4.8617444543921664</v>
      </c>
      <c r="AK97" s="182">
        <v>4.6796861396473393</v>
      </c>
      <c r="AL97" s="50">
        <v>3.4301007853778094</v>
      </c>
      <c r="AM97" s="1051">
        <v>1.2985103127268809</v>
      </c>
      <c r="AN97" s="1051">
        <v>2.5445155019738128</v>
      </c>
      <c r="AO97" s="1049">
        <v>4.174827277349201</v>
      </c>
      <c r="AP97" s="1115">
        <v>4.0890780305326704</v>
      </c>
      <c r="AQ97" s="1115">
        <v>2.5960028446114554</v>
      </c>
      <c r="AR97" s="1115">
        <v>0.84834955631329811</v>
      </c>
      <c r="AS97" s="789">
        <v>6.4982767228300028E-2</v>
      </c>
      <c r="AT97" s="1115">
        <v>1.4020579417661725</v>
      </c>
      <c r="AU97" s="460">
        <v>17.974030411423289</v>
      </c>
      <c r="AV97" s="484">
        <v>2.0979662451029562</v>
      </c>
      <c r="AW97" s="798">
        <v>2.1722294181695059</v>
      </c>
      <c r="AX97" s="89">
        <v>2.022034533808462</v>
      </c>
      <c r="AY97" s="487">
        <v>1.6115643905678161</v>
      </c>
      <c r="AZ97" s="1137">
        <v>3.2188958235054219</v>
      </c>
      <c r="BA97" s="683">
        <v>1.9546140614024696</v>
      </c>
      <c r="BB97" s="345">
        <v>0.85143513385618419</v>
      </c>
      <c r="BC97" s="175">
        <v>2.0764532028319751</v>
      </c>
      <c r="BD97" s="178">
        <v>1.4619105077688455</v>
      </c>
      <c r="BE97" s="471">
        <v>1.4684140483071955</v>
      </c>
      <c r="BF97" s="484">
        <v>5.0586182649210683</v>
      </c>
      <c r="BG97" s="1082">
        <v>0.9975552316668902</v>
      </c>
      <c r="BH97" s="1049">
        <v>1.9699796563934204</v>
      </c>
      <c r="BI97" s="309">
        <v>0.36245937063954742</v>
      </c>
      <c r="BJ97" s="1136">
        <v>0.13818250270131799</v>
      </c>
      <c r="BK97" s="790">
        <v>7.0782542579670413E-2</v>
      </c>
      <c r="BL97" s="1062">
        <v>7.7677026078027581E-2</v>
      </c>
      <c r="BM97" s="791">
        <v>8.3417707873510702E-2</v>
      </c>
      <c r="BN97" s="1068">
        <v>7.681597729768791E-2</v>
      </c>
      <c r="BO97" s="792">
        <v>0.2302175229185536</v>
      </c>
      <c r="BP97" s="45" t="s">
        <v>28</v>
      </c>
      <c r="BQ97" s="106"/>
      <c r="BR97" s="1"/>
      <c r="BS97" s="66"/>
      <c r="BT97" s="66"/>
      <c r="BU97" s="45"/>
      <c r="BV97" s="106"/>
      <c r="BX97" s="2331" t="s">
        <v>349</v>
      </c>
      <c r="BY97" s="2332"/>
      <c r="BZ97" s="2332"/>
      <c r="CA97" s="2333"/>
      <c r="CD97" s="155" t="s">
        <v>178</v>
      </c>
      <c r="CE97" s="1165">
        <v>0.08</v>
      </c>
      <c r="CG97" s="2437" t="s">
        <v>447</v>
      </c>
      <c r="CH97" s="2438"/>
      <c r="CI97" s="2439"/>
      <c r="CJ97" s="975"/>
      <c r="CK97" s="975"/>
      <c r="CL97" s="39"/>
      <c r="CM97" s="91"/>
    </row>
    <row r="98" spans="1:91" x14ac:dyDescent="0.2">
      <c r="A98" s="39"/>
      <c r="B98" s="1"/>
      <c r="C98" s="295" t="s">
        <v>49</v>
      </c>
      <c r="D98" s="1"/>
      <c r="E98" s="1"/>
      <c r="F98" s="2315" t="s">
        <v>116</v>
      </c>
      <c r="G98" s="2316"/>
      <c r="H98" s="550">
        <v>0.43303381350474723</v>
      </c>
      <c r="I98" s="550">
        <v>0.34581185618594706</v>
      </c>
      <c r="J98" s="550">
        <v>0.17409572888816499</v>
      </c>
      <c r="K98" s="550">
        <v>0.29027209172451007</v>
      </c>
      <c r="L98" s="550">
        <v>0.34341830301841625</v>
      </c>
      <c r="M98" s="550">
        <v>0.41704867375255367</v>
      </c>
      <c r="N98" s="550">
        <v>0.48815809710373637</v>
      </c>
      <c r="O98" s="550">
        <v>0.44285946086838107</v>
      </c>
      <c r="P98" s="550">
        <v>0.144370372290615</v>
      </c>
      <c r="Q98" s="550">
        <v>0.18182001246167115</v>
      </c>
      <c r="R98" s="550">
        <v>1.887983822394387E-2</v>
      </c>
      <c r="S98" s="611">
        <v>0.44032071142151441</v>
      </c>
      <c r="T98" s="550">
        <f t="shared" si="45"/>
        <v>0.31000741328701681</v>
      </c>
      <c r="U98" s="551">
        <f>CORREL(Daily!L4:L368,Daily!$Z$4:$Z$368)</f>
        <v>0.29213423842409725</v>
      </c>
      <c r="V98" s="22"/>
      <c r="W98" s="1791">
        <f t="shared" si="46"/>
        <v>0.29213423842409725</v>
      </c>
      <c r="X98" s="5"/>
      <c r="Y98" s="2382"/>
      <c r="Z98" s="295" t="s">
        <v>49</v>
      </c>
      <c r="AA98" s="345">
        <v>2.3858900361013893</v>
      </c>
      <c r="AB98" s="175">
        <v>2.825461003988111</v>
      </c>
      <c r="AC98" s="178">
        <v>1.9957425950625851</v>
      </c>
      <c r="AD98" s="455">
        <v>2.8821208665937617</v>
      </c>
      <c r="AE98" s="758">
        <v>10.812987082909713</v>
      </c>
      <c r="AF98" s="1045">
        <v>4.4573328450939904</v>
      </c>
      <c r="AG98" s="1046">
        <v>6.0996513938451473</v>
      </c>
      <c r="AH98" s="1047">
        <v>10.808468370021128</v>
      </c>
      <c r="AI98" s="1131">
        <v>7.0424819292749072</v>
      </c>
      <c r="AJ98" s="1133">
        <v>6.4793216616666252</v>
      </c>
      <c r="AK98" s="182">
        <v>6.6320581573401229</v>
      </c>
      <c r="AL98" s="50">
        <v>2.68692021278732</v>
      </c>
      <c r="AM98" s="1051">
        <v>2.3019756632125774</v>
      </c>
      <c r="AN98" s="1051">
        <v>4.2945421122656331</v>
      </c>
      <c r="AO98" s="1049">
        <v>7.2813010394836963</v>
      </c>
      <c r="AP98" s="1115">
        <v>4.0198201480897753</v>
      </c>
      <c r="AQ98" s="1115">
        <v>5.407823550704622</v>
      </c>
      <c r="AR98" s="1115">
        <v>2.2616979855360393</v>
      </c>
      <c r="AS98" s="789">
        <v>0.12522634630003188</v>
      </c>
      <c r="AT98" s="1115">
        <v>1.2419275000352941</v>
      </c>
      <c r="AU98" s="460">
        <v>33.151718335124478</v>
      </c>
      <c r="AV98" s="484">
        <v>2.5591395824180512</v>
      </c>
      <c r="AW98" s="798">
        <v>2.5126713357260555</v>
      </c>
      <c r="AX98" s="89">
        <v>2.3323930782062381</v>
      </c>
      <c r="AY98" s="487">
        <v>1.6964330394894036</v>
      </c>
      <c r="AZ98" s="1137">
        <v>3.1915777995491066</v>
      </c>
      <c r="BA98" s="683">
        <v>1.2031376604050998</v>
      </c>
      <c r="BB98" s="345">
        <v>0.66522401365432637</v>
      </c>
      <c r="BC98" s="175">
        <v>0.84855789436398776</v>
      </c>
      <c r="BD98" s="178">
        <v>0.54697459665733328</v>
      </c>
      <c r="BE98" s="471">
        <v>0.97283010923489044</v>
      </c>
      <c r="BF98" s="484">
        <v>1.5577609244618134</v>
      </c>
      <c r="BG98" s="1082">
        <v>1.5318917462639621</v>
      </c>
      <c r="BH98" s="1049">
        <v>2.3774427762727486</v>
      </c>
      <c r="BI98" s="309">
        <v>0.48005416585559041</v>
      </c>
      <c r="BJ98" s="1136">
        <v>0.21439859224329394</v>
      </c>
      <c r="BK98" s="790">
        <v>8.0508275635474691E-2</v>
      </c>
      <c r="BL98" s="1062">
        <v>6.0082207559706842E-2</v>
      </c>
      <c r="BM98" s="791">
        <v>6.7277811619622693E-2</v>
      </c>
      <c r="BN98" s="1068">
        <v>7.5285137335989669E-2</v>
      </c>
      <c r="BO98" s="792">
        <v>0.1763446815737536</v>
      </c>
      <c r="BP98" s="45" t="s">
        <v>120</v>
      </c>
      <c r="BQ98" s="106"/>
      <c r="BR98" s="5"/>
      <c r="BS98" s="1829"/>
      <c r="BT98" s="85"/>
      <c r="BU98" s="85"/>
      <c r="BV98" s="45"/>
      <c r="BX98" s="2328" t="s">
        <v>51</v>
      </c>
      <c r="BY98" s="2188"/>
      <c r="BZ98" s="40" t="s">
        <v>52</v>
      </c>
      <c r="CA98" s="255" t="s">
        <v>34</v>
      </c>
      <c r="CD98" s="155" t="s">
        <v>308</v>
      </c>
      <c r="CE98" s="1165">
        <v>0.09</v>
      </c>
      <c r="CF98" s="1"/>
      <c r="CG98" s="1723" t="s">
        <v>33</v>
      </c>
      <c r="CH98" s="1728">
        <v>16</v>
      </c>
      <c r="CI98" s="1738">
        <f>IF(ISBLANK(CH98),"",CH98/CM6)</f>
        <v>0.5161290322580645</v>
      </c>
      <c r="CJ98" s="1728"/>
      <c r="CK98" s="975"/>
      <c r="CL98" s="39"/>
      <c r="CM98" s="91"/>
    </row>
    <row r="99" spans="1:91" x14ac:dyDescent="0.2">
      <c r="A99" s="39"/>
      <c r="B99" s="1"/>
      <c r="C99" s="295" t="s">
        <v>9</v>
      </c>
      <c r="D99" s="1"/>
      <c r="E99" s="1"/>
      <c r="F99" s="2373" t="s">
        <v>94</v>
      </c>
      <c r="G99" s="2374"/>
      <c r="H99" s="152">
        <v>-0.22090178412106098</v>
      </c>
      <c r="I99" s="152">
        <v>-0.15085706935145635</v>
      </c>
      <c r="J99" s="152">
        <v>-9.5827430378172707E-2</v>
      </c>
      <c r="K99" s="152">
        <v>-0.32946948414959226</v>
      </c>
      <c r="L99" s="152">
        <v>6.491259336638916E-2</v>
      </c>
      <c r="M99" s="152">
        <v>-0.41959920965570996</v>
      </c>
      <c r="N99" s="152">
        <v>-0.30315975118497196</v>
      </c>
      <c r="O99" s="152">
        <v>-0.31883967616579023</v>
      </c>
      <c r="P99" s="152">
        <v>-0.43229805678201094</v>
      </c>
      <c r="Q99" s="152">
        <v>0.15688252028858685</v>
      </c>
      <c r="R99" s="152">
        <v>1.9989572698754218E-2</v>
      </c>
      <c r="S99" s="610">
        <v>0.17762426938130796</v>
      </c>
      <c r="T99" s="152">
        <f t="shared" si="45"/>
        <v>-0.15429529217114396</v>
      </c>
      <c r="U99" s="284">
        <f>CORREL(Daily!N4:N368,Daily!$Z$4:$Z$368)</f>
        <v>-0.13341985615821245</v>
      </c>
      <c r="V99" s="22"/>
      <c r="W99" s="1791">
        <f t="shared" si="46"/>
        <v>0.13341985615821245</v>
      </c>
      <c r="X99" s="5"/>
      <c r="Y99" s="2382"/>
      <c r="Z99" s="295" t="s">
        <v>9</v>
      </c>
      <c r="AA99" s="345">
        <v>3.7527538275675059</v>
      </c>
      <c r="AB99" s="175">
        <v>3.8132705461407457</v>
      </c>
      <c r="AC99" s="178">
        <v>3.3367197851679422</v>
      </c>
      <c r="AD99" s="455">
        <v>3.3618319378717612</v>
      </c>
      <c r="AE99" s="758">
        <v>13.247357212602058</v>
      </c>
      <c r="AF99" s="1045">
        <v>5.5673781014703234</v>
      </c>
      <c r="AG99" s="1046">
        <v>7.7619141858150291</v>
      </c>
      <c r="AH99" s="1047">
        <v>12.844395455748625</v>
      </c>
      <c r="AI99" s="1131">
        <v>9.0137290744681771</v>
      </c>
      <c r="AJ99" s="1133">
        <v>7.8270278900360291</v>
      </c>
      <c r="AK99" s="182">
        <v>8.2856268865534695</v>
      </c>
      <c r="AL99" s="50">
        <v>3.2269030394182057</v>
      </c>
      <c r="AM99" s="1051">
        <v>2.2334986297359238</v>
      </c>
      <c r="AN99" s="1051">
        <v>3.7357269592381219</v>
      </c>
      <c r="AO99" s="1049">
        <v>6.6599573765951661</v>
      </c>
      <c r="AP99" s="1115">
        <v>1.0570398920255251</v>
      </c>
      <c r="AQ99" s="1115">
        <v>0.74801324154309545</v>
      </c>
      <c r="AR99" s="1115">
        <v>0.53184315625675105</v>
      </c>
      <c r="AS99" s="789">
        <v>8.9305590506865026E-2</v>
      </c>
      <c r="AT99" s="1115">
        <v>1.1717715412884651</v>
      </c>
      <c r="AU99" s="460">
        <v>17.482658074026766</v>
      </c>
      <c r="AV99" s="484">
        <v>4.1535009200038848</v>
      </c>
      <c r="AW99" s="798">
        <v>3.1918579212188143</v>
      </c>
      <c r="AX99" s="89">
        <v>3.5027116991428002</v>
      </c>
      <c r="AY99" s="487">
        <v>2.6643928477819885</v>
      </c>
      <c r="AZ99" s="1137">
        <v>3.4179475700188631</v>
      </c>
      <c r="BA99" s="683">
        <v>1.2654380005884656</v>
      </c>
      <c r="BB99" s="345">
        <v>1.3978599951039896</v>
      </c>
      <c r="BC99" s="175">
        <v>2.9984044953080238</v>
      </c>
      <c r="BD99" s="178">
        <v>1.9913657327681449</v>
      </c>
      <c r="BE99" s="471">
        <v>2.2353295349914815</v>
      </c>
      <c r="BF99" s="484">
        <v>2.8252785431584213</v>
      </c>
      <c r="BG99" s="1082">
        <v>2.0278167125142588</v>
      </c>
      <c r="BH99" s="1049">
        <v>3.6654956844747786</v>
      </c>
      <c r="BI99" s="309">
        <v>8.7151599846259462E-2</v>
      </c>
      <c r="BJ99" s="1136">
        <v>0.43543165732185335</v>
      </c>
      <c r="BK99" s="790">
        <v>8.8608953004069346E-2</v>
      </c>
      <c r="BL99" s="1062">
        <v>5.5869012136739976E-2</v>
      </c>
      <c r="BM99" s="791">
        <v>6.1933128845227801E-2</v>
      </c>
      <c r="BN99" s="1068">
        <v>0.18598662350244469</v>
      </c>
      <c r="BO99" s="792">
        <v>0.19546149517363531</v>
      </c>
      <c r="BP99" s="45" t="s">
        <v>30</v>
      </c>
      <c r="BQ99" s="106"/>
      <c r="BR99" s="5"/>
      <c r="BS99" s="1829"/>
      <c r="BT99" s="85"/>
      <c r="BU99" s="85"/>
      <c r="BV99" s="45"/>
      <c r="BX99" s="2342" t="s">
        <v>74</v>
      </c>
      <c r="BY99" s="2343"/>
      <c r="BZ99" s="46">
        <v>-0.30803400646459128</v>
      </c>
      <c r="CA99" s="256">
        <v>0.31434806862546871</v>
      </c>
      <c r="CD99" s="53" t="s">
        <v>180</v>
      </c>
      <c r="CE99" s="616">
        <v>0.09</v>
      </c>
      <c r="CG99" s="1723" t="s">
        <v>23</v>
      </c>
      <c r="CH99" s="1729">
        <v>28</v>
      </c>
      <c r="CI99" s="1738">
        <f t="shared" ref="CI99:CI109" si="49">IF(ISBLANK(CH99),"",CH99/CM7)</f>
        <v>1</v>
      </c>
      <c r="CJ99" s="1728"/>
      <c r="CK99" s="975"/>
      <c r="CL99" s="39"/>
      <c r="CM99" s="91"/>
    </row>
    <row r="100" spans="1:91" x14ac:dyDescent="0.2">
      <c r="A100" s="39"/>
      <c r="B100" s="1"/>
      <c r="C100" s="295" t="s">
        <v>10</v>
      </c>
      <c r="D100" s="1"/>
      <c r="E100" s="1"/>
      <c r="F100" s="2315" t="s">
        <v>100</v>
      </c>
      <c r="G100" s="2316"/>
      <c r="H100" s="550">
        <v>0.23734275237579155</v>
      </c>
      <c r="I100" s="550">
        <v>5.6966679517221272E-2</v>
      </c>
      <c r="J100" s="550">
        <v>0.23279587693468606</v>
      </c>
      <c r="K100" s="550">
        <v>6.103474880045306E-3</v>
      </c>
      <c r="L100" s="550">
        <v>0.24887508611347142</v>
      </c>
      <c r="M100" s="550">
        <v>-0.2466858788464637</v>
      </c>
      <c r="N100" s="550">
        <v>0.206805444951703</v>
      </c>
      <c r="O100" s="550">
        <v>6.31338510637212E-2</v>
      </c>
      <c r="P100" s="550">
        <v>0.19343750655928152</v>
      </c>
      <c r="Q100" s="550">
        <v>-3.5712990737019799E-2</v>
      </c>
      <c r="R100" s="550">
        <v>0.42272846510384182</v>
      </c>
      <c r="S100" s="611">
        <v>-0.15185331601295807</v>
      </c>
      <c r="T100" s="550">
        <f t="shared" si="45"/>
        <v>0.10282807932527678</v>
      </c>
      <c r="U100" s="551">
        <f>CORREL(Daily!F4:F368,Daily!$Z$4:$Z$368)</f>
        <v>8.3071918399423891E-2</v>
      </c>
      <c r="V100" s="1784">
        <f>CORREL(Daily!Z4:Z368,Daily!AW4:AW368)</f>
        <v>-1.0030363352928109E-2</v>
      </c>
      <c r="W100" s="1791">
        <f t="shared" si="46"/>
        <v>8.3071918399423891E-2</v>
      </c>
      <c r="Y100" s="2382"/>
      <c r="Z100" s="295" t="s">
        <v>10</v>
      </c>
      <c r="AA100" s="345">
        <v>2.6924329893794621</v>
      </c>
      <c r="AB100" s="175">
        <v>2.0972039404445528</v>
      </c>
      <c r="AC100" s="178">
        <v>2.1648206105499965</v>
      </c>
      <c r="AD100" s="455">
        <v>2.1414062411544386</v>
      </c>
      <c r="AE100" s="758">
        <v>11.937769675596268</v>
      </c>
      <c r="AF100" s="1045">
        <v>3.8178347356801496</v>
      </c>
      <c r="AG100" s="1046">
        <v>7.4543823414119492</v>
      </c>
      <c r="AH100" s="1047">
        <v>9.2667369549968051</v>
      </c>
      <c r="AI100" s="1131">
        <v>8.838525908194482</v>
      </c>
      <c r="AJ100" s="1133">
        <v>8.0615847982085</v>
      </c>
      <c r="AK100" s="182">
        <v>8.1340304727969812</v>
      </c>
      <c r="AL100" s="50">
        <v>4.6440900558803175</v>
      </c>
      <c r="AM100" s="1051">
        <v>2.0179339610761167</v>
      </c>
      <c r="AN100" s="1051">
        <v>4.0232213889901125</v>
      </c>
      <c r="AO100" s="1049">
        <v>6.4945786410003397</v>
      </c>
      <c r="AP100" s="1115">
        <v>2.6694439560482928</v>
      </c>
      <c r="AQ100" s="1115">
        <v>2.0079840636817812</v>
      </c>
      <c r="AR100" s="1115">
        <v>0.56361925682739622</v>
      </c>
      <c r="AS100" s="789">
        <v>0.17593960045514043</v>
      </c>
      <c r="AT100" s="1115">
        <v>0.75186239957936096</v>
      </c>
      <c r="AU100" s="460">
        <v>5.4240206489282468</v>
      </c>
      <c r="AV100" s="484">
        <v>3.1196540480172383</v>
      </c>
      <c r="AW100" s="798">
        <v>1.8707795412485309</v>
      </c>
      <c r="AX100" s="89">
        <v>2.3415413923213064</v>
      </c>
      <c r="AY100" s="487">
        <v>2.6502789465683882</v>
      </c>
      <c r="AZ100" s="1137">
        <v>2.1480838828630722</v>
      </c>
      <c r="BA100" s="683">
        <v>1.6060088317989079</v>
      </c>
      <c r="BB100" s="345">
        <v>0.87900723884768706</v>
      </c>
      <c r="BC100" s="175">
        <v>0.8969330165798679</v>
      </c>
      <c r="BD100" s="178">
        <v>0.99207826593752768</v>
      </c>
      <c r="BE100" s="471">
        <v>0.49597509709641646</v>
      </c>
      <c r="BF100" s="484">
        <v>2.3384604582053554</v>
      </c>
      <c r="BG100" s="1082">
        <v>4.8046169477415592</v>
      </c>
      <c r="BH100" s="1049">
        <v>2.0524129698310816</v>
      </c>
      <c r="BI100" s="309">
        <v>0.52523208860181703</v>
      </c>
      <c r="BJ100" s="1136">
        <v>0.23637467627833811</v>
      </c>
      <c r="BK100" s="790">
        <v>0.11393545795864825</v>
      </c>
      <c r="BL100" s="1062">
        <v>6.5107830356683952E-2</v>
      </c>
      <c r="BM100" s="791">
        <v>4.8361179584909084E-2</v>
      </c>
      <c r="BN100" s="1068">
        <v>0.10875563168332718</v>
      </c>
      <c r="BO100" s="792">
        <v>0.25261174888117155</v>
      </c>
      <c r="BP100" s="45" t="s">
        <v>31</v>
      </c>
      <c r="BQ100" s="106"/>
      <c r="BR100" s="5"/>
      <c r="BS100" s="1829"/>
      <c r="BT100" s="85"/>
      <c r="BU100" s="85"/>
      <c r="BV100" s="45"/>
      <c r="BX100" s="2329" t="s">
        <v>45</v>
      </c>
      <c r="BY100" s="2330"/>
      <c r="BZ100" s="47">
        <v>-0.69529478059702976</v>
      </c>
      <c r="CA100" s="256">
        <v>2.9406217318958167E-2</v>
      </c>
      <c r="CD100" s="53" t="s">
        <v>309</v>
      </c>
      <c r="CE100" s="616">
        <v>0.08</v>
      </c>
      <c r="CG100" s="1723" t="s">
        <v>3</v>
      </c>
      <c r="CH100" s="1729">
        <v>24</v>
      </c>
      <c r="CI100" s="1738">
        <f t="shared" si="49"/>
        <v>0.77419354838709675</v>
      </c>
      <c r="CJ100" s="1728"/>
      <c r="CK100" s="1341"/>
      <c r="CL100" s="39"/>
      <c r="CM100" s="91"/>
    </row>
    <row r="101" spans="1:91" x14ac:dyDescent="0.2">
      <c r="A101" s="96"/>
      <c r="B101" s="86"/>
      <c r="C101" s="295" t="s">
        <v>11</v>
      </c>
      <c r="D101" s="86"/>
      <c r="E101" s="86"/>
      <c r="F101" s="2373" t="s">
        <v>101</v>
      </c>
      <c r="G101" s="2374"/>
      <c r="H101" s="152">
        <v>0.47213820268057766</v>
      </c>
      <c r="I101" s="152">
        <v>0.28843628502300805</v>
      </c>
      <c r="J101" s="152">
        <v>0.17694490353324949</v>
      </c>
      <c r="K101" s="152">
        <v>0.47451071794942401</v>
      </c>
      <c r="L101" s="152">
        <v>0.2011409599201171</v>
      </c>
      <c r="M101" s="152">
        <v>0.55543538016280003</v>
      </c>
      <c r="N101" s="152">
        <v>0.58265642716533472</v>
      </c>
      <c r="O101" s="152">
        <v>0.56622583483468725</v>
      </c>
      <c r="P101" s="152">
        <v>0.49162979985627353</v>
      </c>
      <c r="Q101" s="152">
        <v>-7.5698145584765994E-2</v>
      </c>
      <c r="R101" s="152">
        <v>-9.4789908786789539E-3</v>
      </c>
      <c r="S101" s="610">
        <v>0.10008267832319337</v>
      </c>
      <c r="T101" s="152">
        <f t="shared" si="45"/>
        <v>0.31866867108210167</v>
      </c>
      <c r="U101" s="284">
        <f>CORREL(Daily!K4:K368,Daily!$Z$4:$Z$368)</f>
        <v>0.23836833656437498</v>
      </c>
      <c r="V101" s="22"/>
      <c r="W101" s="1791">
        <f t="shared" si="46"/>
        <v>0.23836833656437498</v>
      </c>
      <c r="Y101" s="2382"/>
      <c r="Z101" s="295" t="s">
        <v>11</v>
      </c>
      <c r="AA101" s="345">
        <v>2.9279593980380163</v>
      </c>
      <c r="AB101" s="175">
        <v>2.6081592404713101</v>
      </c>
      <c r="AC101" s="178">
        <v>2.7979600864131906</v>
      </c>
      <c r="AD101" s="455">
        <v>1.6886846697884412</v>
      </c>
      <c r="AE101" s="758">
        <v>10.113867834841695</v>
      </c>
      <c r="AF101" s="1045">
        <v>5.9100788707143872</v>
      </c>
      <c r="AG101" s="1046">
        <v>7.1009616189625175</v>
      </c>
      <c r="AH101" s="1047">
        <v>8.9520827155604721</v>
      </c>
      <c r="AI101" s="1131">
        <v>12.556453166757409</v>
      </c>
      <c r="AJ101" s="1133">
        <v>10.560119745167386</v>
      </c>
      <c r="AK101" s="182">
        <v>11.276629176815289</v>
      </c>
      <c r="AL101" s="50">
        <v>5.4508557086928331</v>
      </c>
      <c r="AM101" s="1051">
        <v>1.5483348528268335</v>
      </c>
      <c r="AN101" s="1051">
        <v>3.6500542957427653</v>
      </c>
      <c r="AO101" s="1049">
        <v>6.4874067155105708</v>
      </c>
      <c r="AP101" s="1115">
        <v>2.4974309380486543</v>
      </c>
      <c r="AQ101" s="1115">
        <v>1.5354205742627267</v>
      </c>
      <c r="AR101" s="1115">
        <v>0.79834387401449403</v>
      </c>
      <c r="AS101" s="789">
        <v>4.6841125038702802E-2</v>
      </c>
      <c r="AT101" s="1115">
        <v>0.74917897145911871</v>
      </c>
      <c r="AU101" s="460">
        <v>11.453103934898598</v>
      </c>
      <c r="AV101" s="484">
        <v>3.2083794857733374</v>
      </c>
      <c r="AW101" s="798">
        <v>3.2991624874018499</v>
      </c>
      <c r="AX101" s="89">
        <v>3.0446356845463303</v>
      </c>
      <c r="AY101" s="487">
        <v>2.7478163373224049</v>
      </c>
      <c r="AZ101" s="1137">
        <v>2.3305359575561941</v>
      </c>
      <c r="BA101" s="683">
        <v>2.2898091200909332</v>
      </c>
      <c r="BB101" s="345">
        <v>0.70265825504536139</v>
      </c>
      <c r="BC101" s="175">
        <v>0.7410129396266697</v>
      </c>
      <c r="BD101" s="178">
        <v>0.81795003386013643</v>
      </c>
      <c r="BE101" s="471">
        <v>0.23436051764483912</v>
      </c>
      <c r="BF101" s="484">
        <v>1.7052783825630107</v>
      </c>
      <c r="BG101" s="1082">
        <v>2.3800274444312621</v>
      </c>
      <c r="BH101" s="1049">
        <v>3.0479391131527236</v>
      </c>
      <c r="BI101" s="309">
        <v>0.42684746726233391</v>
      </c>
      <c r="BJ101" s="1136">
        <v>0.30275754694415485</v>
      </c>
      <c r="BK101" s="790">
        <v>0.13596783353589703</v>
      </c>
      <c r="BL101" s="1062">
        <v>5.3808983499098122E-2</v>
      </c>
      <c r="BM101" s="791">
        <v>6.5978883109729894E-2</v>
      </c>
      <c r="BN101" s="1068">
        <v>0.17721106486626184</v>
      </c>
      <c r="BO101" s="792">
        <v>0.26602708450935042</v>
      </c>
      <c r="BP101" s="45" t="s">
        <v>32</v>
      </c>
      <c r="BQ101" s="106"/>
      <c r="BR101" s="1"/>
      <c r="BS101" s="1829"/>
      <c r="BT101" s="85"/>
      <c r="BU101" s="85"/>
      <c r="BV101" s="45"/>
      <c r="BX101" s="2329" t="s">
        <v>73</v>
      </c>
      <c r="BY101" s="2330"/>
      <c r="BZ101" s="47">
        <v>-0.11332192435458115</v>
      </c>
      <c r="CA101" s="256"/>
      <c r="CD101" s="53" t="s">
        <v>183</v>
      </c>
      <c r="CE101" s="616">
        <v>0.05</v>
      </c>
      <c r="CG101" s="1723" t="s">
        <v>4</v>
      </c>
      <c r="CH101" s="1729">
        <v>6</v>
      </c>
      <c r="CI101" s="1738">
        <f t="shared" si="49"/>
        <v>0.2</v>
      </c>
      <c r="CJ101" s="1735"/>
      <c r="CK101" s="165"/>
      <c r="CL101" s="96"/>
      <c r="CM101" s="97"/>
    </row>
    <row r="102" spans="1:91" ht="15" customHeight="1" x14ac:dyDescent="0.2">
      <c r="A102" s="39"/>
      <c r="B102" s="1"/>
      <c r="C102" s="295"/>
      <c r="D102" s="1"/>
      <c r="E102" s="1"/>
      <c r="F102" s="2319"/>
      <c r="G102" s="2320"/>
      <c r="H102" s="62"/>
      <c r="I102" s="62"/>
      <c r="J102" s="62"/>
      <c r="K102" s="62"/>
      <c r="L102" s="62"/>
      <c r="M102" s="62"/>
      <c r="N102" s="62"/>
      <c r="O102" s="62"/>
      <c r="P102" s="77"/>
      <c r="Q102" s="62"/>
      <c r="R102" s="62"/>
      <c r="S102" s="614"/>
      <c r="T102" s="77"/>
      <c r="U102" s="284"/>
      <c r="V102" s="1786"/>
      <c r="W102" s="1791"/>
      <c r="Y102" s="2382"/>
      <c r="Z102" s="676"/>
      <c r="AA102" s="345"/>
      <c r="AB102" s="175"/>
      <c r="AC102" s="178"/>
      <c r="AD102" s="455"/>
      <c r="AE102" s="758"/>
      <c r="AF102" s="1045"/>
      <c r="AG102" s="1046"/>
      <c r="AH102" s="1047"/>
      <c r="AI102" s="1642"/>
      <c r="AJ102" s="1643"/>
      <c r="AK102" s="1644"/>
      <c r="AL102" s="141"/>
      <c r="AM102" s="1387"/>
      <c r="AN102" s="1387"/>
      <c r="AO102" s="1050"/>
      <c r="AP102" s="1118"/>
      <c r="AQ102" s="1118"/>
      <c r="AR102" s="671"/>
      <c r="AS102" s="1119"/>
      <c r="AT102" s="1118"/>
      <c r="AU102" s="1660"/>
      <c r="AV102" s="479"/>
      <c r="AW102" s="1125"/>
      <c r="AX102" s="767"/>
      <c r="AY102" s="1021"/>
      <c r="AZ102" s="1138"/>
      <c r="BA102" s="684"/>
      <c r="BB102" s="1078"/>
      <c r="BC102" s="1004"/>
      <c r="BD102" s="1017"/>
      <c r="BE102" s="1080"/>
      <c r="BF102" s="479"/>
      <c r="BG102" s="1084"/>
      <c r="BH102" s="1050"/>
      <c r="BI102" s="1077"/>
      <c r="BJ102" s="1136"/>
      <c r="BK102" s="1061"/>
      <c r="BL102" s="1022"/>
      <c r="BM102" s="1066"/>
      <c r="BN102" s="1070"/>
      <c r="BO102" s="1073"/>
      <c r="BP102" s="45"/>
      <c r="BQ102" s="106"/>
      <c r="BR102" s="125"/>
      <c r="BS102" s="1829"/>
      <c r="BT102" s="85"/>
      <c r="BU102" s="85"/>
      <c r="BV102" s="45"/>
      <c r="BX102" s="2329" t="s">
        <v>42</v>
      </c>
      <c r="BY102" s="2330"/>
      <c r="BZ102" s="47">
        <v>0.95072792361737157</v>
      </c>
      <c r="CA102" s="256">
        <v>0.88134341583421927</v>
      </c>
      <c r="CD102" s="53" t="s">
        <v>310</v>
      </c>
      <c r="CE102" s="616">
        <v>0.03</v>
      </c>
      <c r="CG102" s="1723" t="s">
        <v>5</v>
      </c>
      <c r="CH102" s="1729">
        <v>31</v>
      </c>
      <c r="CI102" s="1738">
        <f t="shared" si="49"/>
        <v>1</v>
      </c>
      <c r="CJ102" s="1728"/>
      <c r="CK102" s="1341"/>
      <c r="CL102" s="39"/>
      <c r="CM102" s="91"/>
    </row>
    <row r="103" spans="1:91" x14ac:dyDescent="0.2">
      <c r="A103" s="39"/>
      <c r="B103" s="1"/>
      <c r="C103" s="295" t="s">
        <v>40</v>
      </c>
      <c r="D103" s="1"/>
      <c r="E103" s="1"/>
      <c r="F103" s="2336" t="s">
        <v>12</v>
      </c>
      <c r="G103" s="2337"/>
      <c r="H103" s="273">
        <v>0.37960470247819245</v>
      </c>
      <c r="I103" s="273">
        <v>0.19954448713735587</v>
      </c>
      <c r="J103" s="273">
        <v>0.17486153815651434</v>
      </c>
      <c r="K103" s="273">
        <v>0.26521273502693171</v>
      </c>
      <c r="L103" s="273">
        <v>0.24902305193572438</v>
      </c>
      <c r="M103" s="273">
        <v>0.456357544617424</v>
      </c>
      <c r="N103" s="273">
        <v>0.43387634815451837</v>
      </c>
      <c r="O103" s="273">
        <v>0.38228316656316136</v>
      </c>
      <c r="P103" s="273">
        <v>0.27764998298042864</v>
      </c>
      <c r="Q103" s="273">
        <v>0.17414175128196671</v>
      </c>
      <c r="R103" s="273">
        <v>0.24627180731297763</v>
      </c>
      <c r="S103" s="592">
        <v>0.22608963831752316</v>
      </c>
      <c r="T103" s="273">
        <f>AVERAGE(H103:S103)</f>
        <v>0.28874306283022649</v>
      </c>
      <c r="U103" s="212">
        <f>AVERAGE(W93:W101)</f>
        <v>0.18541395392697374</v>
      </c>
      <c r="V103" s="22"/>
      <c r="W103" s="1791">
        <f>ABS(U103)</f>
        <v>0.18541395392697374</v>
      </c>
      <c r="Y103" s="2382"/>
      <c r="Z103" s="295" t="s">
        <v>40</v>
      </c>
      <c r="AA103" s="345">
        <v>3.1244261659099215</v>
      </c>
      <c r="AB103" s="175">
        <v>2.9278964021595777</v>
      </c>
      <c r="AC103" s="1017">
        <v>2.9149850815245695</v>
      </c>
      <c r="AD103" s="1041">
        <v>2.0423766259651486</v>
      </c>
      <c r="AE103" s="1048">
        <v>9.7753015596422337</v>
      </c>
      <c r="AF103" s="1645">
        <v>5.4624961976218058</v>
      </c>
      <c r="AG103" s="1646">
        <v>7.1730400563624199</v>
      </c>
      <c r="AH103" s="1647">
        <v>7.9024570023130138</v>
      </c>
      <c r="AI103" s="1648">
        <v>11.295168595523714</v>
      </c>
      <c r="AJ103" s="1134">
        <v>10.312662360787821</v>
      </c>
      <c r="AK103" s="1644">
        <v>10.613443955998216</v>
      </c>
      <c r="AL103" s="141">
        <v>4.3723471088084223</v>
      </c>
      <c r="AM103" s="1387">
        <v>2.1843434546483338</v>
      </c>
      <c r="AN103" s="1387">
        <v>4.0863348102631392</v>
      </c>
      <c r="AO103" s="1050">
        <v>6.4764473283163504</v>
      </c>
      <c r="AP103" s="1118">
        <v>2.9498777863056778</v>
      </c>
      <c r="AQ103" s="1118">
        <v>1.0574310330613741</v>
      </c>
      <c r="AR103" s="1118">
        <v>0.49853507858634938</v>
      </c>
      <c r="AS103" s="1119">
        <v>7.6332641237251711E-2</v>
      </c>
      <c r="AT103" s="1118">
        <v>0.77232549234317993</v>
      </c>
      <c r="AU103" s="1660">
        <v>8.7716653315792019</v>
      </c>
      <c r="AV103" s="479">
        <v>3.4287198939389634</v>
      </c>
      <c r="AW103" s="1126">
        <v>3.3070692735309248</v>
      </c>
      <c r="AX103" s="767">
        <v>3.2633513728217807</v>
      </c>
      <c r="AY103" s="494">
        <v>2.3115408882507311</v>
      </c>
      <c r="AZ103" s="1137">
        <v>1.9169899822946963</v>
      </c>
      <c r="BA103" s="684">
        <v>2.4677132551035439</v>
      </c>
      <c r="BB103" s="1078">
        <v>0.98592573422359353</v>
      </c>
      <c r="BC103" s="10">
        <v>0.99244691494566206</v>
      </c>
      <c r="BD103" s="1017">
        <v>0.94048201700414469</v>
      </c>
      <c r="BE103" s="1080">
        <v>0.88897999608478095</v>
      </c>
      <c r="BF103" s="479">
        <v>2.3631235831266171</v>
      </c>
      <c r="BG103" s="1084">
        <v>4.074724819277356</v>
      </c>
      <c r="BH103" s="1050">
        <v>3.1186245661990277</v>
      </c>
      <c r="BI103" s="1077">
        <v>0.39645092270078663</v>
      </c>
      <c r="BJ103" s="1136">
        <v>0.22043397776018084</v>
      </c>
      <c r="BK103" s="1061">
        <v>0.13180039255583897</v>
      </c>
      <c r="BL103" s="1064">
        <v>5.3482122198155374E-2</v>
      </c>
      <c r="BM103" s="1067">
        <v>0.10248494471289014</v>
      </c>
      <c r="BN103" s="1071">
        <v>0.13420133439549692</v>
      </c>
      <c r="BO103" s="1074">
        <v>0.29558187668940833</v>
      </c>
      <c r="BP103" s="45" t="s">
        <v>40</v>
      </c>
      <c r="BQ103" s="106"/>
      <c r="BR103" s="125"/>
      <c r="BS103" s="1829"/>
      <c r="BT103" s="85"/>
      <c r="BU103" s="85"/>
      <c r="BV103" s="45"/>
      <c r="BX103" s="2329" t="s">
        <v>43</v>
      </c>
      <c r="BY103" s="2330"/>
      <c r="BZ103" s="47">
        <v>0.91399343402187527</v>
      </c>
      <c r="CA103" s="256"/>
      <c r="CD103" s="53" t="s">
        <v>185</v>
      </c>
      <c r="CE103" s="616">
        <v>1.7666666666666667E-2</v>
      </c>
      <c r="CG103" s="1723" t="s">
        <v>6</v>
      </c>
      <c r="CH103" s="1729">
        <v>27</v>
      </c>
      <c r="CI103" s="1738">
        <f t="shared" si="49"/>
        <v>0.9</v>
      </c>
      <c r="CJ103" s="1728"/>
      <c r="CK103" s="1341"/>
      <c r="CL103" s="39"/>
      <c r="CM103" s="91"/>
    </row>
    <row r="104" spans="1:91" x14ac:dyDescent="0.2">
      <c r="A104" s="39"/>
      <c r="B104" s="1"/>
      <c r="C104" s="136" t="s">
        <v>37</v>
      </c>
      <c r="D104" s="1"/>
      <c r="E104" s="1"/>
      <c r="F104" s="2336" t="s">
        <v>35</v>
      </c>
      <c r="G104" s="2337"/>
      <c r="H104" s="287">
        <v>0</v>
      </c>
      <c r="I104" s="201">
        <v>0</v>
      </c>
      <c r="J104" s="201">
        <v>0</v>
      </c>
      <c r="K104" s="201">
        <v>0</v>
      </c>
      <c r="L104" s="201">
        <v>0</v>
      </c>
      <c r="M104" s="201">
        <v>4</v>
      </c>
      <c r="N104" s="201">
        <v>3</v>
      </c>
      <c r="O104" s="201">
        <v>2</v>
      </c>
      <c r="P104" s="201">
        <v>0</v>
      </c>
      <c r="Q104" s="201">
        <v>1</v>
      </c>
      <c r="R104" s="201">
        <v>1</v>
      </c>
      <c r="S104" s="526">
        <v>0</v>
      </c>
      <c r="T104" s="201">
        <f>AVERAGE(H104:S104)</f>
        <v>0.91666666666666663</v>
      </c>
      <c r="U104" s="288">
        <f>COUNTIF(W93:W101,"&gt;.5")</f>
        <v>0</v>
      </c>
      <c r="V104" s="79" t="s">
        <v>167</v>
      </c>
      <c r="W104" s="1791"/>
      <c r="Y104" s="2382"/>
      <c r="Z104" s="136" t="s">
        <v>37</v>
      </c>
      <c r="AA104" s="345">
        <v>2.568466955181274</v>
      </c>
      <c r="AB104" s="175">
        <v>3.3417975660012069</v>
      </c>
      <c r="AC104" s="178">
        <v>2.4852265169592944</v>
      </c>
      <c r="AD104" s="455">
        <v>3.1219395699701296</v>
      </c>
      <c r="AE104" s="758">
        <v>11.022057268600401</v>
      </c>
      <c r="AF104" s="1045">
        <v>6.5203127237832055</v>
      </c>
      <c r="AG104" s="1046">
        <v>8.4257927773730525</v>
      </c>
      <c r="AH104" s="1047">
        <v>10.548895651398487</v>
      </c>
      <c r="AI104" s="1131">
        <v>7.4393746912478855</v>
      </c>
      <c r="AJ104" s="1133">
        <v>6.8721150650035367</v>
      </c>
      <c r="AK104" s="182">
        <v>6.9620085410064005</v>
      </c>
      <c r="AL104" s="65">
        <v>3.0964492067359877</v>
      </c>
      <c r="AM104" s="1051">
        <v>1.9600772936411917</v>
      </c>
      <c r="AN104" s="1051">
        <v>3.2925583626841664</v>
      </c>
      <c r="AO104" s="1049">
        <v>5.2908615581188982</v>
      </c>
      <c r="AP104" s="1115">
        <v>1.3091232503755144</v>
      </c>
      <c r="AQ104" s="1115"/>
      <c r="AR104" s="1115"/>
      <c r="AS104" s="789"/>
      <c r="AT104" s="1115"/>
      <c r="AU104" s="460"/>
      <c r="AV104" s="484">
        <v>2.9599600610354142</v>
      </c>
      <c r="AW104" s="798">
        <v>2.7717591654134508</v>
      </c>
      <c r="AX104" s="89">
        <v>2.7402768087439231</v>
      </c>
      <c r="AY104" s="27">
        <v>1.8470746541103378</v>
      </c>
      <c r="AZ104" s="1137">
        <v>4.2313389248166295</v>
      </c>
      <c r="BA104" s="683">
        <v>0.88696871272154876</v>
      </c>
      <c r="BB104" s="345">
        <v>0.86578156579641485</v>
      </c>
      <c r="BC104" s="228">
        <v>1.3425684237001467</v>
      </c>
      <c r="BD104" s="178">
        <v>0.95637340682356653</v>
      </c>
      <c r="BE104" s="471">
        <v>1.2499431184808145</v>
      </c>
      <c r="BF104" s="484">
        <v>3.2769258266685264</v>
      </c>
      <c r="BG104" s="1082">
        <v>3.203626045924937</v>
      </c>
      <c r="BH104" s="1049">
        <v>2.4968668585887506</v>
      </c>
      <c r="BI104" s="309">
        <v>8.2624695434611581E-2</v>
      </c>
      <c r="BJ104" s="1136">
        <v>0.31553547282643318</v>
      </c>
      <c r="BK104" s="790">
        <v>6.7547544852177052E-2</v>
      </c>
      <c r="BL104" s="1062">
        <v>6.0411738855262208E-2</v>
      </c>
      <c r="BM104" s="791">
        <v>7.5293475075414798E-2</v>
      </c>
      <c r="BN104" s="1068">
        <v>9.4013449951496478E-2</v>
      </c>
      <c r="BO104" s="792">
        <v>0.16101966443364693</v>
      </c>
      <c r="BP104" s="28" t="s">
        <v>37</v>
      </c>
      <c r="BQ104" s="106"/>
      <c r="BR104" s="7"/>
      <c r="BS104" s="1829"/>
      <c r="BT104" s="85"/>
      <c r="BU104" s="85"/>
      <c r="BV104" s="45"/>
      <c r="BX104" s="2329" t="s">
        <v>48</v>
      </c>
      <c r="BY104" s="2330"/>
      <c r="BZ104" s="47">
        <v>-0.58936146220378383</v>
      </c>
      <c r="CA104" s="256">
        <v>-0.6030081048758652</v>
      </c>
      <c r="CD104" s="53" t="s">
        <v>311</v>
      </c>
      <c r="CE104" s="616">
        <v>1.9333333333333334E-2</v>
      </c>
      <c r="CG104" s="1723" t="s">
        <v>7</v>
      </c>
      <c r="CH104" s="1729">
        <v>12</v>
      </c>
      <c r="CI104" s="1738">
        <f t="shared" si="49"/>
        <v>0.38709677419354838</v>
      </c>
      <c r="CJ104" s="1728"/>
      <c r="CK104" s="1341"/>
      <c r="CL104" s="39"/>
      <c r="CM104" s="91"/>
    </row>
    <row r="105" spans="1:91" x14ac:dyDescent="0.2">
      <c r="A105" s="39"/>
      <c r="B105" s="1"/>
      <c r="C105" s="296" t="s">
        <v>39</v>
      </c>
      <c r="D105" s="1"/>
      <c r="E105" s="1"/>
      <c r="F105" s="2384"/>
      <c r="G105" s="2385"/>
      <c r="H105" s="351"/>
      <c r="I105" s="351"/>
      <c r="J105" s="351"/>
      <c r="K105" s="351"/>
      <c r="L105" s="351"/>
      <c r="M105" s="351"/>
      <c r="N105" s="351"/>
      <c r="O105" s="351"/>
      <c r="P105" s="84"/>
      <c r="Q105" s="84"/>
      <c r="R105" s="84"/>
      <c r="S105" s="372"/>
      <c r="T105" s="373"/>
      <c r="U105" s="375"/>
      <c r="V105" s="22"/>
      <c r="W105" s="1791"/>
      <c r="Y105" s="2382"/>
      <c r="Z105" s="296" t="s">
        <v>39</v>
      </c>
      <c r="AA105" s="345">
        <v>1.9657689798629239</v>
      </c>
      <c r="AB105" s="175">
        <v>3.2002633016496023</v>
      </c>
      <c r="AC105" s="178">
        <v>2.234108096458141</v>
      </c>
      <c r="AD105" s="455">
        <v>2.9142299641495764</v>
      </c>
      <c r="AE105" s="758">
        <v>11.350224881322214</v>
      </c>
      <c r="AF105" s="1045">
        <v>7.2175957109783537</v>
      </c>
      <c r="AG105" s="1046">
        <v>9.7872170249706105</v>
      </c>
      <c r="AH105" s="1047">
        <v>9.1883576861200709</v>
      </c>
      <c r="AI105" s="1131">
        <v>7.2631217942566337</v>
      </c>
      <c r="AJ105" s="1133">
        <v>6.6250251312053052</v>
      </c>
      <c r="AK105" s="182">
        <v>6.7475356656170886</v>
      </c>
      <c r="AL105" s="65">
        <v>3.2189982102089707</v>
      </c>
      <c r="AM105" s="1051">
        <v>1.5818818521649565</v>
      </c>
      <c r="AN105" s="1051">
        <v>2.973486336508762</v>
      </c>
      <c r="AO105" s="1049">
        <v>4.8918263339859953</v>
      </c>
      <c r="AP105" s="1115">
        <v>3.7365100738072154</v>
      </c>
      <c r="AQ105" s="1115">
        <v>2.1408000621828531</v>
      </c>
      <c r="AR105" s="1115">
        <v>0.90713184094813959</v>
      </c>
      <c r="AS105" s="789">
        <v>6.0099040359255201E-2</v>
      </c>
      <c r="AT105" s="1115">
        <v>0.9679734358729567</v>
      </c>
      <c r="AU105" s="460">
        <v>17.333039039144499</v>
      </c>
      <c r="AV105" s="484">
        <v>2.3798971953709032</v>
      </c>
      <c r="AW105" s="798">
        <v>2.216698734183991</v>
      </c>
      <c r="AX105" s="89">
        <v>2.2167893754576857</v>
      </c>
      <c r="AY105" s="27">
        <v>1.6339586550438263</v>
      </c>
      <c r="AZ105" s="1137">
        <v>3.6967739033161156</v>
      </c>
      <c r="BA105" s="683">
        <v>2.1143492018500218</v>
      </c>
      <c r="BB105" s="345">
        <v>0.69005051819288532</v>
      </c>
      <c r="BC105" s="228">
        <v>1.2920183421016205</v>
      </c>
      <c r="BD105" s="178">
        <v>0.89269550662110364</v>
      </c>
      <c r="BE105" s="471">
        <v>1.1958075342646259</v>
      </c>
      <c r="BF105" s="484">
        <v>4.4335595618148895</v>
      </c>
      <c r="BG105" s="1082">
        <v>3.2952676509520971</v>
      </c>
      <c r="BH105" s="1049">
        <v>1.9414650724731057</v>
      </c>
      <c r="BI105" s="309">
        <v>0.47681425451332782</v>
      </c>
      <c r="BJ105" s="1136">
        <v>0.22909493875360729</v>
      </c>
      <c r="BK105" s="790">
        <v>5.5789495497857111E-2</v>
      </c>
      <c r="BL105" s="1062">
        <v>7.7798989418582612E-2</v>
      </c>
      <c r="BM105" s="791">
        <v>7.904649559588979E-2</v>
      </c>
      <c r="BN105" s="1068">
        <v>7.1629693102387204E-2</v>
      </c>
      <c r="BO105" s="792">
        <v>0.21679941049084117</v>
      </c>
      <c r="BP105" s="24" t="s">
        <v>39</v>
      </c>
      <c r="BQ105" s="106"/>
      <c r="BR105" s="1"/>
      <c r="BS105" s="1829"/>
      <c r="BT105" s="85"/>
      <c r="BU105" s="85"/>
      <c r="BV105" s="45"/>
      <c r="BX105" s="2340" t="s">
        <v>50</v>
      </c>
      <c r="BY105" s="2341"/>
      <c r="BZ105" s="104">
        <v>0.12742674865084511</v>
      </c>
      <c r="CA105" s="257">
        <v>-1.6763460878345921E-2</v>
      </c>
      <c r="CD105" s="53" t="s">
        <v>179</v>
      </c>
      <c r="CE105" s="616">
        <v>6.3E-2</v>
      </c>
      <c r="CG105" s="1723" t="s">
        <v>28</v>
      </c>
      <c r="CH105" s="1729">
        <v>21</v>
      </c>
      <c r="CI105" s="1738">
        <f t="shared" si="49"/>
        <v>0.67741935483870963</v>
      </c>
      <c r="CJ105" s="1728"/>
      <c r="CK105" s="1341"/>
      <c r="CL105" s="39"/>
      <c r="CM105" s="91"/>
    </row>
    <row r="106" spans="1:91" ht="14.25" customHeight="1" x14ac:dyDescent="0.2">
      <c r="A106" s="39"/>
      <c r="B106" s="1"/>
      <c r="C106" s="296" t="s">
        <v>38</v>
      </c>
      <c r="D106" s="1"/>
      <c r="E106" s="1"/>
      <c r="F106" s="2338" t="s">
        <v>124</v>
      </c>
      <c r="G106" s="2339"/>
      <c r="H106" s="138"/>
      <c r="I106" s="138"/>
      <c r="J106" s="138"/>
      <c r="K106" s="138"/>
      <c r="L106" s="138"/>
      <c r="M106" s="138"/>
      <c r="N106" s="138"/>
      <c r="O106" s="138"/>
      <c r="P106" s="164"/>
      <c r="Q106" s="164"/>
      <c r="R106" s="164"/>
      <c r="S106" s="139"/>
      <c r="T106" s="253"/>
      <c r="U106" s="282"/>
      <c r="V106" s="1787"/>
      <c r="W106" s="1791"/>
      <c r="Y106" s="2382"/>
      <c r="Z106" s="296" t="s">
        <v>38</v>
      </c>
      <c r="AA106" s="345">
        <v>2.9436922843494524</v>
      </c>
      <c r="AB106" s="175">
        <v>2.9119784968578029</v>
      </c>
      <c r="AC106" s="178">
        <v>2.4990943302601747</v>
      </c>
      <c r="AD106" s="455">
        <v>2.7951196818733202</v>
      </c>
      <c r="AE106" s="758">
        <v>11.999371323702681</v>
      </c>
      <c r="AF106" s="1045">
        <v>4.6141818940814874</v>
      </c>
      <c r="AG106" s="1046">
        <v>7.1053159736907086</v>
      </c>
      <c r="AH106" s="1047">
        <v>10.973200260255519</v>
      </c>
      <c r="AI106" s="1131">
        <v>8.2982456373125206</v>
      </c>
      <c r="AJ106" s="1133">
        <v>7.4559781166370511</v>
      </c>
      <c r="AK106" s="182">
        <v>7.6839051722301903</v>
      </c>
      <c r="AL106" s="65">
        <v>3.5193044360286145</v>
      </c>
      <c r="AM106" s="1051">
        <v>2.1844694180082063</v>
      </c>
      <c r="AN106" s="1051">
        <v>4.0178301534979557</v>
      </c>
      <c r="AO106" s="1049">
        <v>6.8119456856930682</v>
      </c>
      <c r="AP106" s="1115">
        <v>2.5821013320545312</v>
      </c>
      <c r="AQ106" s="1115">
        <v>2.7212736186431656</v>
      </c>
      <c r="AR106" s="1115">
        <v>1.1190534662067289</v>
      </c>
      <c r="AS106" s="789">
        <v>0.13015717908734578</v>
      </c>
      <c r="AT106" s="1115">
        <v>1.0551871469677065</v>
      </c>
      <c r="AU106" s="460">
        <v>18.686132352693164</v>
      </c>
      <c r="AV106" s="484">
        <v>3.2774315168130581</v>
      </c>
      <c r="AW106" s="798">
        <v>2.5251029327311336</v>
      </c>
      <c r="AX106" s="89">
        <v>2.7255487232234485</v>
      </c>
      <c r="AY106" s="27">
        <v>2.3370349446132601</v>
      </c>
      <c r="AZ106" s="1137">
        <v>2.9192030841436805</v>
      </c>
      <c r="BA106" s="683">
        <v>1.3581948309308245</v>
      </c>
      <c r="BB106" s="345">
        <v>0.98069708253533427</v>
      </c>
      <c r="BC106" s="228">
        <v>1.5812984687506264</v>
      </c>
      <c r="BD106" s="178">
        <v>1.1768061984543354</v>
      </c>
      <c r="BE106" s="471">
        <v>1.2347115804409294</v>
      </c>
      <c r="BF106" s="484">
        <v>2.2404999752751968</v>
      </c>
      <c r="BG106" s="1082">
        <v>2.7881084688399267</v>
      </c>
      <c r="BH106" s="1049">
        <v>2.6984504768595361</v>
      </c>
      <c r="BI106" s="309">
        <v>0.36414595143455558</v>
      </c>
      <c r="BJ106" s="1136">
        <v>0.29540164194782847</v>
      </c>
      <c r="BK106" s="790">
        <v>9.4350895532730752E-2</v>
      </c>
      <c r="BL106" s="1062">
        <v>6.0353016684376926E-2</v>
      </c>
      <c r="BM106" s="791">
        <v>5.9190706683253193E-2</v>
      </c>
      <c r="BN106" s="1068">
        <v>0.12334246417392052</v>
      </c>
      <c r="BO106" s="792">
        <v>0.20813930854285348</v>
      </c>
      <c r="BP106" s="24" t="s">
        <v>38</v>
      </c>
      <c r="BQ106" s="106"/>
      <c r="BR106" s="1"/>
      <c r="BS106" s="1829"/>
      <c r="BT106" s="85"/>
      <c r="BU106" s="85"/>
      <c r="BV106" s="45"/>
      <c r="BX106" s="2334" t="s">
        <v>285</v>
      </c>
      <c r="BY106" s="2335"/>
      <c r="BZ106" s="2335"/>
      <c r="CA106" s="238">
        <v>0.88587294033626662</v>
      </c>
      <c r="CD106" s="53" t="s">
        <v>312</v>
      </c>
      <c r="CE106" s="1208">
        <v>0.13</v>
      </c>
      <c r="CG106" s="1723" t="s">
        <v>120</v>
      </c>
      <c r="CH106" s="1729">
        <v>0</v>
      </c>
      <c r="CI106" s="1738">
        <f t="shared" si="49"/>
        <v>0</v>
      </c>
      <c r="CJ106" s="1728"/>
      <c r="CK106" s="1341"/>
      <c r="CL106" s="39"/>
      <c r="CM106" s="91"/>
    </row>
    <row r="107" spans="1:91" ht="15.75" thickBot="1" x14ac:dyDescent="0.25">
      <c r="A107" s="39"/>
      <c r="B107" s="1"/>
      <c r="C107" s="295" t="s">
        <v>41</v>
      </c>
      <c r="D107" s="1"/>
      <c r="E107" s="1"/>
      <c r="F107" s="2313" t="s">
        <v>81</v>
      </c>
      <c r="G107" s="2314"/>
      <c r="H107" s="152">
        <v>-0.22863248505623809</v>
      </c>
      <c r="I107" s="152">
        <v>0.22441287921206221</v>
      </c>
      <c r="J107" s="152">
        <v>0.34613178963267327</v>
      </c>
      <c r="K107" s="152">
        <v>0.61628525463849126</v>
      </c>
      <c r="L107" s="152">
        <v>7.0956371395019341E-2</v>
      </c>
      <c r="M107" s="152">
        <v>0.6816072845329223</v>
      </c>
      <c r="N107" s="152">
        <v>0.74371696571900969</v>
      </c>
      <c r="O107" s="152">
        <v>0.58898494230780862</v>
      </c>
      <c r="P107" s="152">
        <v>0.50692851082525414</v>
      </c>
      <c r="Q107" s="152">
        <v>0.23465314723560707</v>
      </c>
      <c r="R107" s="152">
        <v>8.3695558103302509E-2</v>
      </c>
      <c r="S107" s="610">
        <v>-0.28327836293260522</v>
      </c>
      <c r="T107" s="152">
        <f t="shared" ref="T107:T117" si="50">AVERAGE(H107:S107)</f>
        <v>0.29878848796777557</v>
      </c>
      <c r="U107" s="284">
        <f>CORREL(Daily!AP4:AP368,Daily!G4:G368)</f>
        <v>0.53115904239882739</v>
      </c>
      <c r="V107" s="1788">
        <f>CORREL(Daily!AP4:AP368,Daily!AX4:AX368)</f>
        <v>0.34011459602434074</v>
      </c>
      <c r="W107" s="1791">
        <f t="shared" ref="W107:W117" si="51">ABS(U107)</f>
        <v>0.53115904239882739</v>
      </c>
      <c r="Y107" s="2383"/>
      <c r="Z107" s="1637" t="s">
        <v>41</v>
      </c>
      <c r="AA107" s="1596">
        <f t="shared" ref="AA107:AO107" si="52">AVERAGE(AA90:AA101)</f>
        <v>2.6070315193337907</v>
      </c>
      <c r="AB107" s="1597">
        <f t="shared" si="52"/>
        <v>3.063036723248528</v>
      </c>
      <c r="AC107" s="1598">
        <f t="shared" si="52"/>
        <v>2.5033946820594175</v>
      </c>
      <c r="AD107" s="1599">
        <f t="shared" si="52"/>
        <v>2.6831721316737926</v>
      </c>
      <c r="AE107" s="1649">
        <f t="shared" si="52"/>
        <v>11.116297241073163</v>
      </c>
      <c r="AF107" s="1650">
        <f t="shared" si="52"/>
        <v>6.0290924586338912</v>
      </c>
      <c r="AG107" s="1651">
        <f t="shared" si="52"/>
        <v>8.1173900022624164</v>
      </c>
      <c r="AH107" s="1652">
        <f t="shared" si="52"/>
        <v>9.83210159124787</v>
      </c>
      <c r="AI107" s="1653">
        <f t="shared" si="52"/>
        <v>8.6602813882004916</v>
      </c>
      <c r="AJ107" s="1654">
        <f t="shared" si="52"/>
        <v>7.689571281980176</v>
      </c>
      <c r="AK107" s="1655">
        <f t="shared" si="52"/>
        <v>7.9780575259528925</v>
      </c>
      <c r="AL107" s="1656">
        <f t="shared" si="52"/>
        <v>3.6077074184179208</v>
      </c>
      <c r="AM107" s="1641">
        <f t="shared" si="52"/>
        <v>1.934160251838432</v>
      </c>
      <c r="AN107" s="1641">
        <f t="shared" si="52"/>
        <v>3.6460214866643348</v>
      </c>
      <c r="AO107" s="1609">
        <f t="shared" si="52"/>
        <v>5.9849919644819165</v>
      </c>
      <c r="AP107" s="1602">
        <v>2.7090102347539671</v>
      </c>
      <c r="AQ107" s="1602">
        <v>1.8743471391326312</v>
      </c>
      <c r="AR107" s="1602">
        <v>0.86510218813808959</v>
      </c>
      <c r="AS107" s="1603">
        <v>0.12446372515732475</v>
      </c>
      <c r="AT107" s="1602">
        <v>0.86357014824354994</v>
      </c>
      <c r="AU107" s="1661">
        <v>15.312534131190985</v>
      </c>
      <c r="AV107" s="1604">
        <f t="shared" ref="AV107:BO107" si="53">AVERAGE(AV90:AV101)</f>
        <v>2.9557254373943853</v>
      </c>
      <c r="AW107" s="1605">
        <f t="shared" si="53"/>
        <v>2.7062605398128619</v>
      </c>
      <c r="AX107" s="1606">
        <f t="shared" si="53"/>
        <v>2.6981819938861542</v>
      </c>
      <c r="AY107" s="1601">
        <f t="shared" si="53"/>
        <v>2.0592981274949409</v>
      </c>
      <c r="AZ107" s="1640">
        <f t="shared" si="53"/>
        <v>3.2627005755771439</v>
      </c>
      <c r="BA107" s="1607">
        <f t="shared" si="53"/>
        <v>1.7467800243464664</v>
      </c>
      <c r="BB107" s="1596">
        <f t="shared" si="53"/>
        <v>0.902639313282386</v>
      </c>
      <c r="BC107" s="1597">
        <f t="shared" si="53"/>
        <v>1.2800534089788516</v>
      </c>
      <c r="BD107" s="1598">
        <f t="shared" si="53"/>
        <v>0.99692981765222699</v>
      </c>
      <c r="BE107" s="1608">
        <f t="shared" si="53"/>
        <v>1.0836958287600669</v>
      </c>
      <c r="BF107" s="1604">
        <f t="shared" si="53"/>
        <v>2.9287292892280785</v>
      </c>
      <c r="BG107" s="1600">
        <f t="shared" si="53"/>
        <v>3.26815149225737</v>
      </c>
      <c r="BH107" s="1609">
        <f t="shared" si="53"/>
        <v>2.530292976130895</v>
      </c>
      <c r="BI107" s="1639">
        <f t="shared" si="53"/>
        <v>0.35286329430205415</v>
      </c>
      <c r="BJ107" s="1610">
        <f t="shared" si="53"/>
        <v>0.26875050166641262</v>
      </c>
      <c r="BK107" s="1611">
        <f t="shared" si="53"/>
        <v>8.7145272409910213E-2</v>
      </c>
      <c r="BL107" s="1612">
        <f t="shared" si="53"/>
        <v>6.4021197226881765E-2</v>
      </c>
      <c r="BM107" s="1613">
        <f t="shared" si="53"/>
        <v>6.7602565342840704E-2</v>
      </c>
      <c r="BN107" s="1614">
        <f t="shared" si="53"/>
        <v>0.10673451279523177</v>
      </c>
      <c r="BO107" s="1615">
        <f t="shared" si="53"/>
        <v>0.21474084479351666</v>
      </c>
      <c r="BP107" s="45" t="s">
        <v>41</v>
      </c>
      <c r="BQ107" s="106"/>
      <c r="BR107" s="1"/>
      <c r="BS107" s="1829"/>
      <c r="BT107" s="85"/>
      <c r="BU107" s="85"/>
      <c r="BV107" s="45"/>
      <c r="BX107" s="1208"/>
      <c r="CB107" s="5"/>
      <c r="CD107" s="103" t="s">
        <v>154</v>
      </c>
      <c r="CE107" s="1208">
        <v>0.11</v>
      </c>
      <c r="CG107" s="1723" t="s">
        <v>30</v>
      </c>
      <c r="CH107" s="1729">
        <v>30</v>
      </c>
      <c r="CI107" s="1738">
        <f t="shared" si="49"/>
        <v>0.967741935483871</v>
      </c>
      <c r="CJ107" s="1736"/>
      <c r="CK107" s="1342"/>
      <c r="CL107" s="39"/>
      <c r="CM107" s="91"/>
    </row>
    <row r="108" spans="1:91" x14ac:dyDescent="0.2">
      <c r="A108" s="39"/>
      <c r="B108" s="1"/>
      <c r="C108" s="676"/>
      <c r="D108" s="1"/>
      <c r="E108" s="1"/>
      <c r="F108" s="2315" t="s">
        <v>82</v>
      </c>
      <c r="G108" s="2316"/>
      <c r="H108" s="550">
        <v>3.9203110317837533E-2</v>
      </c>
      <c r="I108" s="550">
        <v>0.49454332033278986</v>
      </c>
      <c r="J108" s="550">
        <v>0.68278825156488954</v>
      </c>
      <c r="K108" s="550">
        <v>0.63551567537476727</v>
      </c>
      <c r="L108" s="550">
        <v>0.63318644653769995</v>
      </c>
      <c r="M108" s="550">
        <v>0.81731861067068856</v>
      </c>
      <c r="N108" s="550">
        <v>0.84659754332707637</v>
      </c>
      <c r="O108" s="550">
        <v>0.84178554352382473</v>
      </c>
      <c r="P108" s="550">
        <v>0.78138716776888872</v>
      </c>
      <c r="Q108" s="550">
        <v>0.76815708428092355</v>
      </c>
      <c r="R108" s="550">
        <v>0.30481038304313868</v>
      </c>
      <c r="S108" s="611">
        <v>3.5841015747411033E-2</v>
      </c>
      <c r="T108" s="550">
        <f t="shared" si="50"/>
        <v>0.57342784604082797</v>
      </c>
      <c r="U108" s="551">
        <f>CORREL(Daily!AP4:AP368,Daily!I4:I368)</f>
        <v>0.74365403154766418</v>
      </c>
      <c r="V108" s="1788">
        <f>CORREL(Daily!AP4:AP368,Daily!AZ4:AZ368)</f>
        <v>0.61591629106707646</v>
      </c>
      <c r="W108" s="1791">
        <f t="shared" si="51"/>
        <v>0.74365403154766418</v>
      </c>
      <c r="BR108" s="1"/>
      <c r="BS108" s="1829"/>
      <c r="BT108" s="85"/>
      <c r="BU108" s="85"/>
      <c r="BV108" s="45"/>
      <c r="BX108" s="1208"/>
      <c r="CD108" s="103" t="s">
        <v>313</v>
      </c>
      <c r="CE108" s="1208">
        <v>8.3333333333333329E-2</v>
      </c>
      <c r="CG108" s="1723" t="s">
        <v>31</v>
      </c>
      <c r="CH108" s="1729">
        <v>30</v>
      </c>
      <c r="CI108" s="1738">
        <f t="shared" si="49"/>
        <v>1</v>
      </c>
      <c r="CJ108" s="1736"/>
      <c r="CK108" s="1342"/>
      <c r="CL108" s="39"/>
      <c r="CM108" s="91"/>
    </row>
    <row r="109" spans="1:91" ht="12.75" customHeight="1" x14ac:dyDescent="0.2">
      <c r="A109" s="39"/>
      <c r="B109" s="1"/>
      <c r="C109" s="676"/>
      <c r="D109" s="1"/>
      <c r="E109" s="1"/>
      <c r="F109" s="2313" t="s">
        <v>83</v>
      </c>
      <c r="G109" s="2314"/>
      <c r="H109" s="152">
        <v>-0.2263053385532228</v>
      </c>
      <c r="I109" s="152">
        <v>-0.75219873116341762</v>
      </c>
      <c r="J109" s="152">
        <v>-0.74326869460353717</v>
      </c>
      <c r="K109" s="152">
        <v>-0.67566334420726737</v>
      </c>
      <c r="L109" s="152">
        <v>-0.76610231361447501</v>
      </c>
      <c r="M109" s="152">
        <v>-0.83524035893677673</v>
      </c>
      <c r="N109" s="152">
        <v>-0.80898426933420364</v>
      </c>
      <c r="O109" s="152">
        <v>-0.69543148643254837</v>
      </c>
      <c r="P109" s="152">
        <v>-0.82694397488201021</v>
      </c>
      <c r="Q109" s="152">
        <v>-0.87337087998383733</v>
      </c>
      <c r="R109" s="152">
        <v>-0.4770212561711753</v>
      </c>
      <c r="S109" s="610">
        <v>-0.43436407845188413</v>
      </c>
      <c r="T109" s="152">
        <f t="shared" si="50"/>
        <v>-0.67624122719452961</v>
      </c>
      <c r="U109" s="284">
        <f>CORREL(Daily!AP4:AP368,Daily!K4:K368)</f>
        <v>-0.76007646787137484</v>
      </c>
      <c r="V109" s="1334"/>
      <c r="W109" s="1791">
        <f t="shared" si="51"/>
        <v>0.76007646787137484</v>
      </c>
      <c r="AA109" s="1294">
        <f>MIN(AA71:AA82)</f>
        <v>5.3000000000000007</v>
      </c>
      <c r="AB109" s="1294">
        <f t="shared" ref="AB109:BK109" si="54">MIN(AB71:AB82)</f>
        <v>8.8000000000000007</v>
      </c>
      <c r="AC109" s="1294">
        <f t="shared" si="54"/>
        <v>5.5000000000000018</v>
      </c>
      <c r="AD109" s="1294">
        <f t="shared" si="54"/>
        <v>7</v>
      </c>
      <c r="AE109" s="1294">
        <f t="shared" si="54"/>
        <v>37</v>
      </c>
      <c r="AF109" s="1294">
        <f t="shared" si="54"/>
        <v>15</v>
      </c>
      <c r="AG109" s="1294">
        <f t="shared" si="54"/>
        <v>22</v>
      </c>
      <c r="AH109" s="1294">
        <f t="shared" si="54"/>
        <v>26</v>
      </c>
      <c r="AI109" s="1294">
        <f t="shared" si="54"/>
        <v>17</v>
      </c>
      <c r="AJ109" s="1294">
        <f t="shared" si="54"/>
        <v>17</v>
      </c>
      <c r="AK109" s="1294">
        <f t="shared" si="54"/>
        <v>15.5</v>
      </c>
      <c r="AL109" s="1294">
        <f t="shared" si="54"/>
        <v>9</v>
      </c>
      <c r="AM109" s="1294">
        <f t="shared" si="54"/>
        <v>5.1999999999999993</v>
      </c>
      <c r="AN109" s="1294">
        <f t="shared" si="54"/>
        <v>10</v>
      </c>
      <c r="AO109" s="1294">
        <f t="shared" si="54"/>
        <v>18.2</v>
      </c>
      <c r="AP109" s="1294">
        <f t="shared" si="54"/>
        <v>1.4</v>
      </c>
      <c r="AQ109" s="1294">
        <f t="shared" si="54"/>
        <v>0</v>
      </c>
      <c r="AR109" s="1294">
        <f t="shared" si="54"/>
        <v>0</v>
      </c>
      <c r="AS109" s="1294">
        <f t="shared" si="54"/>
        <v>0.15658362989323846</v>
      </c>
      <c r="AT109" s="1294">
        <f t="shared" si="54"/>
        <v>0.13333333333333336</v>
      </c>
      <c r="AU109" s="1294">
        <f t="shared" si="54"/>
        <v>0</v>
      </c>
      <c r="AV109" s="1294">
        <f t="shared" si="54"/>
        <v>7.6</v>
      </c>
      <c r="AW109" s="1294">
        <f t="shared" si="54"/>
        <v>7.2000000000000011</v>
      </c>
      <c r="AX109" s="1294">
        <f t="shared" si="54"/>
        <v>7.1000000000000005</v>
      </c>
      <c r="AY109" s="1294">
        <f t="shared" si="54"/>
        <v>5.6000000000000005</v>
      </c>
      <c r="AZ109" s="1294">
        <f t="shared" si="54"/>
        <v>6.5</v>
      </c>
      <c r="BA109" s="1294">
        <f t="shared" si="54"/>
        <v>3</v>
      </c>
      <c r="BB109" s="1294">
        <f t="shared" si="54"/>
        <v>0.6705128205128208</v>
      </c>
      <c r="BC109" s="1294">
        <f t="shared" si="54"/>
        <v>1.4500000000000002</v>
      </c>
      <c r="BD109" s="1294">
        <f t="shared" si="54"/>
        <v>1.2158333333333324</v>
      </c>
      <c r="BE109" s="1294">
        <f t="shared" si="54"/>
        <v>0.85384615384615259</v>
      </c>
      <c r="BF109" s="1294">
        <f t="shared" si="54"/>
        <v>4.2000000000000028</v>
      </c>
      <c r="BG109" s="1294">
        <f t="shared" si="54"/>
        <v>3.3099999999999454</v>
      </c>
      <c r="BH109" s="1294">
        <f t="shared" si="54"/>
        <v>0.75000000000000089</v>
      </c>
      <c r="BI109" s="1294">
        <f t="shared" si="54"/>
        <v>0.11785714285714285</v>
      </c>
      <c r="BJ109" s="1294">
        <f t="shared" si="54"/>
        <v>0.25866480707064243</v>
      </c>
      <c r="BK109" s="1294">
        <f t="shared" si="54"/>
        <v>0.1875</v>
      </c>
      <c r="BL109" s="1294">
        <f>MIN(BL71:BL82)</f>
        <v>0.2006944444444444</v>
      </c>
      <c r="BM109" s="1294">
        <f>MIN(BM71:BM82)</f>
        <v>0.16666666666666663</v>
      </c>
      <c r="BN109" s="1294">
        <f>MIN(BN71:BN82)</f>
        <v>0.30972222222222223</v>
      </c>
      <c r="BO109" s="1294">
        <f>MIN(BO71:BO82)</f>
        <v>0.37986111111111109</v>
      </c>
      <c r="BS109" s="1829"/>
      <c r="BT109" s="85"/>
      <c r="BU109" s="85"/>
      <c r="BV109" s="45"/>
      <c r="BX109" s="1830"/>
      <c r="BY109" s="1830"/>
      <c r="BZ109" s="1830"/>
      <c r="CA109" s="1830"/>
      <c r="CB109" s="106"/>
      <c r="CD109" s="103" t="s">
        <v>181</v>
      </c>
      <c r="CE109" s="1258">
        <v>4.7000000000000007E-2</v>
      </c>
      <c r="CG109" s="1721" t="s">
        <v>32</v>
      </c>
      <c r="CH109" s="1732">
        <v>7</v>
      </c>
      <c r="CI109" s="1739">
        <f t="shared" si="49"/>
        <v>0.22580645161290322</v>
      </c>
      <c r="CJ109" s="1849"/>
      <c r="CK109" s="1342"/>
      <c r="CL109" s="39"/>
      <c r="CM109" s="91"/>
    </row>
    <row r="110" spans="1:91" x14ac:dyDescent="0.2">
      <c r="A110" s="39"/>
      <c r="B110" s="1"/>
      <c r="C110" s="676"/>
      <c r="D110" s="1"/>
      <c r="E110" s="1"/>
      <c r="F110" s="2315" t="s">
        <v>84</v>
      </c>
      <c r="G110" s="2316"/>
      <c r="H110" s="550">
        <v>-0.1455804383041385</v>
      </c>
      <c r="I110" s="550">
        <v>-0.33236958747395068</v>
      </c>
      <c r="J110" s="550">
        <v>-0.28592941118849169</v>
      </c>
      <c r="K110" s="550">
        <v>-0.29669764249984643</v>
      </c>
      <c r="L110" s="550">
        <v>-0.44548866181244523</v>
      </c>
      <c r="M110" s="550">
        <v>-0.67995226804284403</v>
      </c>
      <c r="N110" s="550">
        <v>-0.4393515531502602</v>
      </c>
      <c r="O110" s="550">
        <v>-0.39787020238091264</v>
      </c>
      <c r="P110" s="550">
        <v>-0.65210563589896542</v>
      </c>
      <c r="Q110" s="550">
        <v>-0.21586666677034758</v>
      </c>
      <c r="R110" s="550">
        <v>-0.21015123923257617</v>
      </c>
      <c r="S110" s="611">
        <v>-0.25071083451009224</v>
      </c>
      <c r="T110" s="550">
        <f t="shared" si="50"/>
        <v>-0.36267284510540593</v>
      </c>
      <c r="U110" s="551">
        <f>CORREL(Daily!AP4:AP368,Daily!AQ4:AQ368)</f>
        <v>-0.35702547845531557</v>
      </c>
      <c r="V110" s="1334"/>
      <c r="W110" s="1791">
        <f t="shared" si="51"/>
        <v>0.35702547845531557</v>
      </c>
      <c r="AA110" s="1295">
        <f>MAX(AA71:AA82)</f>
        <v>13</v>
      </c>
      <c r="AB110" s="1295">
        <f t="shared" ref="AB110:BK110" si="55">MAX(AB71:AB82)</f>
        <v>17.5</v>
      </c>
      <c r="AC110" s="1295">
        <f t="shared" si="55"/>
        <v>13.799999999999999</v>
      </c>
      <c r="AD110" s="1295">
        <f t="shared" si="55"/>
        <v>12.899999999999999</v>
      </c>
      <c r="AE110" s="1295">
        <f t="shared" si="55"/>
        <v>49</v>
      </c>
      <c r="AF110" s="1295">
        <f t="shared" si="55"/>
        <v>28</v>
      </c>
      <c r="AG110" s="1295">
        <f t="shared" si="55"/>
        <v>41</v>
      </c>
      <c r="AH110" s="1295">
        <f t="shared" si="55"/>
        <v>46</v>
      </c>
      <c r="AI110" s="1295">
        <f t="shared" si="55"/>
        <v>51</v>
      </c>
      <c r="AJ110" s="1295">
        <f t="shared" si="55"/>
        <v>40</v>
      </c>
      <c r="AK110" s="1295">
        <f t="shared" si="55"/>
        <v>42.500004999999874</v>
      </c>
      <c r="AL110" s="1295">
        <f t="shared" si="55"/>
        <v>21</v>
      </c>
      <c r="AM110" s="1295">
        <f t="shared" si="55"/>
        <v>9.6000000000000014</v>
      </c>
      <c r="AN110" s="1295">
        <f t="shared" si="55"/>
        <v>18.3</v>
      </c>
      <c r="AO110" s="1295">
        <f t="shared" si="55"/>
        <v>28.099999999999998</v>
      </c>
      <c r="AP110" s="1295">
        <f t="shared" si="55"/>
        <v>21.7</v>
      </c>
      <c r="AQ110" s="1295">
        <f t="shared" si="55"/>
        <v>18.099999999999998</v>
      </c>
      <c r="AR110" s="1295">
        <f t="shared" si="55"/>
        <v>7.1000000000000005</v>
      </c>
      <c r="AS110" s="1295">
        <f t="shared" si="55"/>
        <v>0.7222222222222221</v>
      </c>
      <c r="AT110" s="1295">
        <f t="shared" si="55"/>
        <v>5.34</v>
      </c>
      <c r="AU110" s="1295">
        <f t="shared" si="55"/>
        <v>99.4</v>
      </c>
      <c r="AV110" s="1295">
        <f t="shared" si="55"/>
        <v>17</v>
      </c>
      <c r="AW110" s="1295">
        <f t="shared" si="55"/>
        <v>15.8</v>
      </c>
      <c r="AX110" s="1295">
        <f t="shared" si="55"/>
        <v>16.899999999999999</v>
      </c>
      <c r="AY110" s="1295">
        <f t="shared" si="55"/>
        <v>13.200000000000001</v>
      </c>
      <c r="AZ110" s="1295">
        <f t="shared" si="55"/>
        <v>14.399999999999999</v>
      </c>
      <c r="BA110" s="1295">
        <f t="shared" si="55"/>
        <v>10</v>
      </c>
      <c r="BB110" s="1295">
        <f t="shared" si="55"/>
        <v>4.1478571428571396</v>
      </c>
      <c r="BC110" s="1295">
        <f t="shared" si="55"/>
        <v>6.3954838709677446</v>
      </c>
      <c r="BD110" s="1295">
        <f t="shared" si="55"/>
        <v>5.0878571428571409</v>
      </c>
      <c r="BE110" s="1295">
        <f t="shared" si="55"/>
        <v>4.320869565217393</v>
      </c>
      <c r="BF110" s="1295">
        <f t="shared" si="55"/>
        <v>14.763636363636358</v>
      </c>
      <c r="BG110" s="1295">
        <f t="shared" si="55"/>
        <v>14.61430357142865</v>
      </c>
      <c r="BH110" s="1295">
        <f t="shared" si="55"/>
        <v>3.1464285714285714</v>
      </c>
      <c r="BI110" s="1295">
        <f t="shared" si="55"/>
        <v>1.8441446208112877</v>
      </c>
      <c r="BJ110" s="1295">
        <f t="shared" si="55"/>
        <v>1.073144779601384</v>
      </c>
      <c r="BK110" s="1295">
        <f t="shared" si="55"/>
        <v>0.43055555555555558</v>
      </c>
      <c r="BL110" s="1295">
        <f>MAX(BL71:BL82)</f>
        <v>0.34930555555555559</v>
      </c>
      <c r="BM110" s="1295">
        <f>MAX(BM71:BM82)</f>
        <v>0.33333333333333337</v>
      </c>
      <c r="BN110" s="1295">
        <f>MAX(BN71:BN82)</f>
        <v>0.90416666666666667</v>
      </c>
      <c r="BO110" s="1295">
        <f>MAX(BO71:BO82)</f>
        <v>0.99652777777777779</v>
      </c>
      <c r="BS110" s="1829"/>
      <c r="BT110" s="85"/>
      <c r="BU110" s="85"/>
      <c r="BV110" s="45"/>
      <c r="BX110" s="240"/>
      <c r="BY110" s="240"/>
      <c r="BZ110" s="240"/>
      <c r="CA110" s="240"/>
      <c r="CB110" s="106"/>
      <c r="CD110" s="103" t="s">
        <v>314</v>
      </c>
      <c r="CE110" s="1208">
        <v>3.266666666666667E-2</v>
      </c>
      <c r="CG110" s="1723" t="s">
        <v>40</v>
      </c>
      <c r="CH110" s="1729">
        <f>13+SUM(CH98:CH99)</f>
        <v>57</v>
      </c>
      <c r="CI110" s="1738">
        <f>CH110/CM19</f>
        <v>0.6333333333333333</v>
      </c>
      <c r="CJ110" s="1736"/>
      <c r="CK110" s="1342"/>
      <c r="CL110" s="39"/>
      <c r="CM110" s="91"/>
    </row>
    <row r="111" spans="1:91" x14ac:dyDescent="0.2">
      <c r="A111" s="39"/>
      <c r="B111" s="1"/>
      <c r="C111" s="676"/>
      <c r="D111" s="1"/>
      <c r="E111" s="1"/>
      <c r="F111" s="2313" t="s">
        <v>85</v>
      </c>
      <c r="G111" s="2314"/>
      <c r="H111" s="152">
        <v>0.45773639782396008</v>
      </c>
      <c r="I111" s="152">
        <v>-0.26657654924369167</v>
      </c>
      <c r="J111" s="152">
        <v>-0.15355117045160624</v>
      </c>
      <c r="K111" s="152">
        <v>-0.29541506471915541</v>
      </c>
      <c r="L111" s="152">
        <v>-0.35951808229683269</v>
      </c>
      <c r="M111" s="152">
        <v>-0.47995118109686785</v>
      </c>
      <c r="N111" s="152">
        <v>-0.37914983483922327</v>
      </c>
      <c r="O111" s="152">
        <v>-0.43841290357278667</v>
      </c>
      <c r="P111" s="152">
        <v>-0.63247776692309843</v>
      </c>
      <c r="Q111" s="152">
        <v>-0.26789275920133943</v>
      </c>
      <c r="R111" s="152">
        <v>-0.16327365034629726</v>
      </c>
      <c r="S111" s="610">
        <v>0.2864192598351164</v>
      </c>
      <c r="T111" s="152">
        <f t="shared" si="50"/>
        <v>-0.22433860875265185</v>
      </c>
      <c r="U111" s="284">
        <f>CORREL(Daily!AQ4:AQ368,Daily!I4:I368)</f>
        <v>-0.25128606519546748</v>
      </c>
      <c r="V111" s="1788">
        <f>CORREL(Daily!AQ4:AQ368,Daily!AZ4:AZ368)</f>
        <v>-0.24774802400230794</v>
      </c>
      <c r="W111" s="1791">
        <f>ABS(U111)</f>
        <v>0.25128606519546748</v>
      </c>
      <c r="AA111" s="1295">
        <f>MIN(AA90:AA101)</f>
        <v>1.3717895070355801</v>
      </c>
      <c r="AB111" s="1295">
        <f t="shared" ref="AB111:BK111" si="56">MIN(AB90:AB101)</f>
        <v>2.0972039404445528</v>
      </c>
      <c r="AC111" s="1295">
        <f t="shared" si="56"/>
        <v>1.4709882567895638</v>
      </c>
      <c r="AD111" s="1295">
        <f t="shared" si="56"/>
        <v>1.6886846697884412</v>
      </c>
      <c r="AE111" s="1295">
        <f t="shared" si="56"/>
        <v>8.923208835053595</v>
      </c>
      <c r="AF111" s="1295">
        <f t="shared" si="56"/>
        <v>3.8178347356801496</v>
      </c>
      <c r="AG111" s="1295">
        <f t="shared" si="56"/>
        <v>6.0996513938451473</v>
      </c>
      <c r="AH111" s="1295">
        <f t="shared" si="56"/>
        <v>6.8819539610913303</v>
      </c>
      <c r="AI111" s="1295">
        <f t="shared" si="56"/>
        <v>4.6862874775899845</v>
      </c>
      <c r="AJ111" s="1295">
        <f t="shared" si="56"/>
        <v>4.6243860388716547</v>
      </c>
      <c r="AK111" s="1295">
        <f t="shared" si="56"/>
        <v>4.3025373858932685</v>
      </c>
      <c r="AL111" s="1295">
        <f t="shared" si="56"/>
        <v>2.2916640543349791</v>
      </c>
      <c r="AM111" s="1295">
        <f t="shared" si="56"/>
        <v>1.2985103127268809</v>
      </c>
      <c r="AN111" s="1295">
        <f t="shared" si="56"/>
        <v>2.5445155019738128</v>
      </c>
      <c r="AO111" s="1295">
        <f t="shared" si="56"/>
        <v>4.174827277349201</v>
      </c>
      <c r="AP111" s="1295">
        <f t="shared" si="56"/>
        <v>0.25944237284527405</v>
      </c>
      <c r="AQ111" s="1295">
        <f t="shared" si="56"/>
        <v>0.29999999999999977</v>
      </c>
      <c r="AR111" s="1295">
        <f t="shared" si="56"/>
        <v>0.10954451150103302</v>
      </c>
      <c r="AS111" s="1295">
        <f t="shared" si="56"/>
        <v>4.6841125038702802E-2</v>
      </c>
      <c r="AT111" s="1295">
        <f t="shared" si="56"/>
        <v>9.4280904158206058E-2</v>
      </c>
      <c r="AU111" s="1295">
        <f t="shared" si="56"/>
        <v>1.3392609902479802</v>
      </c>
      <c r="AV111" s="1295">
        <f t="shared" si="56"/>
        <v>2.0979662451029562</v>
      </c>
      <c r="AW111" s="1295">
        <f t="shared" si="56"/>
        <v>1.8445152640029503</v>
      </c>
      <c r="AX111" s="1295">
        <f t="shared" si="56"/>
        <v>1.9586312973961644</v>
      </c>
      <c r="AY111" s="1295">
        <f t="shared" si="56"/>
        <v>1.6115643905678161</v>
      </c>
      <c r="AZ111" s="1295">
        <f t="shared" si="56"/>
        <v>2.1368804516201019</v>
      </c>
      <c r="BA111" s="1295">
        <f t="shared" si="56"/>
        <v>0.55407580708780269</v>
      </c>
      <c r="BB111" s="1295">
        <f t="shared" si="56"/>
        <v>0.55677192595295977</v>
      </c>
      <c r="BC111" s="1295">
        <f t="shared" si="56"/>
        <v>0.66012638685507086</v>
      </c>
      <c r="BD111" s="1295">
        <f t="shared" si="56"/>
        <v>0.50913136431092165</v>
      </c>
      <c r="BE111" s="1295">
        <f t="shared" si="56"/>
        <v>0.23436051764483912</v>
      </c>
      <c r="BF111" s="1295">
        <f t="shared" si="56"/>
        <v>1.4827558737236173</v>
      </c>
      <c r="BG111" s="1295">
        <f t="shared" si="56"/>
        <v>0.9975552316668902</v>
      </c>
      <c r="BH111" s="1295">
        <f t="shared" si="56"/>
        <v>1.6377969049906438</v>
      </c>
      <c r="BI111" s="1295">
        <f t="shared" si="56"/>
        <v>3.5353719170109869E-2</v>
      </c>
      <c r="BJ111" s="1295">
        <f t="shared" si="56"/>
        <v>0.13818250270131799</v>
      </c>
      <c r="BK111" s="1295">
        <f t="shared" si="56"/>
        <v>3.6192447004026441E-2</v>
      </c>
      <c r="BL111" s="1295">
        <f>MIN(BL90:BL101)</f>
        <v>5.3808983499098122E-2</v>
      </c>
      <c r="BM111" s="1295">
        <f>MIN(BM90:BM101)</f>
        <v>4.8361179584909084E-2</v>
      </c>
      <c r="BN111" s="1295">
        <f>MIN(BN90:BN101)</f>
        <v>5.815531699734551E-2</v>
      </c>
      <c r="BO111" s="1295">
        <f>MIN(BO90:BO101)</f>
        <v>0.10322763222361364</v>
      </c>
      <c r="BS111" s="1829"/>
      <c r="BT111" s="85"/>
      <c r="BU111" s="85"/>
      <c r="BV111" s="28"/>
      <c r="BX111" s="30"/>
      <c r="BY111" s="30"/>
      <c r="BZ111" s="30"/>
      <c r="CA111" s="30"/>
      <c r="CB111" s="106"/>
      <c r="CD111" s="103" t="s">
        <v>182</v>
      </c>
      <c r="CE111" s="1208">
        <v>3.1333333333333331E-2</v>
      </c>
      <c r="CG111" s="1336" t="s">
        <v>37</v>
      </c>
      <c r="CH111" s="1733">
        <v>61</v>
      </c>
      <c r="CI111" s="1738">
        <v>0.66304347826086951</v>
      </c>
      <c r="CJ111" s="1728"/>
      <c r="CK111" s="1341"/>
      <c r="CL111" s="39"/>
      <c r="CM111" s="91"/>
    </row>
    <row r="112" spans="1:91" ht="12.75" customHeight="1" x14ac:dyDescent="0.2">
      <c r="A112" s="39"/>
      <c r="B112" s="1"/>
      <c r="C112" s="676"/>
      <c r="D112" s="1"/>
      <c r="E112" s="1"/>
      <c r="F112" s="2315" t="s">
        <v>115</v>
      </c>
      <c r="G112" s="2316"/>
      <c r="H112" s="550">
        <v>0.54300652056427989</v>
      </c>
      <c r="I112" s="550">
        <v>0.48628762764059591</v>
      </c>
      <c r="J112" s="550">
        <v>0.27935846538356929</v>
      </c>
      <c r="K112" s="550">
        <v>0.45544966053994596</v>
      </c>
      <c r="L112" s="550">
        <v>0.54751529169062696</v>
      </c>
      <c r="M112" s="550">
        <v>0.7408584688709825</v>
      </c>
      <c r="N112" s="550">
        <v>0.65358260992821449</v>
      </c>
      <c r="O112" s="550">
        <v>0.65437614241995545</v>
      </c>
      <c r="P112" s="550">
        <v>0.50242089661398115</v>
      </c>
      <c r="Q112" s="550">
        <v>0.26776020973325326</v>
      </c>
      <c r="R112" s="550">
        <v>2.93985790810204E-2</v>
      </c>
      <c r="S112" s="611">
        <v>0.44657141854764254</v>
      </c>
      <c r="T112" s="550">
        <f t="shared" si="50"/>
        <v>0.46721549091783898</v>
      </c>
      <c r="U112" s="551">
        <f>CORREL(Daily!AQ4:AQ368,Daily!M4:M368)</f>
        <v>0.40165645814118112</v>
      </c>
      <c r="V112" s="85"/>
      <c r="W112" s="1791">
        <f t="shared" si="51"/>
        <v>0.40165645814118112</v>
      </c>
      <c r="AA112" s="1295">
        <f>MAX(AA90:AA101)</f>
        <v>3.7527538275675059</v>
      </c>
      <c r="AB112" s="1295">
        <f t="shared" ref="AB112:BK112" si="57">MAX(AB90:AB101)</f>
        <v>3.9353686532244341</v>
      </c>
      <c r="AC112" s="1295">
        <f t="shared" si="57"/>
        <v>3.3367197851679422</v>
      </c>
      <c r="AD112" s="1295">
        <f t="shared" si="57"/>
        <v>3.3618319378717612</v>
      </c>
      <c r="AE112" s="1295">
        <f t="shared" si="57"/>
        <v>13.247357212602058</v>
      </c>
      <c r="AF112" s="1295">
        <f t="shared" si="57"/>
        <v>8.0371449485953228</v>
      </c>
      <c r="AG112" s="1295">
        <f t="shared" si="57"/>
        <v>10.694888740014546</v>
      </c>
      <c r="AH112" s="1295">
        <f t="shared" si="57"/>
        <v>12.844395455748625</v>
      </c>
      <c r="AI112" s="1295">
        <f t="shared" si="57"/>
        <v>13.331908526024796</v>
      </c>
      <c r="AJ112" s="1295">
        <f t="shared" si="57"/>
        <v>10.560119745167386</v>
      </c>
      <c r="AK112" s="1295">
        <f t="shared" si="57"/>
        <v>11.609460382171104</v>
      </c>
      <c r="AL112" s="1295">
        <f t="shared" si="57"/>
        <v>5.4508557086928331</v>
      </c>
      <c r="AM112" s="1295">
        <f t="shared" si="57"/>
        <v>2.4145365543902604</v>
      </c>
      <c r="AN112" s="1295">
        <f t="shared" si="57"/>
        <v>4.7288655417731427</v>
      </c>
      <c r="AO112" s="1295">
        <f t="shared" si="57"/>
        <v>7.2813010394836963</v>
      </c>
      <c r="AP112" s="1295">
        <f t="shared" si="57"/>
        <v>4.1536357152707089</v>
      </c>
      <c r="AQ112" s="1295">
        <f t="shared" si="57"/>
        <v>5.407823550704622</v>
      </c>
      <c r="AR112" s="1295">
        <f t="shared" si="57"/>
        <v>2.2616979855360393</v>
      </c>
      <c r="AS112" s="1295">
        <f t="shared" si="57"/>
        <v>0.38888888888888884</v>
      </c>
      <c r="AT112" s="1295">
        <f t="shared" si="57"/>
        <v>1.7197464283369737</v>
      </c>
      <c r="AU112" s="1295">
        <f t="shared" si="57"/>
        <v>33.151718335124478</v>
      </c>
      <c r="AV112" s="1295">
        <f t="shared" si="57"/>
        <v>4.1535009200038848</v>
      </c>
      <c r="AW112" s="1295">
        <f t="shared" si="57"/>
        <v>4.2805637253113762</v>
      </c>
      <c r="AX112" s="1295">
        <f t="shared" si="57"/>
        <v>4.022482515984108</v>
      </c>
      <c r="AY112" s="1295">
        <f t="shared" si="57"/>
        <v>2.7478163373224049</v>
      </c>
      <c r="AZ112" s="1295">
        <f t="shared" si="57"/>
        <v>4.6104828081382045</v>
      </c>
      <c r="BA112" s="1295">
        <f t="shared" si="57"/>
        <v>2.8892521139176792</v>
      </c>
      <c r="BB112" s="1295">
        <f t="shared" si="57"/>
        <v>1.7177471817221017</v>
      </c>
      <c r="BC112" s="1295">
        <f t="shared" si="57"/>
        <v>2.9984044953080238</v>
      </c>
      <c r="BD112" s="1295">
        <f t="shared" si="57"/>
        <v>1.9913657327681449</v>
      </c>
      <c r="BE112" s="1295">
        <f t="shared" si="57"/>
        <v>2.2353295349914815</v>
      </c>
      <c r="BF112" s="1295">
        <f t="shared" si="57"/>
        <v>5.2481399115204743</v>
      </c>
      <c r="BG112" s="1295">
        <f t="shared" si="57"/>
        <v>5.4957255831901213</v>
      </c>
      <c r="BH112" s="1295">
        <f t="shared" si="57"/>
        <v>3.6654956844747786</v>
      </c>
      <c r="BI112" s="1295">
        <f t="shared" si="57"/>
        <v>0.58367351029017156</v>
      </c>
      <c r="BJ112" s="1295">
        <f t="shared" si="57"/>
        <v>0.43543165732185335</v>
      </c>
      <c r="BK112" s="1295">
        <f t="shared" si="57"/>
        <v>0.14419817546402472</v>
      </c>
      <c r="BL112" s="1295">
        <f>MAX(BL90:BL101)</f>
        <v>8.3823209579475422E-2</v>
      </c>
      <c r="BM112" s="1295">
        <f>MAX(BM90:BM101)</f>
        <v>9.1759929761917977E-2</v>
      </c>
      <c r="BN112" s="1295">
        <f>MAX(BN90:BN101)</f>
        <v>0.18598662350244469</v>
      </c>
      <c r="BO112" s="1295">
        <f>MAX(BO90:BO101)</f>
        <v>0.28831005132583559</v>
      </c>
      <c r="BS112" s="1829"/>
      <c r="BT112" s="85"/>
      <c r="BU112" s="85"/>
      <c r="BV112" s="24"/>
      <c r="BX112" s="1208"/>
      <c r="CD112" s="53" t="s">
        <v>315</v>
      </c>
      <c r="CE112" s="616">
        <v>4.4999999999999998E-2</v>
      </c>
      <c r="CG112" s="1730" t="s">
        <v>39</v>
      </c>
      <c r="CH112" s="1733">
        <v>60</v>
      </c>
      <c r="CI112" s="1738">
        <v>0.65217391304347827</v>
      </c>
      <c r="CJ112" s="1728"/>
      <c r="CK112" s="1341"/>
      <c r="CL112" s="39"/>
      <c r="CM112" s="91"/>
    </row>
    <row r="113" spans="1:91" x14ac:dyDescent="0.2">
      <c r="A113" s="39"/>
      <c r="B113" s="1"/>
      <c r="C113" s="676"/>
      <c r="D113" s="1"/>
      <c r="E113" s="1"/>
      <c r="F113" s="2313" t="s">
        <v>86</v>
      </c>
      <c r="G113" s="2314"/>
      <c r="H113" s="152">
        <v>0.84864211408827217</v>
      </c>
      <c r="I113" s="152">
        <v>0.93902675011890324</v>
      </c>
      <c r="J113" s="152">
        <v>0.99245471195056367</v>
      </c>
      <c r="K113" s="152">
        <v>0.99693638242893512</v>
      </c>
      <c r="L113" s="152">
        <v>0.70282874265557005</v>
      </c>
      <c r="M113" s="152">
        <v>0.69163759893716348</v>
      </c>
      <c r="N113" s="152">
        <v>0.95928255446420274</v>
      </c>
      <c r="O113" s="152">
        <v>0.81137324572209202</v>
      </c>
      <c r="P113" s="152">
        <v>0.79404602900708898</v>
      </c>
      <c r="Q113" s="152">
        <v>0.73040260608013741</v>
      </c>
      <c r="R113" s="152">
        <v>0.94249563299458239</v>
      </c>
      <c r="S113" s="610">
        <v>0.77828488501035731</v>
      </c>
      <c r="T113" s="152">
        <f t="shared" si="50"/>
        <v>0.84895093778815556</v>
      </c>
      <c r="U113" s="284">
        <f>CORREL(Daily!Z4:Z368,Daily!AQ4:AQ368)</f>
        <v>0.78359361046780085</v>
      </c>
      <c r="V113" s="1789"/>
      <c r="W113" s="1791">
        <f t="shared" si="51"/>
        <v>0.78359361046780085</v>
      </c>
      <c r="BS113" s="1829"/>
      <c r="BT113" s="85"/>
      <c r="BU113" s="85"/>
      <c r="BV113" s="24"/>
      <c r="BX113" s="616"/>
      <c r="CD113" s="659"/>
      <c r="CE113" s="659"/>
      <c r="CG113" s="1731" t="s">
        <v>38</v>
      </c>
      <c r="CH113" s="1734">
        <v>60</v>
      </c>
      <c r="CI113" s="1739">
        <v>0.65934065934065933</v>
      </c>
      <c r="CJ113" s="1728"/>
      <c r="CK113" s="1341"/>
      <c r="CL113" s="39"/>
      <c r="CM113" s="91"/>
    </row>
    <row r="114" spans="1:91" ht="14.25" customHeight="1" x14ac:dyDescent="0.2">
      <c r="A114" s="39"/>
      <c r="B114" s="1"/>
      <c r="C114" s="676"/>
      <c r="D114" s="1"/>
      <c r="E114" s="1"/>
      <c r="F114" s="2315" t="s">
        <v>87</v>
      </c>
      <c r="G114" s="2316"/>
      <c r="H114" s="550">
        <v>0.20536406949112351</v>
      </c>
      <c r="I114" s="550">
        <v>9.4076853593119611E-2</v>
      </c>
      <c r="J114" s="550">
        <v>0.27025376282074465</v>
      </c>
      <c r="K114" s="550">
        <v>4.5541538036428637E-2</v>
      </c>
      <c r="L114" s="550">
        <v>0.26871554975292711</v>
      </c>
      <c r="M114" s="550">
        <v>0.63044221918293408</v>
      </c>
      <c r="N114" s="550">
        <v>0.33897231272129019</v>
      </c>
      <c r="O114" s="550">
        <v>0.31616143160976917</v>
      </c>
      <c r="P114" s="550">
        <v>0.48239199545759853</v>
      </c>
      <c r="Q114" s="550">
        <v>0.15614647818836608</v>
      </c>
      <c r="R114" s="550">
        <v>0.2139952273351951</v>
      </c>
      <c r="S114" s="611">
        <v>-0.25783573833079915</v>
      </c>
      <c r="T114" s="550">
        <f t="shared" si="50"/>
        <v>0.23035214165489148</v>
      </c>
      <c r="U114" s="551">
        <f>CORREL(Daily!R4:R368,Daily!AP4:AP368)</f>
        <v>0.19366396637314615</v>
      </c>
      <c r="V114" s="1789"/>
      <c r="W114" s="1791">
        <f t="shared" si="51"/>
        <v>0.19366396637314615</v>
      </c>
      <c r="BS114" s="1829"/>
      <c r="BT114" s="85"/>
      <c r="BU114" s="85"/>
      <c r="BV114" s="45"/>
      <c r="CD114" s="1151" t="s">
        <v>186</v>
      </c>
      <c r="CE114" s="1262">
        <f>MAX(CE97:CE112)</f>
        <v>0.13</v>
      </c>
      <c r="CG114" s="1721" t="s">
        <v>41</v>
      </c>
      <c r="CH114" s="1734">
        <f>SUM(CH98:CH109)</f>
        <v>232</v>
      </c>
      <c r="CI114" s="1739">
        <f>CH114/CM24</f>
        <v>0.63561643835616444</v>
      </c>
      <c r="CJ114" s="1737"/>
      <c r="CK114" s="1343"/>
      <c r="CL114" s="39"/>
      <c r="CM114" s="91"/>
    </row>
    <row r="115" spans="1:91" x14ac:dyDescent="0.2">
      <c r="A115" s="39"/>
      <c r="B115" s="1"/>
      <c r="C115" s="676"/>
      <c r="D115" s="1"/>
      <c r="E115" s="1"/>
      <c r="F115" s="2313" t="s">
        <v>88</v>
      </c>
      <c r="G115" s="2314"/>
      <c r="H115" s="152">
        <v>-0.23755389148445419</v>
      </c>
      <c r="I115" s="152">
        <v>0.10263108326301913</v>
      </c>
      <c r="J115" s="152">
        <v>-0.11031209588955401</v>
      </c>
      <c r="K115" s="152">
        <v>2.4658844313316493E-2</v>
      </c>
      <c r="L115" s="152">
        <v>-0.27779657568257393</v>
      </c>
      <c r="M115" s="152">
        <v>-0.31067649159795646</v>
      </c>
      <c r="N115" s="152">
        <v>-0.70807565809339457</v>
      </c>
      <c r="O115" s="152">
        <v>-0.22344585307044867</v>
      </c>
      <c r="P115" s="152">
        <v>-0.67362976075658354</v>
      </c>
      <c r="Q115" s="152">
        <v>-0.36592733531983829</v>
      </c>
      <c r="R115" s="152">
        <v>3.4265523825481502E-2</v>
      </c>
      <c r="S115" s="610">
        <v>-0.12405057294725146</v>
      </c>
      <c r="T115" s="152">
        <f t="shared" si="50"/>
        <v>-0.23915939862001981</v>
      </c>
      <c r="U115" s="284">
        <f>CORREL(Daily!R4:R368,Daily!U4:U368)</f>
        <v>-0.21647720993868622</v>
      </c>
      <c r="V115" s="1789"/>
      <c r="W115" s="1791">
        <f t="shared" si="51"/>
        <v>0.21647720993868622</v>
      </c>
      <c r="AN115" s="315"/>
      <c r="AO115" s="1793"/>
      <c r="AQ115" s="87"/>
      <c r="AR115" s="87"/>
      <c r="AT115" s="87"/>
      <c r="AU115" s="87"/>
      <c r="AV115" s="87"/>
      <c r="CD115" s="1"/>
      <c r="CE115" s="67">
        <f>SUM(CE97:CE112)</f>
        <v>0.99933333333333341</v>
      </c>
      <c r="CH115" s="1481"/>
      <c r="CI115" s="1481"/>
      <c r="CJ115" s="1737"/>
      <c r="CK115" s="1343"/>
      <c r="CL115" s="39"/>
      <c r="CM115" s="91"/>
    </row>
    <row r="116" spans="1:91" x14ac:dyDescent="0.2">
      <c r="A116" s="39"/>
      <c r="B116" s="1"/>
      <c r="C116" s="676"/>
      <c r="D116" s="1"/>
      <c r="E116" s="1"/>
      <c r="F116" s="2315" t="s">
        <v>89</v>
      </c>
      <c r="G116" s="2316"/>
      <c r="H116" s="550">
        <v>-0.48782266893953607</v>
      </c>
      <c r="I116" s="550">
        <v>-0.2069149868305189</v>
      </c>
      <c r="J116" s="550">
        <v>-0.20536968582803897</v>
      </c>
      <c r="K116" s="550">
        <v>5.561252719135882E-2</v>
      </c>
      <c r="L116" s="550">
        <v>-0.6321208621152985</v>
      </c>
      <c r="M116" s="550">
        <v>-0.34137725789006684</v>
      </c>
      <c r="N116" s="550">
        <v>-0.62365911607157509</v>
      </c>
      <c r="O116" s="550">
        <v>-0.35847073158016962</v>
      </c>
      <c r="P116" s="550">
        <v>-0.34176164493521366</v>
      </c>
      <c r="Q116" s="550">
        <v>-0.43109421038188489</v>
      </c>
      <c r="R116" s="550">
        <v>-0.68702567632155942</v>
      </c>
      <c r="S116" s="611">
        <v>-0.34565698811296702</v>
      </c>
      <c r="T116" s="550">
        <f t="shared" si="50"/>
        <v>-0.38380510848462263</v>
      </c>
      <c r="U116" s="551">
        <f>CORREL(Daily!R4:R368,Daily!AQ4:AQ368)</f>
        <v>-0.3828696746933371</v>
      </c>
      <c r="V116" s="1789"/>
      <c r="W116" s="1791">
        <f t="shared" si="51"/>
        <v>0.3828696746933371</v>
      </c>
      <c r="AN116" s="315"/>
      <c r="AO116" s="1793"/>
      <c r="AQ116" s="87"/>
      <c r="AR116" s="87"/>
      <c r="AT116" s="87"/>
      <c r="AU116" s="87"/>
      <c r="AV116" s="87"/>
      <c r="CJ116" s="1344"/>
      <c r="CK116" s="1344"/>
      <c r="CL116" s="39"/>
      <c r="CM116" s="91"/>
    </row>
    <row r="117" spans="1:91" x14ac:dyDescent="0.2">
      <c r="A117" s="39"/>
      <c r="B117" s="1"/>
      <c r="C117" s="676"/>
      <c r="D117" s="1"/>
      <c r="E117" s="1"/>
      <c r="F117" s="2313" t="s">
        <v>90</v>
      </c>
      <c r="G117" s="2314"/>
      <c r="H117" s="152">
        <v>-3.9239888740710126E-2</v>
      </c>
      <c r="I117" s="152">
        <v>-1.8169170101949312E-2</v>
      </c>
      <c r="J117" s="152">
        <v>-0.18105165175373361</v>
      </c>
      <c r="K117" s="152">
        <v>0.15125851547565497</v>
      </c>
      <c r="L117" s="152">
        <v>-1.9165273775013137E-2</v>
      </c>
      <c r="M117" s="152">
        <v>0.32618145968238288</v>
      </c>
      <c r="N117" s="152">
        <v>0.21726533613492155</v>
      </c>
      <c r="O117" s="152">
        <v>0.45074648252507804</v>
      </c>
      <c r="P117" s="152">
        <v>0.44453358723037756</v>
      </c>
      <c r="Q117" s="152">
        <v>6.3257394749342333E-2</v>
      </c>
      <c r="R117" s="152">
        <v>0.4375511772468077</v>
      </c>
      <c r="S117" s="610">
        <v>0.32179253621015208</v>
      </c>
      <c r="T117" s="152">
        <f t="shared" si="50"/>
        <v>0.17958004207360923</v>
      </c>
      <c r="U117" s="284">
        <f>CORREL(Daily!S4:S368,Daily!U4:U368)</f>
        <v>0.20161687143456766</v>
      </c>
      <c r="V117" s="1335"/>
      <c r="W117" s="1791">
        <f t="shared" si="51"/>
        <v>0.20161687143456766</v>
      </c>
      <c r="AN117" s="315"/>
      <c r="AO117" s="1793"/>
      <c r="AQ117" s="87"/>
      <c r="AR117" s="87"/>
      <c r="AT117" s="87"/>
      <c r="AU117" s="87"/>
      <c r="AV117" s="87"/>
      <c r="CJ117" s="1344"/>
      <c r="CK117" s="1344"/>
      <c r="CL117" s="39"/>
      <c r="CM117" s="91"/>
    </row>
    <row r="118" spans="1:91" x14ac:dyDescent="0.2">
      <c r="A118" s="39"/>
      <c r="B118" s="1"/>
      <c r="C118" s="676"/>
      <c r="D118" s="1"/>
      <c r="E118" s="1"/>
      <c r="F118" s="2319"/>
      <c r="G118" s="2320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486"/>
      <c r="T118" s="77"/>
      <c r="U118" s="110"/>
      <c r="V118" s="1335"/>
      <c r="W118" s="1791"/>
      <c r="AN118" s="315"/>
      <c r="AO118" s="1793"/>
      <c r="AQ118" s="87"/>
      <c r="AR118" s="87"/>
      <c r="AT118" s="87"/>
      <c r="AU118" s="87"/>
      <c r="AV118" s="87"/>
      <c r="BE118" s="106"/>
      <c r="BF118" s="106"/>
      <c r="BG118" s="106"/>
      <c r="BH118" s="106"/>
      <c r="CJ118" s="1344"/>
      <c r="CK118" s="1344"/>
      <c r="CL118" s="39"/>
      <c r="CM118" s="91"/>
    </row>
    <row r="119" spans="1:91" ht="15.75" customHeight="1" x14ac:dyDescent="0.2">
      <c r="A119" s="39"/>
      <c r="B119" s="1"/>
      <c r="C119" s="676"/>
      <c r="D119" s="1"/>
      <c r="E119" s="1"/>
      <c r="F119" s="2380" t="s">
        <v>12</v>
      </c>
      <c r="G119" s="2381"/>
      <c r="H119" s="266">
        <v>0.31446244757852482</v>
      </c>
      <c r="I119" s="266">
        <v>0.35610977627036527</v>
      </c>
      <c r="J119" s="266">
        <v>0.38640633555158205</v>
      </c>
      <c r="K119" s="266">
        <v>0.38627585903865164</v>
      </c>
      <c r="L119" s="266">
        <v>0.42939947012077107</v>
      </c>
      <c r="M119" s="266">
        <v>0.59411301813105333</v>
      </c>
      <c r="N119" s="266">
        <v>0.61078525034394293</v>
      </c>
      <c r="O119" s="266">
        <v>0.52518717864958131</v>
      </c>
      <c r="P119" s="266">
        <v>0.57728218876647275</v>
      </c>
      <c r="Q119" s="266">
        <v>0.39768443381135249</v>
      </c>
      <c r="R119" s="266">
        <v>0.32578944579101243</v>
      </c>
      <c r="S119" s="591">
        <v>0.32407324460329812</v>
      </c>
      <c r="T119" s="266">
        <f>AVERAGE(H119:S119)</f>
        <v>0.43563072072138392</v>
      </c>
      <c r="U119" s="269">
        <f>AVERAGE(W107:W117)</f>
        <v>0.43846171604703349</v>
      </c>
      <c r="V119" s="22"/>
      <c r="W119" s="1791">
        <f>ABS(U119)</f>
        <v>0.43846171604703349</v>
      </c>
      <c r="AN119" s="315"/>
      <c r="AO119" s="1793"/>
      <c r="AQ119" s="87"/>
      <c r="AR119" s="87"/>
      <c r="AT119" s="87"/>
      <c r="AU119" s="87"/>
      <c r="AV119" s="87"/>
      <c r="BE119" s="106"/>
      <c r="BF119" s="106"/>
      <c r="BG119" s="106"/>
      <c r="BH119" s="106"/>
      <c r="CJ119" s="1345"/>
      <c r="CK119" s="1345"/>
      <c r="CL119" s="39"/>
      <c r="CM119" s="91"/>
    </row>
    <row r="120" spans="1:91" ht="12.75" customHeight="1" x14ac:dyDescent="0.2">
      <c r="A120" s="39"/>
      <c r="B120" s="1"/>
      <c r="C120" s="676"/>
      <c r="D120" s="1"/>
      <c r="E120" s="1"/>
      <c r="F120" s="2380" t="s">
        <v>35</v>
      </c>
      <c r="G120" s="2381"/>
      <c r="H120" s="267">
        <v>2</v>
      </c>
      <c r="I120" s="267">
        <v>2</v>
      </c>
      <c r="J120" s="267">
        <v>3</v>
      </c>
      <c r="K120" s="267">
        <v>4</v>
      </c>
      <c r="L120" s="267">
        <v>5</v>
      </c>
      <c r="M120" s="267">
        <v>7</v>
      </c>
      <c r="N120" s="267">
        <v>7</v>
      </c>
      <c r="O120" s="267">
        <v>5</v>
      </c>
      <c r="P120" s="267">
        <v>8</v>
      </c>
      <c r="Q120" s="267">
        <v>3</v>
      </c>
      <c r="R120" s="267">
        <v>2</v>
      </c>
      <c r="S120" s="1057">
        <v>1</v>
      </c>
      <c r="T120" s="267">
        <f>AVERAGE(H120:S120)</f>
        <v>4.083333333333333</v>
      </c>
      <c r="U120" s="366">
        <f>COUNTIF(W107:W117,"&gt;.5")</f>
        <v>4</v>
      </c>
      <c r="V120" s="79" t="s">
        <v>166</v>
      </c>
      <c r="W120" s="1791"/>
      <c r="AN120" s="315"/>
      <c r="AO120" s="1793"/>
      <c r="AQ120" s="87"/>
      <c r="AR120" s="87"/>
      <c r="AT120" s="87"/>
      <c r="AU120" s="87"/>
      <c r="AV120" s="87"/>
      <c r="BA120" s="25"/>
      <c r="BB120" s="26"/>
      <c r="BC120" s="1555"/>
      <c r="BD120" s="1555"/>
      <c r="BE120" s="26"/>
      <c r="BF120" s="25"/>
      <c r="BG120" s="25"/>
      <c r="BH120" s="25"/>
      <c r="CL120" s="39"/>
      <c r="CM120" s="91"/>
    </row>
    <row r="121" spans="1:91" x14ac:dyDescent="0.2">
      <c r="A121" s="39"/>
      <c r="B121" s="1"/>
      <c r="C121" s="676"/>
      <c r="D121" s="1"/>
      <c r="E121" s="1"/>
      <c r="F121" s="2324"/>
      <c r="G121" s="2325"/>
      <c r="H121" s="543"/>
      <c r="I121" s="543"/>
      <c r="J121" s="543"/>
      <c r="K121" s="543"/>
      <c r="L121" s="543"/>
      <c r="M121" s="543"/>
      <c r="N121" s="543"/>
      <c r="O121" s="543"/>
      <c r="P121" s="544"/>
      <c r="Q121" s="544"/>
      <c r="R121" s="544"/>
      <c r="S121" s="545"/>
      <c r="T121" s="543"/>
      <c r="U121" s="546"/>
      <c r="V121" s="79"/>
      <c r="W121" s="1791"/>
      <c r="AN121" s="315"/>
      <c r="AO121" s="1793"/>
      <c r="AQ121" s="87"/>
      <c r="AR121" s="87"/>
      <c r="AT121" s="87"/>
      <c r="AU121" s="87"/>
      <c r="AV121" s="87"/>
      <c r="BA121" s="628"/>
      <c r="BB121" s="25"/>
      <c r="BC121" s="25"/>
      <c r="BD121" s="25"/>
      <c r="BE121" s="26"/>
      <c r="BF121" s="26"/>
      <c r="BG121" s="25"/>
      <c r="BH121" s="25"/>
      <c r="CJ121" s="106"/>
      <c r="CK121" s="106"/>
      <c r="CL121" s="39"/>
      <c r="CM121" s="91"/>
    </row>
    <row r="122" spans="1:91" x14ac:dyDescent="0.2">
      <c r="A122" s="39"/>
      <c r="B122" s="1"/>
      <c r="C122" s="676"/>
      <c r="D122" s="1"/>
      <c r="E122" s="1"/>
      <c r="F122" s="2326" t="s">
        <v>170</v>
      </c>
      <c r="G122" s="2327"/>
      <c r="H122" s="367">
        <v>0.36327122087641239</v>
      </c>
      <c r="I122" s="367">
        <v>0.3190828680683413</v>
      </c>
      <c r="J122" s="367">
        <v>0.35486953602628107</v>
      </c>
      <c r="K122" s="367">
        <v>0.38694576166120326</v>
      </c>
      <c r="L122" s="367">
        <v>0.35170365431811423</v>
      </c>
      <c r="M122" s="367">
        <v>0.53421099455916965</v>
      </c>
      <c r="N122" s="367">
        <v>0.53194187093335543</v>
      </c>
      <c r="O122" s="367">
        <v>0.44219352333111228</v>
      </c>
      <c r="P122" s="367">
        <v>0.41183445143732289</v>
      </c>
      <c r="Q122" s="367">
        <v>0.32502269523724325</v>
      </c>
      <c r="R122" s="367">
        <v>0.35111253293061206</v>
      </c>
      <c r="S122" s="370">
        <v>0.29150521199214752</v>
      </c>
      <c r="T122" s="367">
        <f>AVERAGE(H122:S122)</f>
        <v>0.38864119344760956</v>
      </c>
      <c r="U122" s="81">
        <f>AVERAGE(W69:W87,W93:W101,W107:W117)</f>
        <v>0.38027397701161059</v>
      </c>
      <c r="V122" s="1" t="s">
        <v>171</v>
      </c>
      <c r="W122" s="1791">
        <f>ABS(U122)</f>
        <v>0.38027397701161059</v>
      </c>
      <c r="AN122" s="315"/>
      <c r="AO122" s="1793"/>
      <c r="AQ122" s="87"/>
      <c r="AR122" s="87"/>
      <c r="AT122" s="87"/>
      <c r="AU122" s="87"/>
      <c r="AV122" s="87"/>
      <c r="BA122" s="629"/>
      <c r="BB122" s="26"/>
      <c r="BC122" s="26"/>
      <c r="BD122" s="26"/>
      <c r="BE122" s="26"/>
      <c r="BF122" s="25"/>
      <c r="BG122" s="25"/>
      <c r="BH122" s="25"/>
      <c r="CJ122" s="106"/>
      <c r="CK122" s="106"/>
      <c r="CL122" s="39"/>
      <c r="CM122" s="91"/>
    </row>
    <row r="123" spans="1:91" ht="13.5" thickBot="1" x14ac:dyDescent="0.25">
      <c r="A123" s="39"/>
      <c r="B123" s="1"/>
      <c r="C123" s="676"/>
      <c r="D123" s="1"/>
      <c r="E123" s="1"/>
      <c r="F123" s="2322" t="s">
        <v>169</v>
      </c>
      <c r="G123" s="2323"/>
      <c r="H123" s="368">
        <v>8</v>
      </c>
      <c r="I123" s="368">
        <v>7</v>
      </c>
      <c r="J123" s="368">
        <v>11</v>
      </c>
      <c r="K123" s="368">
        <v>13</v>
      </c>
      <c r="L123" s="368">
        <v>10</v>
      </c>
      <c r="M123" s="368">
        <v>22</v>
      </c>
      <c r="N123" s="368">
        <v>21</v>
      </c>
      <c r="O123" s="368">
        <v>15</v>
      </c>
      <c r="P123" s="368">
        <v>14</v>
      </c>
      <c r="Q123" s="368">
        <v>9</v>
      </c>
      <c r="R123" s="368">
        <v>11</v>
      </c>
      <c r="S123" s="371">
        <v>4</v>
      </c>
      <c r="T123" s="368">
        <f>AVERAGE(H123:S123)</f>
        <v>12.083333333333334</v>
      </c>
      <c r="U123" s="369">
        <f>SUM(U90,U104,U120)</f>
        <v>13</v>
      </c>
      <c r="V123" s="1" t="s">
        <v>172</v>
      </c>
      <c r="W123" s="1791"/>
      <c r="AN123" s="1331"/>
      <c r="AO123" s="1793"/>
      <c r="AQ123" s="87"/>
      <c r="AR123" s="87"/>
      <c r="AT123" s="87"/>
      <c r="AU123" s="87"/>
      <c r="AV123" s="87"/>
      <c r="BA123" s="628"/>
      <c r="BB123" s="645"/>
      <c r="BC123" s="645"/>
      <c r="BD123" s="645"/>
      <c r="BE123" s="28"/>
      <c r="BF123" s="1421"/>
      <c r="BG123" s="376"/>
      <c r="BH123" s="376"/>
      <c r="CJ123" s="106"/>
      <c r="CK123" s="106"/>
      <c r="CL123" s="39"/>
      <c r="CM123" s="91"/>
    </row>
    <row r="124" spans="1:91" ht="12.75" customHeight="1" x14ac:dyDescent="0.2">
      <c r="A124" s="39"/>
      <c r="B124" s="1"/>
      <c r="C124" s="676"/>
      <c r="D124" s="1"/>
      <c r="E124" s="1"/>
      <c r="F124" s="5"/>
      <c r="G124" s="5"/>
      <c r="H124" s="5"/>
      <c r="I124" s="5"/>
      <c r="J124" s="5"/>
      <c r="K124" s="5"/>
      <c r="L124" s="5"/>
      <c r="M124" s="2379" t="s">
        <v>103</v>
      </c>
      <c r="N124" s="2187"/>
      <c r="O124" s="2321" t="s">
        <v>35</v>
      </c>
      <c r="P124" s="2321"/>
      <c r="Q124" s="1834"/>
      <c r="R124" s="1835"/>
      <c r="S124" s="1"/>
      <c r="T124" s="1"/>
      <c r="U124" s="1"/>
      <c r="V124" s="1"/>
      <c r="W124" s="1"/>
      <c r="AN124" s="315"/>
      <c r="AO124" s="1793"/>
      <c r="AQ124" s="87"/>
      <c r="AR124" s="87"/>
      <c r="AT124" s="87"/>
      <c r="AU124" s="87"/>
      <c r="AV124" s="87"/>
      <c r="BA124" s="25"/>
      <c r="BB124" s="1555"/>
      <c r="BC124" s="1555"/>
      <c r="BD124" s="1555"/>
      <c r="BE124" s="1555"/>
      <c r="BF124" s="26"/>
      <c r="BG124" s="25"/>
      <c r="BH124" s="25"/>
      <c r="CJ124" s="106"/>
      <c r="CK124" s="106"/>
      <c r="CL124" s="39"/>
      <c r="CM124" s="91"/>
    </row>
    <row r="125" spans="1:91" x14ac:dyDescent="0.2">
      <c r="A125" s="39"/>
      <c r="B125" s="1"/>
      <c r="C125" s="676"/>
      <c r="D125" s="1"/>
      <c r="E125" s="1"/>
      <c r="F125" s="5"/>
      <c r="G125" s="5"/>
      <c r="H125" s="5"/>
      <c r="I125" s="5"/>
      <c r="J125" s="5"/>
      <c r="K125" s="5"/>
      <c r="L125" s="5"/>
      <c r="M125" s="2377">
        <f>U122</f>
        <v>0.38027397701161059</v>
      </c>
      <c r="N125" s="2378"/>
      <c r="O125" s="213">
        <f>U123</f>
        <v>13</v>
      </c>
      <c r="P125" s="1215" t="s">
        <v>111</v>
      </c>
      <c r="Q125" s="1825"/>
      <c r="R125" s="1826"/>
      <c r="S125" s="1"/>
      <c r="T125" s="1"/>
      <c r="U125" s="1"/>
      <c r="V125" s="1"/>
      <c r="W125" s="1"/>
      <c r="AN125" s="315"/>
      <c r="AO125" s="1793"/>
      <c r="AQ125" s="87"/>
      <c r="AR125" s="87"/>
      <c r="AT125" s="87"/>
      <c r="AU125" s="87"/>
      <c r="AV125" s="87"/>
      <c r="BX125" s="5"/>
      <c r="BY125" s="5"/>
      <c r="CB125" s="88"/>
      <c r="CC125" s="88"/>
      <c r="CD125" s="88"/>
      <c r="CE125" s="98"/>
      <c r="CF125" s="1"/>
      <c r="CG125" s="1"/>
      <c r="CH125" s="106"/>
      <c r="CI125" s="106"/>
      <c r="CJ125" s="106"/>
      <c r="CK125" s="106"/>
      <c r="CL125" s="39"/>
      <c r="CM125" s="91"/>
    </row>
    <row r="126" spans="1:91" x14ac:dyDescent="0.2">
      <c r="A126" s="39"/>
      <c r="B126" s="1"/>
      <c r="C126" s="676"/>
      <c r="D126" s="1"/>
      <c r="E126" s="1"/>
      <c r="F126" s="5"/>
      <c r="G126" s="5"/>
      <c r="H126" s="5"/>
      <c r="I126" s="5"/>
      <c r="J126" s="5"/>
      <c r="K126" s="5"/>
      <c r="L126" s="5"/>
      <c r="M126" s="1831"/>
      <c r="N126" s="1831"/>
      <c r="O126" s="1431"/>
      <c r="P126" s="1431"/>
      <c r="Q126" s="1827"/>
      <c r="R126" s="1827"/>
      <c r="S126" s="1"/>
      <c r="T126" s="1"/>
      <c r="V126" s="1"/>
      <c r="AN126" s="315"/>
      <c r="AO126" s="1793"/>
      <c r="AQ126" s="87"/>
      <c r="AR126" s="87"/>
      <c r="AT126" s="87"/>
      <c r="AU126" s="87"/>
      <c r="AV126" s="87"/>
      <c r="BE126" s="20"/>
      <c r="BF126" s="20"/>
      <c r="BG126" s="21"/>
      <c r="BH126" s="125"/>
      <c r="BI126" s="125"/>
      <c r="BJ126" s="31"/>
      <c r="BK126" s="31"/>
      <c r="BL126" s="31"/>
      <c r="BX126" s="5"/>
      <c r="BY126" s="5"/>
      <c r="CB126" s="88"/>
      <c r="CC126" s="88"/>
      <c r="CD126" s="88"/>
      <c r="CE126" s="98"/>
      <c r="CF126" s="1"/>
      <c r="CG126" s="1"/>
      <c r="CH126" s="106"/>
      <c r="CI126" s="106"/>
      <c r="CJ126" s="106"/>
      <c r="CK126" s="106"/>
      <c r="CL126" s="39"/>
      <c r="CM126" s="91"/>
    </row>
    <row r="127" spans="1:91" x14ac:dyDescent="0.2">
      <c r="A127" s="39"/>
      <c r="B127" s="1"/>
      <c r="C127" s="676"/>
      <c r="D127" s="1"/>
      <c r="E127" s="1"/>
      <c r="F127" s="5"/>
      <c r="G127" s="5"/>
      <c r="H127" s="5"/>
      <c r="I127" s="5"/>
      <c r="J127" s="5"/>
      <c r="K127" s="5"/>
      <c r="L127" s="5"/>
      <c r="M127" s="1832"/>
      <c r="N127" s="1832"/>
      <c r="O127" s="1833"/>
      <c r="P127" s="1833"/>
      <c r="Q127" s="1836"/>
      <c r="R127" s="1836"/>
      <c r="S127" s="1"/>
      <c r="T127" s="1"/>
      <c r="U127" s="1"/>
      <c r="V127" s="1"/>
      <c r="W127" s="1"/>
      <c r="X127" s="1" t="s">
        <v>360</v>
      </c>
      <c r="AN127" s="315"/>
      <c r="AO127" s="1793"/>
      <c r="AQ127" s="87"/>
      <c r="AR127" s="87"/>
      <c r="AT127" s="87"/>
      <c r="AU127" s="87"/>
      <c r="AV127" s="87"/>
      <c r="BW127" s="15"/>
      <c r="BX127" s="5"/>
      <c r="BY127" s="5"/>
      <c r="CB127" s="88"/>
      <c r="CC127" s="88"/>
      <c r="CD127" s="88"/>
      <c r="CE127" s="98"/>
      <c r="CF127" s="1"/>
      <c r="CG127" s="1"/>
      <c r="CH127" s="996"/>
      <c r="CI127" s="996"/>
      <c r="CJ127" s="996"/>
      <c r="CK127" s="996"/>
      <c r="CL127" s="39"/>
      <c r="CM127" s="91"/>
    </row>
    <row r="128" spans="1:91" x14ac:dyDescent="0.2">
      <c r="A128" s="39"/>
      <c r="B128" s="1"/>
      <c r="C128" s="676"/>
      <c r="D128" s="1"/>
      <c r="E128" s="1"/>
      <c r="F128" s="1"/>
      <c r="G128" s="1"/>
      <c r="H128" s="1"/>
      <c r="I128" s="1"/>
      <c r="J128" s="1"/>
      <c r="K128" s="1"/>
      <c r="L128" s="4"/>
      <c r="M128" s="1"/>
      <c r="N128" s="1"/>
      <c r="O128" s="4"/>
      <c r="P128" s="1"/>
      <c r="Q128" s="4"/>
      <c r="R128" s="4"/>
      <c r="S128" s="4"/>
      <c r="T128" s="4"/>
      <c r="U128" s="5"/>
      <c r="V128" s="5"/>
      <c r="W128" s="5"/>
      <c r="X128" s="5"/>
      <c r="AN128" s="315"/>
      <c r="AO128" s="1793"/>
      <c r="AP128" s="106"/>
      <c r="AQ128" s="1800"/>
      <c r="AR128" s="87"/>
      <c r="AT128" s="87"/>
      <c r="AU128" s="87"/>
      <c r="AV128" s="87"/>
      <c r="BW128" s="11"/>
      <c r="CB128" s="88"/>
      <c r="CC128" s="88"/>
      <c r="CD128" s="32"/>
      <c r="CE128" s="98"/>
      <c r="CF128" s="1"/>
      <c r="CG128" s="1"/>
      <c r="CH128" s="996"/>
      <c r="CI128" s="996"/>
      <c r="CJ128" s="996"/>
      <c r="CK128" s="996"/>
      <c r="CL128" s="39"/>
      <c r="CM128" s="91"/>
    </row>
    <row r="129" spans="1:91" s="1002" customFormat="1" ht="13.5" thickBot="1" x14ac:dyDescent="0.25">
      <c r="A129" s="1000"/>
      <c r="B129" s="974"/>
      <c r="C129" s="1001"/>
      <c r="D129" s="974"/>
      <c r="E129" s="974"/>
      <c r="F129" s="974"/>
      <c r="G129" s="974"/>
      <c r="H129" s="974"/>
      <c r="I129" s="974"/>
      <c r="J129" s="974"/>
      <c r="K129" s="974"/>
      <c r="L129" s="974"/>
      <c r="M129" s="974"/>
      <c r="N129" s="974"/>
      <c r="O129" s="974"/>
      <c r="P129" s="974"/>
      <c r="Q129" s="974"/>
      <c r="R129" s="974"/>
      <c r="S129" s="974"/>
      <c r="T129" s="974"/>
      <c r="U129" s="974"/>
      <c r="V129" s="974"/>
      <c r="W129" s="974"/>
      <c r="X129" s="974"/>
      <c r="AQ129" s="1794"/>
      <c r="AR129" s="1794"/>
      <c r="AS129" s="1794"/>
      <c r="AT129" s="1794"/>
      <c r="CC129" s="974"/>
      <c r="CD129" s="974"/>
      <c r="CE129" s="974"/>
      <c r="CF129" s="974"/>
      <c r="CG129" s="974"/>
      <c r="CL129" s="1000"/>
      <c r="CM129" s="1003"/>
    </row>
    <row r="130" spans="1:91" hidden="1" x14ac:dyDescent="0.2">
      <c r="Y130" s="484"/>
      <c r="Z130" s="773"/>
      <c r="AA130" s="26"/>
      <c r="AB130" s="26"/>
      <c r="AC130" s="26"/>
      <c r="AD130" s="89"/>
      <c r="AF130" s="770"/>
      <c r="AG130" s="771"/>
      <c r="AH130" s="771"/>
      <c r="AI130" s="770"/>
      <c r="AJ130" s="26"/>
      <c r="AK130" s="26"/>
      <c r="AL130" s="1240"/>
      <c r="AM130" s="25"/>
      <c r="AN130" s="25"/>
      <c r="AO130" s="661"/>
      <c r="AP130" s="377"/>
      <c r="AQ130" s="378"/>
      <c r="AR130" s="155"/>
      <c r="AS130" s="155"/>
      <c r="AT130" s="155"/>
      <c r="AU130" s="25"/>
      <c r="AV130" s="33"/>
      <c r="AW130" s="33"/>
      <c r="AX130" s="25"/>
      <c r="AY130" s="25"/>
      <c r="AZ130" s="25"/>
      <c r="BA130" s="25"/>
      <c r="BB130" s="103"/>
      <c r="BC130" s="28"/>
      <c r="BD130" s="132"/>
      <c r="BE130" s="25"/>
      <c r="BF130" s="25"/>
      <c r="BG130" s="25"/>
      <c r="BH130" s="25"/>
      <c r="BI130" s="25"/>
      <c r="BJ130" s="25"/>
      <c r="BK130" s="25"/>
      <c r="BL130" s="25"/>
      <c r="BM130" s="106"/>
    </row>
    <row r="131" spans="1:91" hidden="1" x14ac:dyDescent="0.2">
      <c r="Y131" s="26"/>
      <c r="Z131" s="26"/>
      <c r="AA131" s="26"/>
      <c r="AB131" s="26"/>
      <c r="AC131" s="26"/>
      <c r="AD131" s="26"/>
      <c r="AF131" s="770"/>
      <c r="AG131" s="771"/>
      <c r="AH131" s="771"/>
      <c r="AI131" s="770"/>
      <c r="AJ131" s="26"/>
      <c r="AK131" s="26"/>
      <c r="AL131" s="1240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103"/>
      <c r="BC131" s="28"/>
      <c r="BD131" s="132"/>
      <c r="BE131" s="25"/>
      <c r="BF131" s="25"/>
      <c r="BG131" s="25"/>
      <c r="BH131" s="25"/>
      <c r="BI131" s="25"/>
      <c r="BJ131" s="25"/>
      <c r="BK131" s="25"/>
      <c r="BL131" s="25"/>
      <c r="BM131" s="106"/>
      <c r="BN131" s="106"/>
    </row>
    <row r="132" spans="1:91" hidden="1" x14ac:dyDescent="0.2">
      <c r="X132" s="106"/>
      <c r="Y132" s="26"/>
      <c r="Z132" s="26"/>
      <c r="AA132" s="26"/>
      <c r="AB132" s="26"/>
      <c r="AC132" s="26"/>
      <c r="AD132" s="26"/>
      <c r="AE132" s="26"/>
      <c r="AF132" s="770"/>
      <c r="AG132" s="771"/>
      <c r="AH132" s="771"/>
      <c r="AI132" s="770"/>
      <c r="AJ132" s="26"/>
      <c r="AK132" s="26"/>
      <c r="AL132" s="1240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103"/>
      <c r="BC132" s="28"/>
      <c r="BD132" s="132"/>
      <c r="BE132" s="25"/>
      <c r="BF132" s="25"/>
      <c r="BG132" s="25"/>
      <c r="BH132" s="25"/>
      <c r="BI132" s="25"/>
      <c r="BJ132" s="25"/>
      <c r="BK132" s="25"/>
      <c r="BL132" s="25"/>
      <c r="BM132" s="106"/>
      <c r="BN132" s="106"/>
    </row>
    <row r="133" spans="1:91" hidden="1" x14ac:dyDescent="0.2">
      <c r="Y133" s="26"/>
      <c r="Z133" s="26"/>
      <c r="AA133" s="26"/>
      <c r="AB133" s="26"/>
      <c r="AC133" s="26"/>
      <c r="AD133" s="26"/>
      <c r="AE133" s="26"/>
      <c r="AF133" s="770"/>
      <c r="AG133" s="771"/>
      <c r="AH133" s="771"/>
      <c r="AI133" s="770"/>
      <c r="AJ133" s="26"/>
      <c r="AK133" s="26"/>
      <c r="AL133" s="1240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103"/>
      <c r="BC133" s="28"/>
      <c r="BD133" s="132"/>
      <c r="BE133" s="25"/>
      <c r="BF133" s="25"/>
      <c r="BG133" s="25"/>
      <c r="BH133" s="25"/>
      <c r="BI133" s="25"/>
      <c r="BJ133" s="25"/>
      <c r="BK133" s="25"/>
      <c r="BL133" s="25"/>
    </row>
    <row r="134" spans="1:91" ht="15" hidden="1" x14ac:dyDescent="0.2">
      <c r="Y134" s="750"/>
      <c r="Z134" s="1122"/>
      <c r="AA134" s="26"/>
      <c r="AB134" s="26"/>
      <c r="AC134" s="26"/>
      <c r="AD134" s="769"/>
      <c r="AE134" s="26"/>
      <c r="AF134" s="770"/>
      <c r="AG134" s="771"/>
      <c r="AH134" s="771"/>
      <c r="AI134" s="770"/>
      <c r="AJ134" s="26"/>
      <c r="AK134" s="26"/>
      <c r="AL134" s="1241"/>
      <c r="AM134" s="25"/>
      <c r="AN134" s="25"/>
      <c r="AO134" s="730"/>
      <c r="AP134" s="734"/>
      <c r="AQ134" s="752"/>
      <c r="AR134" s="753"/>
      <c r="AS134" s="752"/>
      <c r="AT134" s="734"/>
      <c r="AU134" s="25"/>
      <c r="AV134" s="734"/>
      <c r="AW134" s="734"/>
      <c r="AX134" s="25"/>
      <c r="AY134" s="25"/>
      <c r="AZ134" s="25"/>
      <c r="BA134" s="25"/>
      <c r="BB134" s="754"/>
      <c r="BC134" s="1122"/>
      <c r="BD134" s="1037"/>
      <c r="BE134" s="25"/>
      <c r="BF134" s="25"/>
      <c r="BG134" s="25"/>
      <c r="BH134" s="25"/>
      <c r="BI134" s="25"/>
      <c r="BJ134" s="25"/>
      <c r="BK134" s="25"/>
      <c r="BL134" s="25"/>
    </row>
    <row r="135" spans="1:91" ht="15" hidden="1" x14ac:dyDescent="0.2">
      <c r="Y135" s="750"/>
      <c r="Z135" s="751"/>
      <c r="AA135" s="26"/>
      <c r="AB135" s="26"/>
      <c r="AC135" s="26"/>
      <c r="AD135" s="769"/>
      <c r="AE135" s="26"/>
      <c r="AF135" s="770"/>
      <c r="AG135" s="771"/>
      <c r="AH135" s="771"/>
      <c r="AI135" s="770"/>
      <c r="AJ135" s="26"/>
      <c r="AK135" s="26"/>
      <c r="AL135" s="1241"/>
      <c r="AM135" s="25"/>
      <c r="AN135" s="25"/>
      <c r="AO135" s="730"/>
      <c r="AP135" s="734"/>
      <c r="AQ135" s="752"/>
      <c r="AR135" s="753"/>
      <c r="AS135" s="752"/>
      <c r="AT135" s="734"/>
      <c r="AU135" s="25"/>
      <c r="AV135" s="734"/>
      <c r="AW135" s="734"/>
      <c r="AX135" s="25"/>
      <c r="AY135" s="25"/>
      <c r="AZ135" s="25"/>
      <c r="BA135" s="25"/>
      <c r="BB135" s="754"/>
      <c r="BC135" s="1122"/>
      <c r="BD135" s="1037"/>
      <c r="BE135" s="25"/>
      <c r="BF135" s="25"/>
      <c r="BG135" s="25"/>
      <c r="BH135" s="25"/>
      <c r="BI135" s="25"/>
      <c r="BJ135" s="25"/>
      <c r="BK135" s="25"/>
      <c r="BL135" s="25"/>
    </row>
    <row r="136" spans="1:91" hidden="1" x14ac:dyDescent="0.2">
      <c r="Y136" s="88"/>
      <c r="Z136" s="483"/>
      <c r="AA136" s="26"/>
      <c r="AB136" s="26"/>
      <c r="AC136" s="26"/>
      <c r="AD136" s="88"/>
      <c r="AE136" s="26"/>
      <c r="AF136" s="770"/>
      <c r="AG136" s="774"/>
      <c r="AH136" s="771"/>
      <c r="AI136" s="770"/>
      <c r="AJ136" s="26"/>
      <c r="AK136" s="26"/>
      <c r="AL136" s="915"/>
      <c r="AM136" s="25"/>
      <c r="AN136" s="30"/>
      <c r="AO136" s="32"/>
      <c r="AP136" s="32"/>
      <c r="AQ136" s="32"/>
      <c r="AR136" s="32"/>
      <c r="AS136" s="32"/>
      <c r="AT136" s="32"/>
      <c r="AU136" s="25"/>
      <c r="AV136" s="32"/>
      <c r="AW136" s="32"/>
      <c r="AX136" s="25"/>
      <c r="AY136" s="25"/>
      <c r="AZ136" s="25"/>
      <c r="BA136" s="25"/>
      <c r="BB136" s="103"/>
      <c r="BC136" s="88"/>
      <c r="BD136" s="132"/>
      <c r="BE136" s="25"/>
      <c r="BF136" s="25"/>
      <c r="BG136" s="25"/>
      <c r="BH136" s="25"/>
      <c r="BI136" s="25"/>
      <c r="BJ136" s="25"/>
      <c r="BK136" s="25"/>
      <c r="BL136" s="25"/>
    </row>
    <row r="137" spans="1:91" hidden="1" x14ac:dyDescent="0.2">
      <c r="Y137" s="88"/>
      <c r="Z137" s="88"/>
      <c r="AA137" s="26"/>
      <c r="AB137" s="26"/>
      <c r="AC137" s="26"/>
      <c r="AD137" s="88"/>
      <c r="AE137" s="26"/>
      <c r="AF137" s="770"/>
      <c r="AG137" s="771"/>
      <c r="AH137" s="771"/>
      <c r="AI137" s="770"/>
      <c r="AJ137" s="26"/>
      <c r="AK137" s="26"/>
      <c r="AL137" s="915"/>
      <c r="AM137" s="25"/>
      <c r="AN137" s="25"/>
      <c r="AO137" s="32"/>
      <c r="AP137" s="32"/>
      <c r="AQ137" s="32"/>
      <c r="AR137" s="32"/>
      <c r="AS137" s="32"/>
      <c r="AT137" s="32"/>
      <c r="AU137" s="25"/>
      <c r="AV137" s="32"/>
      <c r="AW137" s="32"/>
      <c r="AX137" s="25"/>
      <c r="AY137" s="25"/>
      <c r="AZ137" s="25"/>
      <c r="BA137" s="25"/>
      <c r="BB137" s="536"/>
      <c r="BC137" s="88"/>
      <c r="BD137" s="26"/>
      <c r="BE137" s="25"/>
      <c r="BF137" s="25"/>
      <c r="BG137" s="25"/>
      <c r="BH137" s="25"/>
      <c r="BI137" s="25"/>
      <c r="BJ137" s="25"/>
      <c r="BK137" s="25"/>
      <c r="BL137" s="25"/>
    </row>
    <row r="138" spans="1:91" hidden="1" x14ac:dyDescent="0.2">
      <c r="AG138" s="106"/>
      <c r="AH138" s="106"/>
      <c r="AI138" s="106"/>
      <c r="AJ138" s="106"/>
      <c r="AK138" s="106"/>
      <c r="AL138" s="106"/>
      <c r="AM138" s="106"/>
    </row>
    <row r="139" spans="1:91" hidden="1" x14ac:dyDescent="0.2">
      <c r="AG139" s="106"/>
      <c r="AH139" s="106"/>
      <c r="AI139" s="106"/>
      <c r="AJ139" s="106"/>
      <c r="AK139" s="106"/>
    </row>
    <row r="140" spans="1:91" hidden="1" x14ac:dyDescent="0.2">
      <c r="AG140" s="106"/>
      <c r="AH140" s="106"/>
      <c r="AI140" s="106"/>
      <c r="AJ140" s="106"/>
      <c r="AK140" s="106"/>
    </row>
    <row r="141" spans="1:91" hidden="1" x14ac:dyDescent="0.2">
      <c r="AI141" s="106"/>
      <c r="AJ141" s="106"/>
      <c r="AK141" s="106"/>
    </row>
    <row r="142" spans="1:91" hidden="1" x14ac:dyDescent="0.2">
      <c r="AI142" s="106"/>
      <c r="AJ142" s="106"/>
      <c r="AK142" s="106"/>
    </row>
    <row r="143" spans="1:91" hidden="1" x14ac:dyDescent="0.2">
      <c r="AI143" s="106"/>
      <c r="AJ143" s="106"/>
      <c r="AK143" s="106"/>
    </row>
    <row r="144" spans="1:91" hidden="1" x14ac:dyDescent="0.2"/>
  </sheetData>
  <sheetCalcPr fullCalcOnLoad="1"/>
  <mergeCells count="300">
    <mergeCell ref="CE11:CF11"/>
    <mergeCell ref="CK38:CK39"/>
    <mergeCell ref="CF47:CJ47"/>
    <mergeCell ref="CF48:CJ48"/>
    <mergeCell ref="CG11:CK11"/>
    <mergeCell ref="CF41:CJ41"/>
    <mergeCell ref="CF42:CJ42"/>
    <mergeCell ref="CG19:CK19"/>
    <mergeCell ref="CG34:CK34"/>
    <mergeCell ref="BY29:CF29"/>
    <mergeCell ref="CF51:CJ51"/>
    <mergeCell ref="CF52:CJ52"/>
    <mergeCell ref="CF50:CJ50"/>
    <mergeCell ref="CF49:CJ49"/>
    <mergeCell ref="CF43:CJ43"/>
    <mergeCell ref="CF44:CJ44"/>
    <mergeCell ref="CF45:CJ45"/>
    <mergeCell ref="BW37:BW38"/>
    <mergeCell ref="BU36:BX36"/>
    <mergeCell ref="BX37:BX38"/>
    <mergeCell ref="CB54:CC54"/>
    <mergeCell ref="CB53:CC53"/>
    <mergeCell ref="CB50:CC51"/>
    <mergeCell ref="CB52:CD52"/>
    <mergeCell ref="CG97:CI97"/>
    <mergeCell ref="CB59:CC59"/>
    <mergeCell ref="CD57:CD58"/>
    <mergeCell ref="CB57:CC58"/>
    <mergeCell ref="BT68:CI68"/>
    <mergeCell ref="CI69:CI70"/>
    <mergeCell ref="CH69:CH70"/>
    <mergeCell ref="BT69:BW69"/>
    <mergeCell ref="CF69:CF70"/>
    <mergeCell ref="CD69:CE69"/>
    <mergeCell ref="CB55:CD56"/>
    <mergeCell ref="CG69:CG70"/>
    <mergeCell ref="CF37:CJ37"/>
    <mergeCell ref="CB48:CD48"/>
    <mergeCell ref="CB49:CC49"/>
    <mergeCell ref="CC37:CD37"/>
    <mergeCell ref="CD50:CD51"/>
    <mergeCell ref="CF46:CJ46"/>
    <mergeCell ref="CF38:CJ39"/>
    <mergeCell ref="CF40:CJ40"/>
    <mergeCell ref="AR36:AW36"/>
    <mergeCell ref="AU3:AX3"/>
    <mergeCell ref="AO3:AO4"/>
    <mergeCell ref="AL3:AL4"/>
    <mergeCell ref="AR3:AT3"/>
    <mergeCell ref="AX36:BE36"/>
    <mergeCell ref="AM3:AN3"/>
    <mergeCell ref="BY6:BZ6"/>
    <mergeCell ref="BY13:BZ13"/>
    <mergeCell ref="BY14:BZ14"/>
    <mergeCell ref="AG2:AQ2"/>
    <mergeCell ref="AJ3:AK3"/>
    <mergeCell ref="AR2:AX2"/>
    <mergeCell ref="BW2:CK2"/>
    <mergeCell ref="BC3:BC4"/>
    <mergeCell ref="CG3:CK4"/>
    <mergeCell ref="CG6:CK6"/>
    <mergeCell ref="CD3:CD4"/>
    <mergeCell ref="CC3:CC4"/>
    <mergeCell ref="BQ3:BV3"/>
    <mergeCell ref="CB3:CB4"/>
    <mergeCell ref="BY3:BZ4"/>
    <mergeCell ref="BX3:BX4"/>
    <mergeCell ref="BW3:BW4"/>
    <mergeCell ref="CA3:CA4"/>
    <mergeCell ref="AZ69:AZ70"/>
    <mergeCell ref="AE69:AH69"/>
    <mergeCell ref="BK69:BO69"/>
    <mergeCell ref="BA69:BA70"/>
    <mergeCell ref="BI69:BJ69"/>
    <mergeCell ref="BB69:BH69"/>
    <mergeCell ref="AP69:AS69"/>
    <mergeCell ref="AV69:AY69"/>
    <mergeCell ref="F83:G83"/>
    <mergeCell ref="F77:G77"/>
    <mergeCell ref="F76:G76"/>
    <mergeCell ref="F86:G86"/>
    <mergeCell ref="F85:G85"/>
    <mergeCell ref="F80:G80"/>
    <mergeCell ref="F84:G84"/>
    <mergeCell ref="F82:G82"/>
    <mergeCell ref="F79:G79"/>
    <mergeCell ref="F89:G89"/>
    <mergeCell ref="F91:G91"/>
    <mergeCell ref="F92:G92"/>
    <mergeCell ref="F99:G99"/>
    <mergeCell ref="F94:G94"/>
    <mergeCell ref="F93:G93"/>
    <mergeCell ref="F98:G98"/>
    <mergeCell ref="F96:G96"/>
    <mergeCell ref="F102:G102"/>
    <mergeCell ref="F111:G111"/>
    <mergeCell ref="F100:G100"/>
    <mergeCell ref="F101:G101"/>
    <mergeCell ref="Y71:Y88"/>
    <mergeCell ref="Y90:Y107"/>
    <mergeCell ref="F97:G97"/>
    <mergeCell ref="F71:G71"/>
    <mergeCell ref="F105:G105"/>
    <mergeCell ref="F104:G104"/>
    <mergeCell ref="M125:N125"/>
    <mergeCell ref="M124:N124"/>
    <mergeCell ref="F107:G107"/>
    <mergeCell ref="F112:G112"/>
    <mergeCell ref="F113:G113"/>
    <mergeCell ref="F120:G120"/>
    <mergeCell ref="F119:G119"/>
    <mergeCell ref="F70:G70"/>
    <mergeCell ref="F69:G69"/>
    <mergeCell ref="F72:G72"/>
    <mergeCell ref="F95:G95"/>
    <mergeCell ref="J37:K37"/>
    <mergeCell ref="N37:N38"/>
    <mergeCell ref="L37:M37"/>
    <mergeCell ref="F68:G68"/>
    <mergeCell ref="F75:G75"/>
    <mergeCell ref="F78:G78"/>
    <mergeCell ref="AJ37:AK37"/>
    <mergeCell ref="AH37:AI37"/>
    <mergeCell ref="AB37:AB38"/>
    <mergeCell ref="AC37:AC38"/>
    <mergeCell ref="U37:U38"/>
    <mergeCell ref="AA37:AA38"/>
    <mergeCell ref="AF37:AF38"/>
    <mergeCell ref="AE37:AE38"/>
    <mergeCell ref="AD37:AD38"/>
    <mergeCell ref="AS37:AS38"/>
    <mergeCell ref="AY37:AY38"/>
    <mergeCell ref="AX37:AX38"/>
    <mergeCell ref="AT37:AT38"/>
    <mergeCell ref="AU37:AU38"/>
    <mergeCell ref="AZ37:AZ38"/>
    <mergeCell ref="BG37:BG38"/>
    <mergeCell ref="BA37:BA38"/>
    <mergeCell ref="BF37:BF38"/>
    <mergeCell ref="BB37:BB38"/>
    <mergeCell ref="BD37:BE37"/>
    <mergeCell ref="AA36:AG36"/>
    <mergeCell ref="AH36:AQ36"/>
    <mergeCell ref="AQ37:AQ38"/>
    <mergeCell ref="AR37:AR38"/>
    <mergeCell ref="AG37:AG38"/>
    <mergeCell ref="D37:D38"/>
    <mergeCell ref="F37:F38"/>
    <mergeCell ref="H37:I37"/>
    <mergeCell ref="AY1:CK1"/>
    <mergeCell ref="CF3:CF4"/>
    <mergeCell ref="BE3:BE4"/>
    <mergeCell ref="BH3:BH4"/>
    <mergeCell ref="BF3:BF4"/>
    <mergeCell ref="BG3:BG4"/>
    <mergeCell ref="CE3:CE4"/>
    <mergeCell ref="Y69:Y70"/>
    <mergeCell ref="AT69:AU69"/>
    <mergeCell ref="AA69:AD69"/>
    <mergeCell ref="AI69:AL69"/>
    <mergeCell ref="Z69:Z70"/>
    <mergeCell ref="AM69:AO69"/>
    <mergeCell ref="BX104:BY104"/>
    <mergeCell ref="BX101:BY101"/>
    <mergeCell ref="BX105:BY105"/>
    <mergeCell ref="BX103:BY103"/>
    <mergeCell ref="BX100:BY100"/>
    <mergeCell ref="BX99:BY99"/>
    <mergeCell ref="BX98:BY98"/>
    <mergeCell ref="BX102:BY102"/>
    <mergeCell ref="BX97:CA97"/>
    <mergeCell ref="BX106:BZ106"/>
    <mergeCell ref="F114:G114"/>
    <mergeCell ref="F103:G103"/>
    <mergeCell ref="F108:G108"/>
    <mergeCell ref="F110:G110"/>
    <mergeCell ref="F109:G109"/>
    <mergeCell ref="F106:G106"/>
    <mergeCell ref="O124:P124"/>
    <mergeCell ref="F115:G115"/>
    <mergeCell ref="F123:G123"/>
    <mergeCell ref="F121:G121"/>
    <mergeCell ref="F116:G116"/>
    <mergeCell ref="F117:G117"/>
    <mergeCell ref="F122:G122"/>
    <mergeCell ref="F118:G118"/>
    <mergeCell ref="F74:G74"/>
    <mergeCell ref="F73:G73"/>
    <mergeCell ref="F90:G90"/>
    <mergeCell ref="F88:G88"/>
    <mergeCell ref="F87:G87"/>
    <mergeCell ref="A6:B31"/>
    <mergeCell ref="C37:C38"/>
    <mergeCell ref="G37:G38"/>
    <mergeCell ref="D31:E31"/>
    <mergeCell ref="B37:B62"/>
    <mergeCell ref="E37:E38"/>
    <mergeCell ref="F81:G81"/>
    <mergeCell ref="L1:AX1"/>
    <mergeCell ref="AZ3:AZ4"/>
    <mergeCell ref="AY3:AY4"/>
    <mergeCell ref="AY2:BV2"/>
    <mergeCell ref="AQ3:AQ4"/>
    <mergeCell ref="O2:U2"/>
    <mergeCell ref="D2:N2"/>
    <mergeCell ref="V2:AA2"/>
    <mergeCell ref="AB2:AF2"/>
    <mergeCell ref="AG3:AI3"/>
    <mergeCell ref="BM3:BP3"/>
    <mergeCell ref="AP3:AP4"/>
    <mergeCell ref="BA3:BA4"/>
    <mergeCell ref="BI3:BI4"/>
    <mergeCell ref="BB3:BB4"/>
    <mergeCell ref="BL3:BL4"/>
    <mergeCell ref="BJ3:BK3"/>
    <mergeCell ref="BD3:BD4"/>
    <mergeCell ref="CG7:CK7"/>
    <mergeCell ref="CG8:CK8"/>
    <mergeCell ref="CG9:CK9"/>
    <mergeCell ref="CG10:CK10"/>
    <mergeCell ref="G3:J3"/>
    <mergeCell ref="D3:F3"/>
    <mergeCell ref="K3:N3"/>
    <mergeCell ref="R3:U3"/>
    <mergeCell ref="O3:Q3"/>
    <mergeCell ref="V3:X3"/>
    <mergeCell ref="Y3:AA3"/>
    <mergeCell ref="AF3:AF4"/>
    <mergeCell ref="AE3:AE4"/>
    <mergeCell ref="AC3:AC4"/>
    <mergeCell ref="AB3:AB4"/>
    <mergeCell ref="AD3:AD4"/>
    <mergeCell ref="BY16:BZ16"/>
    <mergeCell ref="BY10:BZ10"/>
    <mergeCell ref="BY7:BZ7"/>
    <mergeCell ref="BY8:BZ8"/>
    <mergeCell ref="BY9:BZ9"/>
    <mergeCell ref="BY15:BZ15"/>
    <mergeCell ref="BY12:BZ12"/>
    <mergeCell ref="BY11:BZ11"/>
    <mergeCell ref="CB69:CC69"/>
    <mergeCell ref="BX69:BY69"/>
    <mergeCell ref="BZ69:CA69"/>
    <mergeCell ref="CG12:CK12"/>
    <mergeCell ref="CG13:CK13"/>
    <mergeCell ref="CG14:CK14"/>
    <mergeCell ref="CG17:CK17"/>
    <mergeCell ref="CG16:CK16"/>
    <mergeCell ref="CG15:CK15"/>
    <mergeCell ref="CG20:CK20"/>
    <mergeCell ref="CB20:CC20"/>
    <mergeCell ref="CB22:CC22"/>
    <mergeCell ref="CG31:CK31"/>
    <mergeCell ref="BY17:BZ17"/>
    <mergeCell ref="CG21:CK22"/>
    <mergeCell ref="BY18:BZ18"/>
    <mergeCell ref="BY19:CD19"/>
    <mergeCell ref="BY20:BZ20"/>
    <mergeCell ref="BY22:BZ22"/>
    <mergeCell ref="CG26:CK26"/>
    <mergeCell ref="CG28:CK29"/>
    <mergeCell ref="BY21:BZ21"/>
    <mergeCell ref="CG23:CK25"/>
    <mergeCell ref="BY26:CF26"/>
    <mergeCell ref="CB21:CC21"/>
    <mergeCell ref="O37:P37"/>
    <mergeCell ref="BZ35:CA35"/>
    <mergeCell ref="BY28:CF28"/>
    <mergeCell ref="BY31:CF31"/>
    <mergeCell ref="Q37:R37"/>
    <mergeCell ref="AL37:AP37"/>
    <mergeCell ref="D36:R36"/>
    <mergeCell ref="AV37:AW37"/>
    <mergeCell ref="O31:P31"/>
    <mergeCell ref="V37:V38"/>
    <mergeCell ref="W37:X37"/>
    <mergeCell ref="Y37:Z37"/>
    <mergeCell ref="Y36:Z36"/>
    <mergeCell ref="S36:X36"/>
    <mergeCell ref="S37:S38"/>
    <mergeCell ref="V31:W31"/>
    <mergeCell ref="T37:T38"/>
    <mergeCell ref="BU37:BU38"/>
    <mergeCell ref="BV37:BV38"/>
    <mergeCell ref="BZ38:CA38"/>
    <mergeCell ref="BF36:BO36"/>
    <mergeCell ref="BH37:BH38"/>
    <mergeCell ref="BP36:BT36"/>
    <mergeCell ref="BS37:BS38"/>
    <mergeCell ref="BR37:BR38"/>
    <mergeCell ref="BT37:BT38"/>
    <mergeCell ref="BQ37:BQ38"/>
    <mergeCell ref="BN37:BO37"/>
    <mergeCell ref="BC37:BC38"/>
    <mergeCell ref="BM37:BM38"/>
    <mergeCell ref="BL37:BL38"/>
    <mergeCell ref="BI37:BI38"/>
    <mergeCell ref="BJ37:BJ38"/>
    <mergeCell ref="BP37:BP38"/>
    <mergeCell ref="BK37:BK38"/>
  </mergeCells>
  <phoneticPr fontId="5" type="noConversion"/>
  <conditionalFormatting sqref="F69:F89 G69 G88:G89 F105:F119 G105:G106 G118:G119 G103 F91:G92 F93:F103">
    <cfRule type="expression" dxfId="161" priority="1" stopIfTrue="1">
      <formula>T69&gt;0.5</formula>
    </cfRule>
    <cfRule type="expression" dxfId="160" priority="2" stopIfTrue="1">
      <formula>T69&lt;-0.5</formula>
    </cfRule>
  </conditionalFormatting>
  <conditionalFormatting sqref="BX99:BY105">
    <cfRule type="expression" dxfId="159" priority="3" stopIfTrue="1">
      <formula>BZ99&gt;0.5</formula>
    </cfRule>
    <cfRule type="expression" dxfId="158" priority="4" stopIfTrue="1">
      <formula>BZ99&lt;-0.5</formula>
    </cfRule>
  </conditionalFormatting>
  <conditionalFormatting sqref="CD97:CD112">
    <cfRule type="expression" dxfId="157" priority="5" stopIfTrue="1">
      <formula>CE97=$CE$114</formula>
    </cfRule>
  </conditionalFormatting>
  <conditionalFormatting sqref="BN39:BO50 BQ6:BV17 BD39:BD50">
    <cfRule type="cellIs" dxfId="156" priority="6" stopIfTrue="1" operator="greaterThan">
      <formula>9</formula>
    </cfRule>
  </conditionalFormatting>
  <conditionalFormatting sqref="BU39:BW62 BX57:BX62">
    <cfRule type="cellIs" dxfId="155" priority="7" stopIfTrue="1" operator="equal">
      <formula>0</formula>
    </cfRule>
  </conditionalFormatting>
  <conditionalFormatting sqref="BX39:BX56">
    <cfRule type="expression" dxfId="154" priority="8" stopIfTrue="1">
      <formula>ISTEXT(BX39)</formula>
    </cfRule>
  </conditionalFormatting>
  <conditionalFormatting sqref="AN120:AN128 AB6:AB17">
    <cfRule type="cellIs" dxfId="153" priority="9" stopIfTrue="1" operator="equal">
      <formula>$AB$65</formula>
    </cfRule>
  </conditionalFormatting>
  <conditionalFormatting sqref="BZ99:CA105 V69:V83 V87 V107:V112 V94:V96">
    <cfRule type="cellIs" dxfId="152" priority="10" stopIfTrue="1" operator="notBetween">
      <formula>-0.5</formula>
      <formula>0.5</formula>
    </cfRule>
  </conditionalFormatting>
  <conditionalFormatting sqref="CE97:CE112">
    <cfRule type="cellIs" dxfId="151" priority="11" stopIfTrue="1" operator="equal">
      <formula>$CE$114</formula>
    </cfRule>
  </conditionalFormatting>
  <conditionalFormatting sqref="CC38:CC45">
    <cfRule type="expression" dxfId="150" priority="12" stopIfTrue="1">
      <formula>#REF!=$BL$63</formula>
    </cfRule>
  </conditionalFormatting>
  <conditionalFormatting sqref="CD38:CD45">
    <cfRule type="cellIs" dxfId="149" priority="13" stopIfTrue="1" operator="equal">
      <formula>$CD$46</formula>
    </cfRule>
  </conditionalFormatting>
  <conditionalFormatting sqref="BD51">
    <cfRule type="cellIs" dxfId="148" priority="14" stopIfTrue="1" operator="equal">
      <formula>$AY$63</formula>
    </cfRule>
    <cfRule type="cellIs" dxfId="147" priority="15" stopIfTrue="1" operator="equal">
      <formula>$BD$64</formula>
    </cfRule>
  </conditionalFormatting>
  <conditionalFormatting sqref="BB51 AY39:AY51">
    <cfRule type="cellIs" dxfId="146" priority="16" stopIfTrue="1" operator="equal">
      <formula>$AY$63</formula>
    </cfRule>
    <cfRule type="cellIs" dxfId="145" priority="17" stopIfTrue="1" operator="equal">
      <formula>$AY$64</formula>
    </cfRule>
  </conditionalFormatting>
  <conditionalFormatting sqref="BA39:BA51">
    <cfRule type="cellIs" dxfId="144" priority="18" stopIfTrue="1" operator="equal">
      <formula>$BA$63</formula>
    </cfRule>
    <cfRule type="cellIs" dxfId="143" priority="19" stopIfTrue="1" operator="equal">
      <formula>$BA$64</formula>
    </cfRule>
  </conditionalFormatting>
  <conditionalFormatting sqref="BC39:BC51">
    <cfRule type="cellIs" dxfId="142" priority="20" stopIfTrue="1" operator="equal">
      <formula>$BC$63</formula>
    </cfRule>
    <cfRule type="cellIs" dxfId="141" priority="21" stopIfTrue="1" operator="equal">
      <formula>$BC$64</formula>
    </cfRule>
  </conditionalFormatting>
  <conditionalFormatting sqref="BB39:BB50">
    <cfRule type="cellIs" dxfId="140" priority="22" stopIfTrue="1" operator="equal">
      <formula>$BB$63</formula>
    </cfRule>
    <cfRule type="cellIs" dxfId="139" priority="23" stopIfTrue="1" operator="equal">
      <formula>$BB$64</formula>
    </cfRule>
  </conditionalFormatting>
  <conditionalFormatting sqref="AZ39:AZ51">
    <cfRule type="cellIs" dxfId="138" priority="24" stopIfTrue="1" operator="equal">
      <formula>$AZ$64</formula>
    </cfRule>
    <cfRule type="cellIs" dxfId="137" priority="25" stopIfTrue="1" operator="equal">
      <formula>$AZ$63</formula>
    </cfRule>
  </conditionalFormatting>
  <conditionalFormatting sqref="BE39:BE51">
    <cfRule type="cellIs" dxfId="136" priority="26" stopIfTrue="1" operator="equal">
      <formula>$AY$63</formula>
    </cfRule>
    <cfRule type="cellIs" dxfId="135" priority="27" stopIfTrue="1" operator="equal">
      <formula>$BE$64</formula>
    </cfRule>
  </conditionalFormatting>
  <conditionalFormatting sqref="AR18">
    <cfRule type="cellIs" dxfId="134" priority="28" stopIfTrue="1" operator="equal">
      <formula>$AR$65</formula>
    </cfRule>
  </conditionalFormatting>
  <conditionalFormatting sqref="AS18">
    <cfRule type="cellIs" dxfId="133" priority="29" stopIfTrue="1" operator="equal">
      <formula>$AS$66</formula>
    </cfRule>
  </conditionalFormatting>
  <conditionalFormatting sqref="AZ6:BI17">
    <cfRule type="cellIs" dxfId="132" priority="30" stopIfTrue="1" operator="notEqual">
      <formula>0</formula>
    </cfRule>
  </conditionalFormatting>
  <conditionalFormatting sqref="AG6:AG17">
    <cfRule type="cellIs" dxfId="131" priority="31" stopIfTrue="1" operator="equal">
      <formula>$AG$65</formula>
    </cfRule>
    <cfRule type="cellIs" dxfId="130" priority="32" stopIfTrue="1" operator="equal">
      <formula>$AG$66</formula>
    </cfRule>
  </conditionalFormatting>
  <conditionalFormatting sqref="AJ6:AJ17">
    <cfRule type="cellIs" dxfId="129" priority="33" stopIfTrue="1" operator="equal">
      <formula>$AJ$65</formula>
    </cfRule>
    <cfRule type="cellIs" dxfId="128" priority="34" stopIfTrue="1" operator="equal">
      <formula>$AJ$66</formula>
    </cfRule>
  </conditionalFormatting>
  <conditionalFormatting sqref="AM6:AM17">
    <cfRule type="cellIs" dxfId="127" priority="35" stopIfTrue="1" operator="equal">
      <formula>$AM$65</formula>
    </cfRule>
    <cfRule type="cellIs" dxfId="126" priority="36" stopIfTrue="1" operator="equal">
      <formula>$AM$66</formula>
    </cfRule>
  </conditionalFormatting>
  <conditionalFormatting sqref="O24:P25 O18:P18">
    <cfRule type="cellIs" dxfId="125" priority="37" stopIfTrue="1" operator="equal">
      <formula>$M$66</formula>
    </cfRule>
    <cfRule type="cellIs" dxfId="124" priority="38" stopIfTrue="1" operator="equal">
      <formula>$N$65</formula>
    </cfRule>
  </conditionalFormatting>
  <conditionalFormatting sqref="V6:W17">
    <cfRule type="cellIs" dxfId="123" priority="39" stopIfTrue="1" operator="equal">
      <formula>$V$66</formula>
    </cfRule>
    <cfRule type="cellIs" dxfId="122" priority="40" stopIfTrue="1" operator="equal">
      <formula>$W$65</formula>
    </cfRule>
  </conditionalFormatting>
  <conditionalFormatting sqref="AG39:AG51">
    <cfRule type="cellIs" dxfId="121" priority="41" stopIfTrue="1" operator="equal">
      <formula>$AG$63</formula>
    </cfRule>
  </conditionalFormatting>
  <conditionalFormatting sqref="Z39:Z51">
    <cfRule type="cellIs" dxfId="120" priority="42" stopIfTrue="1" operator="equal">
      <formula>$Z$64</formula>
    </cfRule>
  </conditionalFormatting>
  <conditionalFormatting sqref="W39:W51">
    <cfRule type="cellIs" dxfId="119" priority="43" stopIfTrue="1" operator="equal">
      <formula>$W$63</formula>
    </cfRule>
  </conditionalFormatting>
  <conditionalFormatting sqref="X39:X51">
    <cfRule type="cellIs" dxfId="118" priority="44" stopIfTrue="1" operator="equal">
      <formula>$X$64</formula>
    </cfRule>
  </conditionalFormatting>
  <conditionalFormatting sqref="L51">
    <cfRule type="cellIs" dxfId="117" priority="45" stopIfTrue="1" operator="equal">
      <formula>$L$64</formula>
    </cfRule>
  </conditionalFormatting>
  <conditionalFormatting sqref="M51">
    <cfRule type="cellIs" dxfId="116" priority="46" stopIfTrue="1" operator="equal">
      <formula>$M$64</formula>
    </cfRule>
  </conditionalFormatting>
  <conditionalFormatting sqref="K51">
    <cfRule type="cellIs" dxfId="115" priority="47" stopIfTrue="1" operator="equal">
      <formula>$K$63</formula>
    </cfRule>
  </conditionalFormatting>
  <conditionalFormatting sqref="J51">
    <cfRule type="cellIs" dxfId="114" priority="48" stopIfTrue="1" operator="equal">
      <formula>$J$63</formula>
    </cfRule>
  </conditionalFormatting>
  <conditionalFormatting sqref="H51">
    <cfRule type="cellIs" dxfId="113" priority="49" stopIfTrue="1" operator="equal">
      <formula>$H$63</formula>
    </cfRule>
  </conditionalFormatting>
  <conditionalFormatting sqref="I51">
    <cfRule type="cellIs" dxfId="112" priority="50" stopIfTrue="1" operator="equal">
      <formula>$I$64</formula>
    </cfRule>
  </conditionalFormatting>
  <conditionalFormatting sqref="F51">
    <cfRule type="cellIs" dxfId="111" priority="51" stopIfTrue="1" operator="equal">
      <formula>$F$63</formula>
    </cfRule>
  </conditionalFormatting>
  <conditionalFormatting sqref="G51">
    <cfRule type="cellIs" dxfId="110" priority="52" stopIfTrue="1" operator="equal">
      <formula>$G$64</formula>
    </cfRule>
  </conditionalFormatting>
  <conditionalFormatting sqref="U102">
    <cfRule type="cellIs" dxfId="109" priority="53" stopIfTrue="1" operator="greaterThan">
      <formula>0.5</formula>
    </cfRule>
    <cfRule type="cellIs" dxfId="108" priority="54" stopIfTrue="1" operator="lessThan">
      <formula>-0.5</formula>
    </cfRule>
  </conditionalFormatting>
  <conditionalFormatting sqref="W88:W92 W102:W106 W118:W122">
    <cfRule type="cellIs" dxfId="107" priority="55" stopIfTrue="1" operator="between">
      <formula>0.45</formula>
      <formula>0.55</formula>
    </cfRule>
  </conditionalFormatting>
  <conditionalFormatting sqref="G107:G117 G70:G87 G102">
    <cfRule type="expression" dxfId="106" priority="56" stopIfTrue="1">
      <formula>#REF!&gt;0.5</formula>
    </cfRule>
    <cfRule type="expression" dxfId="105" priority="57" stopIfTrue="1">
      <formula>#REF!&lt;-0.5</formula>
    </cfRule>
  </conditionalFormatting>
  <conditionalFormatting sqref="D51">
    <cfRule type="cellIs" dxfId="104" priority="58" stopIfTrue="1" operator="equal">
      <formula>$D$64</formula>
    </cfRule>
  </conditionalFormatting>
  <conditionalFormatting sqref="E51">
    <cfRule type="cellIs" dxfId="103" priority="59" stopIfTrue="1" operator="equal">
      <formula>$E$63</formula>
    </cfRule>
  </conditionalFormatting>
  <conditionalFormatting sqref="H93:T101 U88 H69:T88 H107:T117">
    <cfRule type="cellIs" dxfId="102" priority="60" stopIfTrue="1" operator="greaterThan">
      <formula>0.5</formula>
    </cfRule>
    <cfRule type="cellIs" dxfId="101" priority="61" stopIfTrue="1" operator="lessThan">
      <formula>-0.5</formula>
    </cfRule>
    <cfRule type="cellIs" dxfId="100" priority="62" stopIfTrue="1" operator="between">
      <formula>-0.2</formula>
      <formula>0.2</formula>
    </cfRule>
  </conditionalFormatting>
  <conditionalFormatting sqref="AO6:AO17">
    <cfRule type="cellIs" dxfId="99" priority="63" stopIfTrue="1" operator="equal">
      <formula>$AO$65</formula>
    </cfRule>
    <cfRule type="cellIs" dxfId="98" priority="64" stopIfTrue="1" operator="equal">
      <formula>$AO$66</formula>
    </cfRule>
  </conditionalFormatting>
  <conditionalFormatting sqref="BX107:BX108 BX112:BX113">
    <cfRule type="cellIs" dxfId="97" priority="65" stopIfTrue="1" operator="equal">
      <formula>$AQ$108</formula>
    </cfRule>
  </conditionalFormatting>
  <conditionalFormatting sqref="U69:U87 U93:U101 U107:U117">
    <cfRule type="cellIs" dxfId="96" priority="66" stopIfTrue="1" operator="greaterThan">
      <formula>0.4</formula>
    </cfRule>
    <cfRule type="cellIs" dxfId="95" priority="67" stopIfTrue="1" operator="lessThan">
      <formula>-0.4</formula>
    </cfRule>
    <cfRule type="cellIs" dxfId="94" priority="68" stopIfTrue="1" operator="between">
      <formula>-0.2</formula>
      <formula>0.2</formula>
    </cfRule>
  </conditionalFormatting>
  <conditionalFormatting sqref="D6:D17">
    <cfRule type="cellIs" dxfId="93" priority="69" stopIfTrue="1" operator="equal">
      <formula>$D$66</formula>
    </cfRule>
    <cfRule type="cellIs" dxfId="92" priority="70" stopIfTrue="1" operator="equal">
      <formula>$E$65</formula>
    </cfRule>
    <cfRule type="cellIs" dxfId="91" priority="71" stopIfTrue="1" operator="equal">
      <formula>$D$65</formula>
    </cfRule>
  </conditionalFormatting>
  <conditionalFormatting sqref="E6:E17">
    <cfRule type="cellIs" dxfId="90" priority="72" stopIfTrue="1" operator="equal">
      <formula>$D$66</formula>
    </cfRule>
    <cfRule type="cellIs" dxfId="89" priority="73" stopIfTrue="1" operator="equal">
      <formula>$E$65</formula>
    </cfRule>
    <cfRule type="cellIs" dxfId="88" priority="74" stopIfTrue="1" operator="equal">
      <formula>$E$66</formula>
    </cfRule>
  </conditionalFormatting>
  <conditionalFormatting sqref="AH39:AH50">
    <cfRule type="cellIs" dxfId="87" priority="75" stopIfTrue="1" operator="equal">
      <formula>$AH$64</formula>
    </cfRule>
  </conditionalFormatting>
  <conditionalFormatting sqref="AI39:AI50">
    <cfRule type="cellIs" dxfId="86" priority="76" stopIfTrue="1" operator="equal">
      <formula>$AI$64</formula>
    </cfRule>
  </conditionalFormatting>
  <conditionalFormatting sqref="AJ39:AJ50">
    <cfRule type="cellIs" dxfId="85" priority="77" stopIfTrue="1" operator="equal">
      <formula>$AJ$64</formula>
    </cfRule>
  </conditionalFormatting>
  <conditionalFormatting sqref="AK39:AK50">
    <cfRule type="cellIs" dxfId="84" priority="78" stopIfTrue="1" operator="equal">
      <formula>$AK$64</formula>
    </cfRule>
  </conditionalFormatting>
  <conditionalFormatting sqref="AN39:AN50">
    <cfRule type="cellIs" dxfId="83" priority="79" stopIfTrue="1" operator="equal">
      <formula>$AN$64</formula>
    </cfRule>
  </conditionalFormatting>
  <conditionalFormatting sqref="AO39:AO50">
    <cfRule type="cellIs" dxfId="82" priority="80" stopIfTrue="1" operator="equal">
      <formula>$AO$64</formula>
    </cfRule>
  </conditionalFormatting>
  <conditionalFormatting sqref="AP39:AP50">
    <cfRule type="cellIs" dxfId="81" priority="81" stopIfTrue="1" operator="equal">
      <formula>$AP$64</formula>
    </cfRule>
  </conditionalFormatting>
  <conditionalFormatting sqref="AQ6:AQ17">
    <cfRule type="cellIs" dxfId="80" priority="82" stopIfTrue="1" operator="equal">
      <formula>$AQ$65</formula>
    </cfRule>
    <cfRule type="cellIs" dxfId="79" priority="83" stopIfTrue="1" operator="equal">
      <formula>$AQ$66</formula>
    </cfRule>
  </conditionalFormatting>
  <conditionalFormatting sqref="AC6:AC17">
    <cfRule type="cellIs" dxfId="78" priority="84" stopIfTrue="1" operator="equal">
      <formula>$AC$65</formula>
    </cfRule>
    <cfRule type="cellIs" dxfId="77" priority="85" stopIfTrue="1" operator="equal">
      <formula>$AC$66</formula>
    </cfRule>
  </conditionalFormatting>
  <conditionalFormatting sqref="AD6:AD17">
    <cfRule type="cellIs" dxfId="76" priority="86" stopIfTrue="1" operator="equal">
      <formula>$AD$65</formula>
    </cfRule>
    <cfRule type="cellIs" dxfId="75" priority="87" stopIfTrue="1" operator="equal">
      <formula>$AD$66</formula>
    </cfRule>
  </conditionalFormatting>
  <conditionalFormatting sqref="AE6:AE17">
    <cfRule type="cellIs" dxfId="74" priority="88" stopIfTrue="1" operator="equal">
      <formula>$AE$65</formula>
    </cfRule>
    <cfRule type="cellIs" dxfId="73" priority="89" stopIfTrue="1" operator="equal">
      <formula>$AF$65</formula>
    </cfRule>
    <cfRule type="cellIs" dxfId="72" priority="90" stopIfTrue="1" operator="equal">
      <formula>$AE$66</formula>
    </cfRule>
  </conditionalFormatting>
  <conditionalFormatting sqref="K6:K17">
    <cfRule type="cellIs" dxfId="71" priority="91" stopIfTrue="1" operator="equal">
      <formula>$K$66</formula>
    </cfRule>
    <cfRule type="cellIs" dxfId="70" priority="92" stopIfTrue="1" operator="equal">
      <formula>$K$65</formula>
    </cfRule>
  </conditionalFormatting>
  <conditionalFormatting sqref="L6:L17">
    <cfRule type="cellIs" dxfId="69" priority="93" stopIfTrue="1" operator="equal">
      <formula>$L$66</formula>
    </cfRule>
    <cfRule type="cellIs" dxfId="68" priority="94" stopIfTrue="1" operator="equal">
      <formula>$L$65</formula>
    </cfRule>
  </conditionalFormatting>
  <conditionalFormatting sqref="M6:M17">
    <cfRule type="cellIs" dxfId="67" priority="95" stopIfTrue="1" operator="equal">
      <formula>$M$66</formula>
    </cfRule>
    <cfRule type="cellIs" dxfId="66" priority="96" stopIfTrue="1" operator="equal">
      <formula>$M$65</formula>
    </cfRule>
  </conditionalFormatting>
  <conditionalFormatting sqref="AH6:AH17">
    <cfRule type="cellIs" dxfId="65" priority="97" stopIfTrue="1" operator="equal">
      <formula>$AH$65</formula>
    </cfRule>
    <cfRule type="cellIs" dxfId="64" priority="98" stopIfTrue="1" operator="equal">
      <formula>$AH$66</formula>
    </cfRule>
  </conditionalFormatting>
  <conditionalFormatting sqref="AI6:AI17">
    <cfRule type="cellIs" dxfId="63" priority="99" stopIfTrue="1" operator="equal">
      <formula>$AI$65</formula>
    </cfRule>
    <cfRule type="cellIs" dxfId="62" priority="100" stopIfTrue="1" operator="equal">
      <formula>$AI$66</formula>
    </cfRule>
  </conditionalFormatting>
  <conditionalFormatting sqref="U39:U50">
    <cfRule type="cellIs" dxfId="61" priority="101" stopIfTrue="1" operator="equal">
      <formula>$U$63</formula>
    </cfRule>
    <cfRule type="cellIs" dxfId="60" priority="102" stopIfTrue="1" operator="equal">
      <formula>$U$64</formula>
    </cfRule>
  </conditionalFormatting>
  <conditionalFormatting sqref="N6:N17">
    <cfRule type="cellIs" dxfId="59" priority="103" stopIfTrue="1" operator="equal">
      <formula>$N$65</formula>
    </cfRule>
    <cfRule type="cellIs" dxfId="58" priority="104" stopIfTrue="1" operator="equal">
      <formula>$N$66</formula>
    </cfRule>
  </conditionalFormatting>
  <conditionalFormatting sqref="P6:P17">
    <cfRule type="cellIs" dxfId="57" priority="105" stopIfTrue="1" operator="equal">
      <formula>$P$66</formula>
    </cfRule>
  </conditionalFormatting>
  <conditionalFormatting sqref="Q6:Q17">
    <cfRule type="cellIs" dxfId="56" priority="106" stopIfTrue="1" operator="equal">
      <formula>$Q$65</formula>
    </cfRule>
    <cfRule type="cellIs" dxfId="55" priority="107" stopIfTrue="1" operator="equal">
      <formula>$Q$66</formula>
    </cfRule>
  </conditionalFormatting>
  <conditionalFormatting sqref="F6:F17">
    <cfRule type="cellIs" dxfId="54" priority="108" stopIfTrue="1" operator="equal">
      <formula>$F$65</formula>
    </cfRule>
    <cfRule type="cellIs" dxfId="53" priority="109" stopIfTrue="1" operator="equal">
      <formula>$F$66</formula>
    </cfRule>
  </conditionalFormatting>
  <conditionalFormatting sqref="D39:D50">
    <cfRule type="cellIs" dxfId="52" priority="110" stopIfTrue="1" operator="equal">
      <formula>$D$64</formula>
    </cfRule>
    <cfRule type="cellIs" dxfId="51" priority="111" stopIfTrue="1" operator="equal">
      <formula>$D$63</formula>
    </cfRule>
  </conditionalFormatting>
  <conditionalFormatting sqref="E40:E50">
    <cfRule type="cellIs" dxfId="50" priority="112" stopIfTrue="1" operator="equal">
      <formula>$E$63</formula>
    </cfRule>
    <cfRule type="cellIs" dxfId="49" priority="113" stopIfTrue="1" operator="equal">
      <formula>$E$64</formula>
    </cfRule>
  </conditionalFormatting>
  <conditionalFormatting sqref="F39:F50">
    <cfRule type="cellIs" dxfId="48" priority="114" stopIfTrue="1" operator="equal">
      <formula>$F$63</formula>
    </cfRule>
    <cfRule type="cellIs" dxfId="47" priority="115" stopIfTrue="1" operator="equal">
      <formula>$F$64</formula>
    </cfRule>
  </conditionalFormatting>
  <conditionalFormatting sqref="E39">
    <cfRule type="cellIs" dxfId="46" priority="116" stopIfTrue="1" operator="equal">
      <formula>$E$63</formula>
    </cfRule>
    <cfRule type="cellIs" dxfId="45" priority="117" stopIfTrue="1" operator="equal">
      <formula>$E$64</formula>
    </cfRule>
  </conditionalFormatting>
  <conditionalFormatting sqref="G39:G50">
    <cfRule type="cellIs" dxfId="44" priority="118" stopIfTrue="1" operator="equal">
      <formula>$G$64</formula>
    </cfRule>
    <cfRule type="cellIs" dxfId="43" priority="119" stopIfTrue="1" operator="equal">
      <formula>$G$63</formula>
    </cfRule>
  </conditionalFormatting>
  <conditionalFormatting sqref="H39:H50">
    <cfRule type="cellIs" dxfId="42" priority="120" stopIfTrue="1" operator="equal">
      <formula>$H$63</formula>
    </cfRule>
    <cfRule type="cellIs" dxfId="41" priority="121" stopIfTrue="1" operator="equal">
      <formula>$H$64</formula>
    </cfRule>
  </conditionalFormatting>
  <conditionalFormatting sqref="I39:I50">
    <cfRule type="cellIs" dxfId="40" priority="122" stopIfTrue="1" operator="equal">
      <formula>$I$64</formula>
    </cfRule>
    <cfRule type="cellIs" dxfId="39" priority="123" stopIfTrue="1" operator="equal">
      <formula>$I$63</formula>
    </cfRule>
  </conditionalFormatting>
  <conditionalFormatting sqref="J39:J50">
    <cfRule type="cellIs" dxfId="38" priority="124" stopIfTrue="1" operator="equal">
      <formula>$J$63</formula>
    </cfRule>
    <cfRule type="cellIs" dxfId="37" priority="125" stopIfTrue="1" operator="equal">
      <formula>$J$64</formula>
    </cfRule>
  </conditionalFormatting>
  <conditionalFormatting sqref="K39:K50">
    <cfRule type="cellIs" dxfId="36" priority="126" stopIfTrue="1" operator="equal">
      <formula>$K$63</formula>
    </cfRule>
    <cfRule type="cellIs" dxfId="35" priority="127" stopIfTrue="1" operator="equal">
      <formula>$K$64</formula>
    </cfRule>
  </conditionalFormatting>
  <conditionalFormatting sqref="L39:L50">
    <cfRule type="cellIs" dxfId="34" priority="128" stopIfTrue="1" operator="equal">
      <formula>$L$64</formula>
    </cfRule>
    <cfRule type="cellIs" dxfId="33" priority="129" stopIfTrue="1" operator="equal">
      <formula>$L$63</formula>
    </cfRule>
  </conditionalFormatting>
  <conditionalFormatting sqref="M39:M50">
    <cfRule type="cellIs" dxfId="32" priority="130" stopIfTrue="1" operator="equal">
      <formula>$M$64</formula>
    </cfRule>
    <cfRule type="cellIs" dxfId="31" priority="131" stopIfTrue="1" operator="equal">
      <formula>$M$63</formula>
    </cfRule>
  </conditionalFormatting>
  <conditionalFormatting sqref="R6:R17">
    <cfRule type="cellIs" dxfId="30" priority="132" stopIfTrue="1" operator="equal">
      <formula>$R$66</formula>
    </cfRule>
  </conditionalFormatting>
  <conditionalFormatting sqref="S6:S17">
    <cfRule type="cellIs" dxfId="29" priority="133" stopIfTrue="1" operator="equal">
      <formula>$S$65</formula>
    </cfRule>
  </conditionalFormatting>
  <conditionalFormatting sqref="O39:O50">
    <cfRule type="cellIs" dxfId="28" priority="134" stopIfTrue="1" operator="equal">
      <formula>$O$64</formula>
    </cfRule>
  </conditionalFormatting>
  <conditionalFormatting sqref="P39:P50">
    <cfRule type="cellIs" dxfId="27" priority="135" stopIfTrue="1" operator="equal">
      <formula>$P$64</formula>
    </cfRule>
  </conditionalFormatting>
  <conditionalFormatting sqref="Q39:Q50">
    <cfRule type="cellIs" dxfId="26" priority="136" stopIfTrue="1" operator="equal">
      <formula>$Q$64</formula>
    </cfRule>
  </conditionalFormatting>
  <conditionalFormatting sqref="R39:R50">
    <cfRule type="cellIs" dxfId="25" priority="137" stopIfTrue="1" operator="equal">
      <formula>$R$63</formula>
    </cfRule>
  </conditionalFormatting>
  <conditionalFormatting sqref="AX39:AX50">
    <cfRule type="cellIs" dxfId="24" priority="138" stopIfTrue="1" operator="equal">
      <formula>$AX$63</formula>
    </cfRule>
    <cfRule type="cellIs" dxfId="23" priority="139" stopIfTrue="1" operator="equal">
      <formula>$AX$64</formula>
    </cfRule>
  </conditionalFormatting>
  <conditionalFormatting sqref="V39:V50">
    <cfRule type="cellIs" dxfId="22" priority="140" stopIfTrue="1" operator="equal">
      <formula>$V$64</formula>
    </cfRule>
    <cfRule type="cellIs" dxfId="21" priority="141" stopIfTrue="1" operator="equal">
      <formula>$V$63</formula>
    </cfRule>
  </conditionalFormatting>
  <conditionalFormatting sqref="AL39:AL50">
    <cfRule type="cellIs" dxfId="20" priority="142" stopIfTrue="1" operator="equal">
      <formula>$AL$64</formula>
    </cfRule>
    <cfRule type="cellIs" dxfId="19" priority="143" stopIfTrue="1" operator="equal">
      <formula>$AL$63</formula>
    </cfRule>
  </conditionalFormatting>
  <conditionalFormatting sqref="AM39:AM50">
    <cfRule type="cellIs" dxfId="18" priority="144" stopIfTrue="1" operator="equal">
      <formula>$AM$64</formula>
    </cfRule>
    <cfRule type="cellIs" dxfId="17" priority="145" stopIfTrue="1" operator="equal">
      <formula>$AM$63</formula>
    </cfRule>
  </conditionalFormatting>
  <conditionalFormatting sqref="AQ39:AQ50">
    <cfRule type="cellIs" dxfId="16" priority="146" stopIfTrue="1" operator="equal">
      <formula>$AQ$64</formula>
    </cfRule>
    <cfRule type="cellIs" dxfId="15" priority="147" stopIfTrue="1" operator="equal">
      <formula>$AQ$63</formula>
    </cfRule>
  </conditionalFormatting>
  <conditionalFormatting sqref="O6:O17">
    <cfRule type="cellIs" dxfId="14" priority="148" stopIfTrue="1" operator="equal">
      <formula>$O$66</formula>
    </cfRule>
    <cfRule type="cellIs" dxfId="13" priority="149" stopIfTrue="1" operator="equal">
      <formula>$O$65</formula>
    </cfRule>
  </conditionalFormatting>
  <conditionalFormatting sqref="W69:W87 W93:W101 W107:W117">
    <cfRule type="cellIs" dxfId="12" priority="150" stopIfTrue="1" operator="between">
      <formula>0.35</formula>
      <formula>0.45</formula>
    </cfRule>
  </conditionalFormatting>
  <conditionalFormatting sqref="G6:G17">
    <cfRule type="cellIs" dxfId="11" priority="151" stopIfTrue="1" operator="equal">
      <formula>$G$66</formula>
    </cfRule>
  </conditionalFormatting>
  <conditionalFormatting sqref="H6:H17">
    <cfRule type="cellIs" dxfId="10" priority="152" stopIfTrue="1" operator="equal">
      <formula>$H$65</formula>
    </cfRule>
  </conditionalFormatting>
  <conditionalFormatting sqref="AF6:AF17">
    <cfRule type="cellIs" dxfId="9" priority="153" stopIfTrue="1" operator="equal">
      <formula>$AF$65</formula>
    </cfRule>
    <cfRule type="cellIs" dxfId="8" priority="154" stopIfTrue="1" operator="equal">
      <formula>$AF$66</formula>
    </cfRule>
  </conditionalFormatting>
  <conditionalFormatting sqref="AR6:AR17">
    <cfRule type="cellIs" dxfId="7" priority="155" stopIfTrue="1" operator="equal">
      <formula>$AR$66</formula>
    </cfRule>
    <cfRule type="cellIs" dxfId="6" priority="156" stopIfTrue="1" operator="equal">
      <formula>$AR$65</formula>
    </cfRule>
  </conditionalFormatting>
  <conditionalFormatting sqref="AS6:AS17">
    <cfRule type="cellIs" dxfId="5" priority="157" stopIfTrue="1" operator="equal">
      <formula>$AS$66</formula>
    </cfRule>
    <cfRule type="cellIs" dxfId="4" priority="158" stopIfTrue="1" operator="equal">
      <formula>$AS$65</formula>
    </cfRule>
  </conditionalFormatting>
  <conditionalFormatting sqref="S39:S50">
    <cfRule type="cellIs" dxfId="3" priority="159" stopIfTrue="1" operator="equal">
      <formula>$S$64</formula>
    </cfRule>
    <cfRule type="cellIs" dxfId="2" priority="160" stopIfTrue="1" operator="equal">
      <formula>$S$63</formula>
    </cfRule>
  </conditionalFormatting>
  <conditionalFormatting sqref="V93">
    <cfRule type="cellIs" dxfId="1" priority="161" stopIfTrue="1" operator="lessThan">
      <formula>-0.4</formula>
    </cfRule>
  </conditionalFormatting>
  <conditionalFormatting sqref="BI39:BI50">
    <cfRule type="cellIs" dxfId="0" priority="162" stopIfTrue="1" operator="equal">
      <formula>$BI$64</formula>
    </cfRule>
  </conditionalFormatting>
  <pageMargins left="0.75" right="0.75" top="1" bottom="1" header="0.5" footer="0.5"/>
  <pageSetup orientation="portrait" r:id="rId1"/>
  <headerFooter alignWithMargins="0"/>
  <ignoredErrors>
    <ignoredError sqref="CE6 CD7 BY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DGD</vt:lpstr>
      <vt:lpstr>11GD</vt:lpstr>
      <vt:lpstr>5-DGD</vt:lpstr>
      <vt:lpstr>WA</vt:lpstr>
      <vt:lpstr>DC</vt:lpstr>
      <vt:lpstr>Other</vt:lpstr>
      <vt:lpstr>Obs</vt:lpstr>
      <vt:lpstr>Monthly Abs</vt:lpstr>
      <vt:lpstr>Monthly Means</vt:lpstr>
      <vt:lpstr>DT</vt:lpstr>
      <vt:lpstr>DH</vt:lpstr>
      <vt:lpstr>DP</vt:lpstr>
      <vt:lpstr>DR</vt:lpstr>
      <vt:lpstr>DW</vt:lpstr>
      <vt:lpstr>DS</vt:lpstr>
      <vt:lpstr>Daily</vt:lpstr>
      <vt:lpstr>2011</vt:lpstr>
      <vt:lpstr>WA!conv</vt:lpstr>
    </vt:vector>
  </TitlesOfParts>
  <Company>School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BLR Ben</dc:creator>
  <cp:lastModifiedBy>Ben LR</cp:lastModifiedBy>
  <cp:lastPrinted>2008-05-11T17:58:27Z</cp:lastPrinted>
  <dcterms:created xsi:type="dcterms:W3CDTF">2007-12-08T13:04:35Z</dcterms:created>
  <dcterms:modified xsi:type="dcterms:W3CDTF">2014-01-05T11:04:04Z</dcterms:modified>
</cp:coreProperties>
</file>