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b25dd6f4fc9630/Grad/Emory/Horst^0Marion-Expansion/manuscript/visualizations/US-Farming-Data-Narrative/data/"/>
    </mc:Choice>
  </mc:AlternateContent>
  <xr:revisionPtr revIDLastSave="337" documentId="8_{4A67FAE7-773E-4438-8E02-F6105B6B5697}" xr6:coauthVersionLast="47" xr6:coauthVersionMax="47" xr10:uidLastSave="{B525C3F1-66A8-48A7-9292-7EDDA97CD683}"/>
  <bookViews>
    <workbookView xWindow="22932" yWindow="-108" windowWidth="30936" windowHeight="16776" activeTab="1" xr2:uid="{6CCD3A48-6D9B-4EE3-9A97-40D7F67DF161}"/>
  </bookViews>
  <sheets>
    <sheet name="coa-ownership" sheetId="1" r:id="rId1"/>
    <sheet name="coa-tena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2" l="1"/>
  <c r="D53" i="2" s="1"/>
  <c r="D50" i="2"/>
  <c r="D48" i="2"/>
  <c r="D49" i="2"/>
  <c r="D42" i="2"/>
  <c r="D41" i="2"/>
  <c r="D40" i="2"/>
  <c r="C51" i="2"/>
  <c r="C54" i="2" s="1"/>
  <c r="D43" i="2"/>
  <c r="D45" i="2" s="1"/>
  <c r="C43" i="2"/>
  <c r="C46" i="2" s="1"/>
  <c r="H34" i="2"/>
  <c r="H32" i="2"/>
  <c r="H35" i="2" s="1"/>
  <c r="G32" i="2"/>
  <c r="G35" i="2" s="1"/>
  <c r="F32" i="2"/>
  <c r="F34" i="2" s="1"/>
  <c r="E32" i="2"/>
  <c r="E34" i="2" s="1"/>
  <c r="D32" i="2"/>
  <c r="D33" i="2" s="1"/>
  <c r="C32" i="2"/>
  <c r="C33" i="2" s="1"/>
  <c r="G24" i="2"/>
  <c r="G27" i="2" s="1"/>
  <c r="F24" i="2"/>
  <c r="F26" i="2" s="1"/>
  <c r="E24" i="2"/>
  <c r="E26" i="2" s="1"/>
  <c r="D24" i="2"/>
  <c r="D25" i="2" s="1"/>
  <c r="C24" i="2"/>
  <c r="C25" i="2" s="1"/>
  <c r="H23" i="2"/>
  <c r="H22" i="2"/>
  <c r="H21" i="2"/>
  <c r="G25" i="1"/>
  <c r="G27" i="1" s="1"/>
  <c r="F25" i="1"/>
  <c r="F26" i="1" s="1"/>
  <c r="E25" i="1"/>
  <c r="E26" i="1" s="1"/>
  <c r="D25" i="1"/>
  <c r="D27" i="1" s="1"/>
  <c r="C25" i="1"/>
  <c r="C26" i="1" s="1"/>
  <c r="H24" i="1"/>
  <c r="H23" i="1"/>
  <c r="E21" i="1"/>
  <c r="C20" i="1"/>
  <c r="G19" i="1"/>
  <c r="G21" i="1" s="1"/>
  <c r="F19" i="1"/>
  <c r="F20" i="1" s="1"/>
  <c r="E19" i="1"/>
  <c r="E20" i="1" s="1"/>
  <c r="D19" i="1"/>
  <c r="D21" i="1" s="1"/>
  <c r="C19" i="1"/>
  <c r="C21" i="1" s="1"/>
  <c r="H18" i="1"/>
  <c r="H17" i="1"/>
  <c r="H2" i="2"/>
  <c r="D12" i="1"/>
  <c r="E12" i="1"/>
  <c r="F12" i="1"/>
  <c r="G12" i="1"/>
  <c r="H12" i="1"/>
  <c r="D11" i="1"/>
  <c r="E11" i="1"/>
  <c r="F11" i="1"/>
  <c r="G11" i="1"/>
  <c r="H11" i="1"/>
  <c r="C12" i="1"/>
  <c r="C11" i="1"/>
  <c r="D6" i="1"/>
  <c r="E6" i="1"/>
  <c r="F6" i="1"/>
  <c r="G6" i="1"/>
  <c r="H6" i="1"/>
  <c r="C6" i="1"/>
  <c r="D5" i="1"/>
  <c r="E5" i="1"/>
  <c r="F5" i="1"/>
  <c r="G5" i="1"/>
  <c r="H5" i="1"/>
  <c r="C5" i="1"/>
  <c r="D4" i="1"/>
  <c r="E4" i="1"/>
  <c r="F4" i="1"/>
  <c r="G4" i="1"/>
  <c r="H4" i="1"/>
  <c r="C4" i="1"/>
  <c r="H3" i="1"/>
  <c r="H2" i="1"/>
  <c r="H10" i="1"/>
  <c r="H9" i="1"/>
  <c r="H8" i="1"/>
  <c r="D10" i="1"/>
  <c r="E10" i="1"/>
  <c r="F10" i="1"/>
  <c r="G10" i="1"/>
  <c r="C10" i="1"/>
  <c r="H16" i="2"/>
  <c r="D13" i="2"/>
  <c r="D15" i="2" s="1"/>
  <c r="E13" i="2"/>
  <c r="E15" i="2" s="1"/>
  <c r="F13" i="2"/>
  <c r="F15" i="2" s="1"/>
  <c r="G13" i="2"/>
  <c r="G14" i="2" s="1"/>
  <c r="H13" i="2"/>
  <c r="H14" i="2" s="1"/>
  <c r="C13" i="2"/>
  <c r="C15" i="2" s="1"/>
  <c r="D5" i="2"/>
  <c r="D6" i="2" s="1"/>
  <c r="E5" i="2"/>
  <c r="E6" i="2" s="1"/>
  <c r="F5" i="2"/>
  <c r="F6" i="2" s="1"/>
  <c r="G5" i="2"/>
  <c r="G6" i="2" s="1"/>
  <c r="C5" i="2"/>
  <c r="C6" i="2" s="1"/>
  <c r="H4" i="2"/>
  <c r="H3" i="2"/>
  <c r="C52" i="2" l="1"/>
  <c r="C53" i="2"/>
  <c r="C45" i="2"/>
  <c r="C44" i="2"/>
  <c r="D44" i="2"/>
  <c r="D52" i="2"/>
  <c r="D54" i="2"/>
  <c r="D46" i="2"/>
  <c r="F33" i="2"/>
  <c r="F25" i="2"/>
  <c r="G34" i="2"/>
  <c r="G33" i="2"/>
  <c r="G26" i="2"/>
  <c r="G25" i="2"/>
  <c r="E33" i="2"/>
  <c r="E25" i="2"/>
  <c r="C35" i="2"/>
  <c r="D27" i="2"/>
  <c r="H33" i="2"/>
  <c r="D35" i="2"/>
  <c r="C27" i="2"/>
  <c r="C26" i="2"/>
  <c r="E27" i="2"/>
  <c r="C34" i="2"/>
  <c r="E35" i="2"/>
  <c r="H24" i="2"/>
  <c r="H26" i="2" s="1"/>
  <c r="D26" i="2"/>
  <c r="F27" i="2"/>
  <c r="D34" i="2"/>
  <c r="F35" i="2"/>
  <c r="F21" i="1"/>
  <c r="C27" i="1"/>
  <c r="G26" i="1"/>
  <c r="G20" i="1"/>
  <c r="H19" i="1"/>
  <c r="H21" i="1" s="1"/>
  <c r="D26" i="1"/>
  <c r="D20" i="1"/>
  <c r="H25" i="1"/>
  <c r="H27" i="1" s="1"/>
  <c r="E27" i="1"/>
  <c r="F27" i="1"/>
  <c r="G16" i="2"/>
  <c r="G8" i="2"/>
  <c r="F16" i="2"/>
  <c r="F8" i="2"/>
  <c r="E14" i="2"/>
  <c r="E16" i="2"/>
  <c r="E8" i="2"/>
  <c r="D14" i="2"/>
  <c r="D16" i="2"/>
  <c r="D8" i="2"/>
  <c r="C16" i="2"/>
  <c r="C8" i="2"/>
  <c r="D7" i="2"/>
  <c r="H5" i="2"/>
  <c r="H7" i="2" s="1"/>
  <c r="G7" i="2"/>
  <c r="C7" i="2"/>
  <c r="F7" i="2"/>
  <c r="F14" i="2"/>
  <c r="E7" i="2"/>
  <c r="H15" i="2"/>
  <c r="C14" i="2"/>
  <c r="G15" i="2"/>
  <c r="H25" i="2" l="1"/>
  <c r="H27" i="2"/>
  <c r="H20" i="1"/>
  <c r="H26" i="1"/>
  <c r="H8" i="2"/>
  <c r="H6" i="2"/>
</calcChain>
</file>

<file path=xl/sharedStrings.xml><?xml version="1.0" encoding="utf-8"?>
<sst xmlns="http://schemas.openxmlformats.org/spreadsheetml/2006/main" count="118" uniqueCount="21">
  <si>
    <t>Native Hawaiian</t>
  </si>
  <si>
    <t>farms</t>
  </si>
  <si>
    <t>acres</t>
  </si>
  <si>
    <t>full owner</t>
  </si>
  <si>
    <t>part owner</t>
  </si>
  <si>
    <t>tenant</t>
  </si>
  <si>
    <t>White</t>
  </si>
  <si>
    <t>Black</t>
  </si>
  <si>
    <t>Asian</t>
  </si>
  <si>
    <t>American Indian</t>
  </si>
  <si>
    <t>POC</t>
  </si>
  <si>
    <t>TOTAL</t>
  </si>
  <si>
    <t>Percent Tenant</t>
  </si>
  <si>
    <t>Percent Owner</t>
  </si>
  <si>
    <t>Percent Part-Owner</t>
  </si>
  <si>
    <t>rented or leased</t>
  </si>
  <si>
    <t>owned land in farms</t>
  </si>
  <si>
    <t>Any Producer reporting as - 2017</t>
  </si>
  <si>
    <t>Principal Producer reporting as - 2002</t>
  </si>
  <si>
    <t>Black and Other Races</t>
  </si>
  <si>
    <t>All farms - Black and Other Races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</si>
</sst>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164" fontId="0" fillId="3" borderId="0" xfId="0" applyNumberFormat="1" applyFill="1"/>
    <xf numFmtId="164" fontId="1" fillId="4" borderId="0" xfId="0" applyNumberFormat="1" applyFont="1" applyFill="1"/>
    <xf numFmtId="164" fontId="1" fillId="3" borderId="0" xfId="0" applyNumberFormat="1" applyFont="1" applyFill="1"/>
    <xf numFmtId="164" fontId="0" fillId="5" borderId="0" xfId="0" applyNumberFormat="1" applyFill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CA94-7D08-43FF-8BB8-447BD9AFF74C}">
  <dimension ref="A1:H27"/>
  <sheetViews>
    <sheetView zoomScale="130" zoomScaleNormal="130" workbookViewId="0">
      <selection activeCell="J27" sqref="J27"/>
    </sheetView>
  </sheetViews>
  <sheetFormatPr defaultRowHeight="14.5" x14ac:dyDescent="0.35"/>
  <cols>
    <col min="1" max="1" width="22.54296875" bestFit="1" customWidth="1"/>
    <col min="2" max="2" width="17.36328125" bestFit="1" customWidth="1"/>
    <col min="3" max="3" width="14.36328125" bestFit="1" customWidth="1"/>
    <col min="4" max="4" width="10.7265625" bestFit="1" customWidth="1"/>
    <col min="5" max="5" width="8.7265625" bestFit="1" customWidth="1"/>
    <col min="7" max="7" width="14.54296875" bestFit="1" customWidth="1"/>
    <col min="8" max="8" width="9.7265625" bestFit="1" customWidth="1"/>
  </cols>
  <sheetData>
    <row r="1" spans="1:8" x14ac:dyDescent="0.35">
      <c r="A1" s="3" t="s">
        <v>17</v>
      </c>
      <c r="C1" t="s">
        <v>0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5">
      <c r="A2" t="s">
        <v>16</v>
      </c>
      <c r="B2" t="s">
        <v>1</v>
      </c>
      <c r="C2" s="1">
        <v>2169</v>
      </c>
      <c r="D2" s="1">
        <v>1844685</v>
      </c>
      <c r="E2" s="1">
        <v>29788</v>
      </c>
      <c r="F2" s="1">
        <v>13861</v>
      </c>
      <c r="G2" s="1">
        <v>41043</v>
      </c>
      <c r="H2" s="1">
        <f>SUM(C2,E2:G2)</f>
        <v>86861</v>
      </c>
    </row>
    <row r="3" spans="1:8" x14ac:dyDescent="0.35">
      <c r="A3" t="s">
        <v>15</v>
      </c>
      <c r="B3" t="s">
        <v>1</v>
      </c>
      <c r="C3" s="1">
        <v>701</v>
      </c>
      <c r="D3" s="1">
        <v>597369</v>
      </c>
      <c r="E3" s="1">
        <v>11083</v>
      </c>
      <c r="F3" s="1">
        <v>3439</v>
      </c>
      <c r="G3" s="1">
        <v>7909</v>
      </c>
      <c r="H3" s="1">
        <f>SUM(C3,E3:G3)</f>
        <v>23132</v>
      </c>
    </row>
    <row r="4" spans="1:8" x14ac:dyDescent="0.35">
      <c r="B4" s="3" t="s">
        <v>11</v>
      </c>
      <c r="C4" s="1">
        <f>SUM(C2:C3)</f>
        <v>2870</v>
      </c>
      <c r="D4" s="1">
        <f t="shared" ref="D4:H4" si="0">SUM(D2:D3)</f>
        <v>2442054</v>
      </c>
      <c r="E4" s="1">
        <f t="shared" si="0"/>
        <v>40871</v>
      </c>
      <c r="F4" s="1">
        <f t="shared" si="0"/>
        <v>17300</v>
      </c>
      <c r="G4" s="1">
        <f t="shared" si="0"/>
        <v>48952</v>
      </c>
      <c r="H4" s="1">
        <f t="shared" si="0"/>
        <v>109993</v>
      </c>
    </row>
    <row r="5" spans="1:8" x14ac:dyDescent="0.35">
      <c r="B5" t="s">
        <v>12</v>
      </c>
      <c r="C5" s="2">
        <f>C3/C4*100</f>
        <v>24.425087108013937</v>
      </c>
      <c r="D5" s="2">
        <f t="shared" ref="D5:H5" si="1">D3/D4*100</f>
        <v>24.461744089197047</v>
      </c>
      <c r="E5" s="2">
        <f t="shared" si="1"/>
        <v>27.117026742678185</v>
      </c>
      <c r="F5" s="2">
        <f t="shared" si="1"/>
        <v>19.878612716763005</v>
      </c>
      <c r="G5" s="2">
        <f t="shared" si="1"/>
        <v>16.156643242359863</v>
      </c>
      <c r="H5" s="2">
        <f t="shared" si="1"/>
        <v>21.030429209131491</v>
      </c>
    </row>
    <row r="6" spans="1:8" x14ac:dyDescent="0.35">
      <c r="B6" t="s">
        <v>13</v>
      </c>
      <c r="C6" s="6">
        <f>C2/C4*100</f>
        <v>75.574912891986074</v>
      </c>
      <c r="D6" s="8">
        <f t="shared" ref="D6:H6" si="2">D2/D4*100</f>
        <v>75.53825591080296</v>
      </c>
      <c r="E6" s="6">
        <f t="shared" si="2"/>
        <v>72.882973257321808</v>
      </c>
      <c r="F6" s="6">
        <f t="shared" si="2"/>
        <v>80.121387283236984</v>
      </c>
      <c r="G6" s="6">
        <f t="shared" si="2"/>
        <v>83.843356757640137</v>
      </c>
      <c r="H6" s="8">
        <f t="shared" si="2"/>
        <v>78.969570790868516</v>
      </c>
    </row>
    <row r="8" spans="1:8" x14ac:dyDescent="0.35">
      <c r="A8" t="s">
        <v>16</v>
      </c>
      <c r="B8" t="s">
        <v>2</v>
      </c>
      <c r="C8" s="1">
        <v>266089</v>
      </c>
      <c r="D8" s="1">
        <v>500708900</v>
      </c>
      <c r="E8" s="1">
        <v>2536163</v>
      </c>
      <c r="F8" s="1">
        <v>1665257</v>
      </c>
      <c r="G8" s="1">
        <v>46513345</v>
      </c>
      <c r="H8" s="1">
        <f>SUM(C8,E8:G8)</f>
        <v>50980854</v>
      </c>
    </row>
    <row r="9" spans="1:8" x14ac:dyDescent="0.35">
      <c r="A9" t="s">
        <v>15</v>
      </c>
      <c r="B9" t="s">
        <v>2</v>
      </c>
      <c r="C9" s="1">
        <v>291264</v>
      </c>
      <c r="D9" s="1">
        <v>345978837</v>
      </c>
      <c r="E9" s="1">
        <v>1561694</v>
      </c>
      <c r="F9" s="1">
        <v>673796</v>
      </c>
      <c r="G9" s="1">
        <v>6065634</v>
      </c>
      <c r="H9" s="1">
        <f>SUM(C9,E9:G9)</f>
        <v>8592388</v>
      </c>
    </row>
    <row r="10" spans="1:8" x14ac:dyDescent="0.35">
      <c r="B10" t="s">
        <v>11</v>
      </c>
      <c r="C10" s="1">
        <f>SUM(C8:C9)</f>
        <v>557353</v>
      </c>
      <c r="D10" s="1">
        <f t="shared" ref="D10:H10" si="3">SUM(D8:D9)</f>
        <v>846687737</v>
      </c>
      <c r="E10" s="1">
        <f t="shared" si="3"/>
        <v>4097857</v>
      </c>
      <c r="F10" s="1">
        <f t="shared" si="3"/>
        <v>2339053</v>
      </c>
      <c r="G10" s="1">
        <f t="shared" si="3"/>
        <v>52578979</v>
      </c>
      <c r="H10" s="1">
        <f t="shared" si="3"/>
        <v>59573242</v>
      </c>
    </row>
    <row r="11" spans="1:8" x14ac:dyDescent="0.35">
      <c r="B11" t="s">
        <v>12</v>
      </c>
      <c r="C11" s="2">
        <f>C9/C10*100</f>
        <v>52.258443033409705</v>
      </c>
      <c r="D11" s="2">
        <f t="shared" ref="D11:H11" si="4">D9/D10*100</f>
        <v>40.862625249053302</v>
      </c>
      <c r="E11" s="2">
        <f t="shared" si="4"/>
        <v>38.11001701621116</v>
      </c>
      <c r="F11" s="2">
        <f t="shared" si="4"/>
        <v>28.806358812733183</v>
      </c>
      <c r="G11" s="2">
        <f t="shared" si="4"/>
        <v>11.536233900624051</v>
      </c>
      <c r="H11" s="2">
        <f t="shared" si="4"/>
        <v>14.423233840454747</v>
      </c>
    </row>
    <row r="12" spans="1:8" x14ac:dyDescent="0.35">
      <c r="B12" t="s">
        <v>13</v>
      </c>
      <c r="C12" s="9">
        <f>C8/C10*100</f>
        <v>47.741556966590295</v>
      </c>
      <c r="D12" s="10">
        <f t="shared" ref="D12:H12" si="5">D8/D10*100</f>
        <v>59.137374750946705</v>
      </c>
      <c r="E12" s="9">
        <f t="shared" si="5"/>
        <v>61.889982983788848</v>
      </c>
      <c r="F12" s="9">
        <f t="shared" si="5"/>
        <v>71.193641187266806</v>
      </c>
      <c r="G12" s="9">
        <f t="shared" si="5"/>
        <v>88.463766099375945</v>
      </c>
      <c r="H12" s="10">
        <f t="shared" si="5"/>
        <v>85.576766159545258</v>
      </c>
    </row>
    <row r="16" spans="1:8" x14ac:dyDescent="0.35">
      <c r="A16" s="3" t="s">
        <v>18</v>
      </c>
      <c r="C16" t="s">
        <v>0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</row>
    <row r="17" spans="1:8" x14ac:dyDescent="0.35">
      <c r="A17" t="s">
        <v>16</v>
      </c>
      <c r="B17" t="s">
        <v>1</v>
      </c>
      <c r="C17" s="1">
        <v>760</v>
      </c>
      <c r="D17" s="1">
        <v>1923871</v>
      </c>
      <c r="E17" s="1">
        <v>26488</v>
      </c>
      <c r="F17" s="1">
        <v>6816</v>
      </c>
      <c r="G17" s="1">
        <v>14200</v>
      </c>
      <c r="H17" s="1">
        <f>SUM(C17,E17:G17)</f>
        <v>48264</v>
      </c>
    </row>
    <row r="18" spans="1:8" x14ac:dyDescent="0.35">
      <c r="A18" t="s">
        <v>15</v>
      </c>
      <c r="B18" t="s">
        <v>1</v>
      </c>
      <c r="C18" s="1">
        <v>344</v>
      </c>
      <c r="D18" s="1">
        <v>680873</v>
      </c>
      <c r="E18" s="1">
        <v>9896</v>
      </c>
      <c r="F18" s="1">
        <v>2440</v>
      </c>
      <c r="G18" s="1">
        <v>5051</v>
      </c>
      <c r="H18" s="1">
        <f>SUM(C18,E18:G18)</f>
        <v>17731</v>
      </c>
    </row>
    <row r="19" spans="1:8" x14ac:dyDescent="0.35">
      <c r="B19" s="3" t="s">
        <v>11</v>
      </c>
      <c r="C19" s="1">
        <f>SUM(C17:C18)</f>
        <v>1104</v>
      </c>
      <c r="D19" s="1">
        <f t="shared" ref="D19:H19" si="6">SUM(D17:D18)</f>
        <v>2604744</v>
      </c>
      <c r="E19" s="1">
        <f t="shared" si="6"/>
        <v>36384</v>
      </c>
      <c r="F19" s="1">
        <f t="shared" si="6"/>
        <v>9256</v>
      </c>
      <c r="G19" s="1">
        <f t="shared" si="6"/>
        <v>19251</v>
      </c>
      <c r="H19" s="1">
        <f t="shared" si="6"/>
        <v>65995</v>
      </c>
    </row>
    <row r="20" spans="1:8" x14ac:dyDescent="0.35">
      <c r="B20" t="s">
        <v>12</v>
      </c>
      <c r="C20" s="2">
        <f>C18/C19*100</f>
        <v>31.159420289855071</v>
      </c>
      <c r="D20" s="2">
        <f t="shared" ref="D20:H20" si="7">D18/D19*100</f>
        <v>26.139728126833194</v>
      </c>
      <c r="E20" s="2">
        <f t="shared" si="7"/>
        <v>27.198768689533857</v>
      </c>
      <c r="F20" s="2">
        <f t="shared" si="7"/>
        <v>26.361279170267931</v>
      </c>
      <c r="G20" s="2">
        <f t="shared" si="7"/>
        <v>26.237598046854711</v>
      </c>
      <c r="H20" s="2">
        <f t="shared" si="7"/>
        <v>26.8671869080991</v>
      </c>
    </row>
    <row r="21" spans="1:8" x14ac:dyDescent="0.35">
      <c r="B21" t="s">
        <v>13</v>
      </c>
      <c r="C21" s="6">
        <f>C17/C19*100</f>
        <v>68.840579710144922</v>
      </c>
      <c r="D21" s="8">
        <f t="shared" ref="D21:H21" si="8">D17/D19*100</f>
        <v>73.860271873166809</v>
      </c>
      <c r="E21" s="6">
        <f t="shared" si="8"/>
        <v>72.801231310466136</v>
      </c>
      <c r="F21" s="6">
        <f t="shared" si="8"/>
        <v>73.638720829732065</v>
      </c>
      <c r="G21" s="6">
        <f t="shared" si="8"/>
        <v>73.7624019531453</v>
      </c>
      <c r="H21" s="8">
        <f t="shared" si="8"/>
        <v>73.1328130919009</v>
      </c>
    </row>
    <row r="23" spans="1:8" x14ac:dyDescent="0.35">
      <c r="A23" t="s">
        <v>16</v>
      </c>
      <c r="B23" t="s">
        <v>2</v>
      </c>
      <c r="C23" s="1">
        <v>116285</v>
      </c>
      <c r="D23" s="1">
        <v>534480132</v>
      </c>
      <c r="E23" s="1">
        <v>2196264</v>
      </c>
      <c r="F23" s="1">
        <v>643113</v>
      </c>
      <c r="G23" s="1">
        <v>46342963</v>
      </c>
      <c r="H23" s="1">
        <f>SUM(C23,E23:G23)</f>
        <v>49298625</v>
      </c>
    </row>
    <row r="24" spans="1:8" x14ac:dyDescent="0.35">
      <c r="A24" t="s">
        <v>15</v>
      </c>
      <c r="B24" t="s">
        <v>2</v>
      </c>
      <c r="C24" s="1">
        <v>150472</v>
      </c>
      <c r="D24" s="1">
        <v>345513400</v>
      </c>
      <c r="E24" s="1">
        <v>1159527</v>
      </c>
      <c r="F24" s="1">
        <v>347204</v>
      </c>
      <c r="G24" s="1">
        <v>5373485</v>
      </c>
      <c r="H24" s="1">
        <f>SUM(C24,E24:G24)</f>
        <v>7030688</v>
      </c>
    </row>
    <row r="25" spans="1:8" x14ac:dyDescent="0.35">
      <c r="B25" t="s">
        <v>11</v>
      </c>
      <c r="C25" s="1">
        <f>SUM(C23:C24)</f>
        <v>266757</v>
      </c>
      <c r="D25" s="1">
        <f t="shared" ref="D25:H25" si="9">SUM(D23:D24)</f>
        <v>879993532</v>
      </c>
      <c r="E25" s="1">
        <f t="shared" si="9"/>
        <v>3355791</v>
      </c>
      <c r="F25" s="1">
        <f t="shared" si="9"/>
        <v>990317</v>
      </c>
      <c r="G25" s="1">
        <f t="shared" si="9"/>
        <v>51716448</v>
      </c>
      <c r="H25" s="1">
        <f t="shared" si="9"/>
        <v>56329313</v>
      </c>
    </row>
    <row r="26" spans="1:8" x14ac:dyDescent="0.35">
      <c r="B26" t="s">
        <v>12</v>
      </c>
      <c r="C26" s="2">
        <f>C24/C25*100</f>
        <v>56.40789182664372</v>
      </c>
      <c r="D26" s="4">
        <f t="shared" ref="D26:H26" si="10">D24/D25*100</f>
        <v>39.263174947972232</v>
      </c>
      <c r="E26" s="2">
        <f t="shared" si="10"/>
        <v>34.553015965535401</v>
      </c>
      <c r="F26" s="2">
        <f t="shared" si="10"/>
        <v>35.059884865149236</v>
      </c>
      <c r="G26" s="2">
        <f t="shared" si="10"/>
        <v>10.390282410733235</v>
      </c>
      <c r="H26" s="4">
        <f t="shared" si="10"/>
        <v>12.481402001121513</v>
      </c>
    </row>
    <row r="27" spans="1:8" x14ac:dyDescent="0.35">
      <c r="B27" t="s">
        <v>13</v>
      </c>
      <c r="C27" s="9">
        <f>C23/C25*100</f>
        <v>43.592108173356273</v>
      </c>
      <c r="D27" s="10">
        <f t="shared" ref="D27:H27" si="11">D23/D25*100</f>
        <v>60.736825052027768</v>
      </c>
      <c r="E27" s="9">
        <f t="shared" si="11"/>
        <v>65.446984034464606</v>
      </c>
      <c r="F27" s="9">
        <f t="shared" si="11"/>
        <v>64.940115134850757</v>
      </c>
      <c r="G27" s="9">
        <f t="shared" si="11"/>
        <v>89.609717589266765</v>
      </c>
      <c r="H27" s="10">
        <f t="shared" si="11"/>
        <v>87.518597998878491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9013-58FF-4F04-870A-356D3F0AD185}">
  <dimension ref="A1:H54"/>
  <sheetViews>
    <sheetView tabSelected="1" zoomScale="120" zoomScaleNormal="120" workbookViewId="0">
      <selection activeCell="D14" sqref="D14"/>
    </sheetView>
  </sheetViews>
  <sheetFormatPr defaultRowHeight="14.5" x14ac:dyDescent="0.35"/>
  <cols>
    <col min="2" max="2" width="24.81640625" customWidth="1"/>
    <col min="3" max="3" width="16.6328125" customWidth="1"/>
    <col min="4" max="5" width="11.36328125" bestFit="1" customWidth="1"/>
    <col min="6" max="6" width="10.453125" bestFit="1" customWidth="1"/>
    <col min="7" max="7" width="14.7265625" bestFit="1" customWidth="1"/>
    <col min="8" max="8" width="10.453125" bestFit="1" customWidth="1"/>
  </cols>
  <sheetData>
    <row r="1" spans="1:8" x14ac:dyDescent="0.35">
      <c r="A1" s="3" t="s">
        <v>17</v>
      </c>
      <c r="C1" t="s">
        <v>0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5">
      <c r="A2" t="s">
        <v>3</v>
      </c>
      <c r="B2" t="s">
        <v>1</v>
      </c>
      <c r="C2" s="1">
        <v>1814</v>
      </c>
      <c r="D2" s="1">
        <v>1365775</v>
      </c>
      <c r="E2" s="1">
        <v>21823</v>
      </c>
      <c r="F2" s="1">
        <v>12385</v>
      </c>
      <c r="G2" s="1">
        <v>18590</v>
      </c>
      <c r="H2" s="1">
        <f>SUM(E2:G2,C2)</f>
        <v>54612</v>
      </c>
    </row>
    <row r="3" spans="1:8" x14ac:dyDescent="0.35">
      <c r="A3" t="s">
        <v>4</v>
      </c>
      <c r="B3" t="s">
        <v>1</v>
      </c>
      <c r="C3">
        <v>335</v>
      </c>
      <c r="D3" s="1">
        <v>478800</v>
      </c>
      <c r="E3" s="1">
        <v>7961</v>
      </c>
      <c r="F3" s="1">
        <v>1474</v>
      </c>
      <c r="G3" s="1">
        <v>7362</v>
      </c>
      <c r="H3" s="1">
        <f>SUM(C3,E3:G3)</f>
        <v>17132</v>
      </c>
    </row>
    <row r="4" spans="1:8" x14ac:dyDescent="0.35">
      <c r="A4" t="s">
        <v>5</v>
      </c>
      <c r="B4" t="s">
        <v>1</v>
      </c>
      <c r="C4">
        <v>338</v>
      </c>
      <c r="D4" s="1">
        <v>118711</v>
      </c>
      <c r="E4" s="1">
        <v>3126</v>
      </c>
      <c r="F4" s="1">
        <v>1967</v>
      </c>
      <c r="G4" s="1">
        <v>16753</v>
      </c>
      <c r="H4" s="1">
        <f>SUM(C4,E4:G4)</f>
        <v>22184</v>
      </c>
    </row>
    <row r="5" spans="1:8" x14ac:dyDescent="0.35">
      <c r="B5" s="3" t="s">
        <v>11</v>
      </c>
      <c r="C5" s="1">
        <f>SUM(C2:C4)</f>
        <v>2487</v>
      </c>
      <c r="D5" s="1">
        <f t="shared" ref="D5:H5" si="0">SUM(D2:D4)</f>
        <v>1963286</v>
      </c>
      <c r="E5" s="1">
        <f t="shared" si="0"/>
        <v>32910</v>
      </c>
      <c r="F5" s="1">
        <f t="shared" si="0"/>
        <v>15826</v>
      </c>
      <c r="G5" s="1">
        <f t="shared" si="0"/>
        <v>42705</v>
      </c>
      <c r="H5" s="1">
        <f t="shared" si="0"/>
        <v>93928</v>
      </c>
    </row>
    <row r="6" spans="1:8" x14ac:dyDescent="0.35">
      <c r="B6" t="s">
        <v>14</v>
      </c>
      <c r="C6" s="2">
        <f>C3/C5*100</f>
        <v>13.470044229995978</v>
      </c>
      <c r="D6" s="9">
        <f t="shared" ref="D6:H6" si="1">D3/D5*100</f>
        <v>24.387684728562217</v>
      </c>
      <c r="E6" s="2">
        <f t="shared" si="1"/>
        <v>24.190215739896686</v>
      </c>
      <c r="F6" s="2">
        <f t="shared" si="1"/>
        <v>9.3137874383925201</v>
      </c>
      <c r="G6" s="2">
        <f t="shared" si="1"/>
        <v>17.239199157007377</v>
      </c>
      <c r="H6" s="2">
        <f t="shared" si="1"/>
        <v>18.239502597734436</v>
      </c>
    </row>
    <row r="7" spans="1:8" x14ac:dyDescent="0.35">
      <c r="B7" t="s">
        <v>12</v>
      </c>
      <c r="C7" s="2">
        <f>C4/C5*100</f>
        <v>13.590671491757137</v>
      </c>
      <c r="D7" s="2">
        <f t="shared" ref="D7:H7" si="2">D4/D5*100</f>
        <v>6.0465464532421667</v>
      </c>
      <c r="E7" s="2">
        <f t="shared" si="2"/>
        <v>9.4986326344576106</v>
      </c>
      <c r="F7" s="2">
        <f t="shared" si="2"/>
        <v>12.42891444458486</v>
      </c>
      <c r="G7" s="2">
        <f t="shared" si="2"/>
        <v>39.229598407680598</v>
      </c>
      <c r="H7" s="2">
        <f t="shared" si="2"/>
        <v>23.618090452261306</v>
      </c>
    </row>
    <row r="8" spans="1:8" x14ac:dyDescent="0.35">
      <c r="B8" t="s">
        <v>13</v>
      </c>
      <c r="C8" s="2">
        <f>C2/C5*100</f>
        <v>72.939284278246888</v>
      </c>
      <c r="D8" s="8">
        <f t="shared" ref="D8:H8" si="3">D2/D5*100</f>
        <v>69.565768818195622</v>
      </c>
      <c r="E8" s="2">
        <f t="shared" si="3"/>
        <v>66.311151625645707</v>
      </c>
      <c r="F8" s="2">
        <f t="shared" si="3"/>
        <v>78.257298117022629</v>
      </c>
      <c r="G8" s="2">
        <f t="shared" si="3"/>
        <v>43.531202435312025</v>
      </c>
      <c r="H8" s="8">
        <f t="shared" si="3"/>
        <v>58.142406950004258</v>
      </c>
    </row>
    <row r="10" spans="1:8" x14ac:dyDescent="0.35">
      <c r="A10" t="s">
        <v>3</v>
      </c>
      <c r="B10" t="s">
        <v>2</v>
      </c>
      <c r="C10" s="1">
        <v>183141</v>
      </c>
      <c r="D10" s="1">
        <v>275638590</v>
      </c>
      <c r="E10" s="1">
        <v>1754216</v>
      </c>
      <c r="F10" s="1">
        <v>1291724</v>
      </c>
      <c r="G10" s="1">
        <v>34204519</v>
      </c>
      <c r="H10" s="1">
        <v>36219827</v>
      </c>
    </row>
    <row r="11" spans="1:8" x14ac:dyDescent="0.35">
      <c r="A11" t="s">
        <v>4</v>
      </c>
      <c r="B11" t="s">
        <v>2</v>
      </c>
      <c r="C11" s="1">
        <v>296679</v>
      </c>
      <c r="D11" s="1">
        <v>495128146</v>
      </c>
      <c r="E11" s="1">
        <v>1968164</v>
      </c>
      <c r="F11" s="1">
        <v>807746</v>
      </c>
      <c r="G11" s="1">
        <v>7598103</v>
      </c>
      <c r="H11" s="1">
        <v>9764731</v>
      </c>
    </row>
    <row r="12" spans="1:8" x14ac:dyDescent="0.35">
      <c r="A12" t="s">
        <v>5</v>
      </c>
      <c r="B12" t="s">
        <v>2</v>
      </c>
      <c r="C12" s="1">
        <v>77533</v>
      </c>
      <c r="D12" s="1">
        <v>75921001</v>
      </c>
      <c r="E12" s="1">
        <v>375477</v>
      </c>
      <c r="F12" s="1">
        <v>239583</v>
      </c>
      <c r="G12" s="1">
        <v>10776357</v>
      </c>
      <c r="H12" s="1">
        <v>11231669</v>
      </c>
    </row>
    <row r="13" spans="1:8" x14ac:dyDescent="0.35">
      <c r="B13" t="s">
        <v>11</v>
      </c>
      <c r="C13" s="1">
        <f>SUM(C10:C12)</f>
        <v>557353</v>
      </c>
      <c r="D13" s="1">
        <f t="shared" ref="D13:H13" si="4">SUM(D10:D12)</f>
        <v>846687737</v>
      </c>
      <c r="E13" s="1">
        <f t="shared" si="4"/>
        <v>4097857</v>
      </c>
      <c r="F13" s="1">
        <f t="shared" si="4"/>
        <v>2339053</v>
      </c>
      <c r="G13" s="1">
        <f t="shared" si="4"/>
        <v>52578979</v>
      </c>
      <c r="H13" s="1">
        <f t="shared" si="4"/>
        <v>57216227</v>
      </c>
    </row>
    <row r="14" spans="1:8" x14ac:dyDescent="0.35">
      <c r="B14" t="s">
        <v>14</v>
      </c>
      <c r="C14" s="2">
        <f>C11/C13*100</f>
        <v>53.22999965910293</v>
      </c>
      <c r="D14" s="9">
        <f t="shared" ref="D14:H14" si="5">D11/D13*100</f>
        <v>58.478246980917362</v>
      </c>
      <c r="E14" s="2">
        <f t="shared" si="5"/>
        <v>48.029103992647862</v>
      </c>
      <c r="F14" s="2">
        <f t="shared" si="5"/>
        <v>34.533035377992718</v>
      </c>
      <c r="G14" s="2">
        <f t="shared" si="5"/>
        <v>14.450837852899351</v>
      </c>
      <c r="H14" s="2">
        <f t="shared" si="5"/>
        <v>17.066366504733001</v>
      </c>
    </row>
    <row r="15" spans="1:8" x14ac:dyDescent="0.35">
      <c r="B15" t="s">
        <v>12</v>
      </c>
      <c r="C15" s="2">
        <f>C12/C13*100</f>
        <v>13.910932568767013</v>
      </c>
      <c r="D15" s="2">
        <f t="shared" ref="D15:H15" si="6">D12/D13*100</f>
        <v>8.96682421184045</v>
      </c>
      <c r="E15" s="2">
        <f t="shared" si="6"/>
        <v>9.1627648304955489</v>
      </c>
      <c r="F15" s="2">
        <f t="shared" si="6"/>
        <v>10.242734987193536</v>
      </c>
      <c r="G15" s="2">
        <f t="shared" si="6"/>
        <v>20.495561543711226</v>
      </c>
      <c r="H15" s="2">
        <f t="shared" si="6"/>
        <v>19.63021609236834</v>
      </c>
    </row>
    <row r="16" spans="1:8" x14ac:dyDescent="0.35">
      <c r="B16" t="s">
        <v>13</v>
      </c>
      <c r="C16" s="2">
        <f>C10/C13*100</f>
        <v>32.859067772130054</v>
      </c>
      <c r="D16" s="8">
        <f t="shared" ref="D16:H16" si="7">D10/D13*100</f>
        <v>32.554928807242192</v>
      </c>
      <c r="E16" s="2">
        <f t="shared" si="7"/>
        <v>42.808131176856584</v>
      </c>
      <c r="F16" s="2">
        <f t="shared" si="7"/>
        <v>55.224229634813746</v>
      </c>
      <c r="G16" s="2">
        <f t="shared" si="7"/>
        <v>65.053600603389427</v>
      </c>
      <c r="H16" s="8">
        <f t="shared" si="7"/>
        <v>63.303417402898653</v>
      </c>
    </row>
    <row r="20" spans="1:8" x14ac:dyDescent="0.35">
      <c r="A20" s="3" t="s">
        <v>18</v>
      </c>
      <c r="C20" t="s">
        <v>0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</row>
    <row r="21" spans="1:8" x14ac:dyDescent="0.35">
      <c r="A21" t="s">
        <v>3</v>
      </c>
      <c r="B21" t="s">
        <v>1</v>
      </c>
      <c r="C21" s="1">
        <v>639</v>
      </c>
      <c r="D21" s="1">
        <v>1386506</v>
      </c>
      <c r="E21" s="1">
        <v>19194</v>
      </c>
      <c r="F21" s="1">
        <v>5935</v>
      </c>
      <c r="G21" s="1">
        <v>10443</v>
      </c>
      <c r="H21" s="1">
        <f>SUM(E21:G21,C21)</f>
        <v>36211</v>
      </c>
    </row>
    <row r="22" spans="1:8" x14ac:dyDescent="0.35">
      <c r="A22" t="s">
        <v>4</v>
      </c>
      <c r="B22" t="s">
        <v>1</v>
      </c>
      <c r="C22">
        <v>121</v>
      </c>
      <c r="D22" s="1">
        <v>537365</v>
      </c>
      <c r="E22" s="1">
        <v>7294</v>
      </c>
      <c r="F22">
        <v>881</v>
      </c>
      <c r="G22" s="1">
        <v>3757</v>
      </c>
      <c r="H22" s="1">
        <f>SUM(C22,E22:G22)</f>
        <v>12053</v>
      </c>
    </row>
    <row r="23" spans="1:8" x14ac:dyDescent="0.35">
      <c r="A23" t="s">
        <v>5</v>
      </c>
      <c r="B23" t="s">
        <v>1</v>
      </c>
      <c r="C23">
        <v>223</v>
      </c>
      <c r="D23" s="1">
        <v>143508</v>
      </c>
      <c r="E23" s="1">
        <v>2602</v>
      </c>
      <c r="F23" s="1">
        <v>1559</v>
      </c>
      <c r="G23" s="1">
        <v>1294</v>
      </c>
      <c r="H23" s="1">
        <f>SUM(C23,E23:G23)</f>
        <v>5678</v>
      </c>
    </row>
    <row r="24" spans="1:8" x14ac:dyDescent="0.35">
      <c r="B24" s="3" t="s">
        <v>11</v>
      </c>
      <c r="C24" s="1">
        <f>SUM(C21:C23)</f>
        <v>983</v>
      </c>
      <c r="D24" s="1">
        <f t="shared" ref="D24:H24" si="8">SUM(D21:D23)</f>
        <v>2067379</v>
      </c>
      <c r="E24" s="1">
        <f t="shared" si="8"/>
        <v>29090</v>
      </c>
      <c r="F24" s="1">
        <f t="shared" si="8"/>
        <v>8375</v>
      </c>
      <c r="G24" s="1">
        <f t="shared" si="8"/>
        <v>15494</v>
      </c>
      <c r="H24" s="1">
        <f t="shared" si="8"/>
        <v>53942</v>
      </c>
    </row>
    <row r="25" spans="1:8" x14ac:dyDescent="0.35">
      <c r="B25" t="s">
        <v>14</v>
      </c>
      <c r="C25" s="2">
        <f>C22/C24*100</f>
        <v>12.309257375381485</v>
      </c>
      <c r="D25" s="2">
        <f t="shared" ref="D25:H25" si="9">D22/D24*100</f>
        <v>25.992573205009823</v>
      </c>
      <c r="E25" s="2">
        <f t="shared" si="9"/>
        <v>25.07390855964249</v>
      </c>
      <c r="F25" s="2">
        <f t="shared" si="9"/>
        <v>10.519402985074628</v>
      </c>
      <c r="G25" s="2">
        <f t="shared" si="9"/>
        <v>24.248096037175682</v>
      </c>
      <c r="H25" s="2">
        <f t="shared" si="9"/>
        <v>22.344369878758666</v>
      </c>
    </row>
    <row r="26" spans="1:8" x14ac:dyDescent="0.35">
      <c r="B26" t="s">
        <v>12</v>
      </c>
      <c r="C26" s="2">
        <f>C23/C24*100</f>
        <v>22.685656154628688</v>
      </c>
      <c r="D26" s="2">
        <f t="shared" ref="D26:H26" si="10">D23/D24*100</f>
        <v>6.941542890781033</v>
      </c>
      <c r="E26" s="2">
        <f t="shared" si="10"/>
        <v>8.9446545204537635</v>
      </c>
      <c r="F26" s="2">
        <f t="shared" si="10"/>
        <v>18.614925373134326</v>
      </c>
      <c r="G26" s="2">
        <f t="shared" si="10"/>
        <v>8.3516199819284882</v>
      </c>
      <c r="H26" s="2">
        <f t="shared" si="10"/>
        <v>10.526120648103518</v>
      </c>
    </row>
    <row r="27" spans="1:8" x14ac:dyDescent="0.35">
      <c r="B27" t="s">
        <v>13</v>
      </c>
      <c r="C27" s="4">
        <f>C21/C24*100</f>
        <v>65.00508646998982</v>
      </c>
      <c r="D27" s="4">
        <f t="shared" ref="D27:H27" si="11">D21/D24*100</f>
        <v>67.065883904209144</v>
      </c>
      <c r="E27" s="4">
        <f t="shared" si="11"/>
        <v>65.981436919903743</v>
      </c>
      <c r="F27" s="4">
        <f t="shared" si="11"/>
        <v>70.865671641791039</v>
      </c>
      <c r="G27" s="4">
        <f t="shared" si="11"/>
        <v>67.400283980895821</v>
      </c>
      <c r="H27" s="4">
        <f t="shared" si="11"/>
        <v>67.129509473137816</v>
      </c>
    </row>
    <row r="29" spans="1:8" x14ac:dyDescent="0.35">
      <c r="A29" t="s">
        <v>3</v>
      </c>
      <c r="B29" t="s">
        <v>2</v>
      </c>
      <c r="C29" s="1">
        <v>99288</v>
      </c>
      <c r="D29" s="1">
        <v>312225942</v>
      </c>
      <c r="E29" s="1">
        <v>1650583</v>
      </c>
      <c r="F29" s="1">
        <v>495849</v>
      </c>
      <c r="G29" s="1">
        <v>41551397</v>
      </c>
      <c r="H29" s="1">
        <v>36219827</v>
      </c>
    </row>
    <row r="30" spans="1:8" x14ac:dyDescent="0.35">
      <c r="A30" t="s">
        <v>4</v>
      </c>
      <c r="B30" t="s">
        <v>2</v>
      </c>
      <c r="C30" s="1">
        <v>81767</v>
      </c>
      <c r="D30" s="1">
        <v>483391385</v>
      </c>
      <c r="E30" s="1">
        <v>1410676</v>
      </c>
      <c r="F30" s="1">
        <v>337222</v>
      </c>
      <c r="G30" s="1">
        <v>8795586</v>
      </c>
      <c r="H30" s="1">
        <v>9764731</v>
      </c>
    </row>
    <row r="31" spans="1:8" x14ac:dyDescent="0.35">
      <c r="A31" t="s">
        <v>5</v>
      </c>
      <c r="B31" t="s">
        <v>2</v>
      </c>
      <c r="C31" s="1">
        <v>85702</v>
      </c>
      <c r="D31" s="1">
        <v>84376205</v>
      </c>
      <c r="E31" s="1">
        <v>294532</v>
      </c>
      <c r="F31" s="1">
        <v>157246</v>
      </c>
      <c r="G31" s="1">
        <v>1369465</v>
      </c>
      <c r="H31" s="1">
        <v>11231669</v>
      </c>
    </row>
    <row r="32" spans="1:8" x14ac:dyDescent="0.35">
      <c r="B32" t="s">
        <v>11</v>
      </c>
      <c r="C32" s="1">
        <f>SUM(C29:C31)</f>
        <v>266757</v>
      </c>
      <c r="D32" s="1">
        <f t="shared" ref="D32:H32" si="12">SUM(D29:D31)</f>
        <v>879993532</v>
      </c>
      <c r="E32" s="1">
        <f t="shared" si="12"/>
        <v>3355791</v>
      </c>
      <c r="F32" s="1">
        <f t="shared" si="12"/>
        <v>990317</v>
      </c>
      <c r="G32" s="1">
        <f t="shared" si="12"/>
        <v>51716448</v>
      </c>
      <c r="H32" s="1">
        <f t="shared" si="12"/>
        <v>57216227</v>
      </c>
    </row>
    <row r="33" spans="1:8" x14ac:dyDescent="0.35">
      <c r="B33" t="s">
        <v>14</v>
      </c>
      <c r="C33" s="2">
        <f>C30/C32*100</f>
        <v>30.652241553173866</v>
      </c>
      <c r="D33" s="7">
        <f t="shared" ref="D33:H33" si="13">D30/D32*100</f>
        <v>54.931242949181133</v>
      </c>
      <c r="E33" s="2">
        <f t="shared" si="13"/>
        <v>42.037063690796003</v>
      </c>
      <c r="F33" s="2">
        <f t="shared" si="13"/>
        <v>34.051924787719493</v>
      </c>
      <c r="G33" s="2">
        <f t="shared" si="13"/>
        <v>17.007328113485286</v>
      </c>
      <c r="H33" s="7">
        <f t="shared" si="13"/>
        <v>17.066366504733001</v>
      </c>
    </row>
    <row r="34" spans="1:8" x14ac:dyDescent="0.35">
      <c r="B34" t="s">
        <v>12</v>
      </c>
      <c r="C34" s="2">
        <f>C31/C32*100</f>
        <v>32.127366854478048</v>
      </c>
      <c r="D34" s="6">
        <f t="shared" ref="D34:H34" si="14">D31/D32*100</f>
        <v>9.5882755874619328</v>
      </c>
      <c r="E34" s="2">
        <f t="shared" si="14"/>
        <v>8.7768278775406454</v>
      </c>
      <c r="F34" s="2">
        <f t="shared" si="14"/>
        <v>15.878350063666483</v>
      </c>
      <c r="G34" s="2">
        <f t="shared" si="14"/>
        <v>2.6480260206578765</v>
      </c>
      <c r="H34" s="6">
        <f t="shared" si="14"/>
        <v>19.63021609236834</v>
      </c>
    </row>
    <row r="35" spans="1:8" x14ac:dyDescent="0.35">
      <c r="B35" t="s">
        <v>13</v>
      </c>
      <c r="C35" s="4">
        <f>C29/C32*100</f>
        <v>37.220391592348093</v>
      </c>
      <c r="D35" s="5">
        <f t="shared" ref="D35:H35" si="15">D29/D32*100</f>
        <v>35.480481463356938</v>
      </c>
      <c r="E35" s="4">
        <f t="shared" si="15"/>
        <v>49.186108431663357</v>
      </c>
      <c r="F35" s="4">
        <f t="shared" si="15"/>
        <v>50.069725148614033</v>
      </c>
      <c r="G35" s="4">
        <f t="shared" si="15"/>
        <v>80.344645865856833</v>
      </c>
      <c r="H35" s="5">
        <f t="shared" si="15"/>
        <v>63.303417402898653</v>
      </c>
    </row>
    <row r="39" spans="1:8" x14ac:dyDescent="0.35">
      <c r="A39" s="3">
        <v>1978</v>
      </c>
      <c r="C39" t="s">
        <v>19</v>
      </c>
      <c r="D39" t="s">
        <v>20</v>
      </c>
    </row>
    <row r="40" spans="1:8" x14ac:dyDescent="0.35">
      <c r="A40" t="s">
        <v>3</v>
      </c>
      <c r="B40" t="s">
        <v>1</v>
      </c>
      <c r="C40" s="1">
        <v>34150</v>
      </c>
      <c r="D40" s="1">
        <f>1297902-C40</f>
        <v>1263752</v>
      </c>
      <c r="E40" s="1"/>
      <c r="F40" s="1"/>
      <c r="G40" s="1"/>
      <c r="H40" s="1"/>
    </row>
    <row r="41" spans="1:8" x14ac:dyDescent="0.35">
      <c r="A41" t="s">
        <v>4</v>
      </c>
      <c r="B41" t="s">
        <v>1</v>
      </c>
      <c r="C41">
        <v>15026</v>
      </c>
      <c r="D41" s="1">
        <f>681112-C41</f>
        <v>666086</v>
      </c>
      <c r="E41" s="1"/>
      <c r="G41" s="1"/>
      <c r="H41" s="1"/>
    </row>
    <row r="42" spans="1:8" x14ac:dyDescent="0.35">
      <c r="A42" t="s">
        <v>5</v>
      </c>
      <c r="B42" t="s">
        <v>1</v>
      </c>
      <c r="C42">
        <v>8812</v>
      </c>
      <c r="D42" s="1">
        <f>278761-C42</f>
        <v>269949</v>
      </c>
      <c r="E42" s="1"/>
      <c r="F42" s="1"/>
      <c r="G42" s="1"/>
      <c r="H42" s="1"/>
    </row>
    <row r="43" spans="1:8" x14ac:dyDescent="0.35">
      <c r="B43" s="3" t="s">
        <v>11</v>
      </c>
      <c r="C43" s="1">
        <f>SUM(C40:C42)</f>
        <v>57988</v>
      </c>
      <c r="D43" s="1">
        <f t="shared" ref="D43" si="16">SUM(D40:D42)</f>
        <v>2199787</v>
      </c>
      <c r="E43" s="1"/>
      <c r="F43" s="1"/>
      <c r="G43" s="1"/>
      <c r="H43" s="1"/>
    </row>
    <row r="44" spans="1:8" x14ac:dyDescent="0.35">
      <c r="B44" t="s">
        <v>14</v>
      </c>
      <c r="C44" s="2">
        <f>C41/C43*100</f>
        <v>25.91225770849141</v>
      </c>
      <c r="D44" s="2">
        <f t="shared" ref="D44" si="17">D41/D43*100</f>
        <v>30.279567976354077</v>
      </c>
      <c r="E44" s="2"/>
      <c r="F44" s="2"/>
      <c r="G44" s="2"/>
      <c r="H44" s="2"/>
    </row>
    <row r="45" spans="1:8" x14ac:dyDescent="0.35">
      <c r="B45" t="s">
        <v>12</v>
      </c>
      <c r="C45" s="2">
        <f>C42/C43*100</f>
        <v>15.196247499482652</v>
      </c>
      <c r="D45" s="2">
        <f t="shared" ref="D45" si="18">D42/D43*100</f>
        <v>12.271597204638448</v>
      </c>
      <c r="E45" s="2"/>
      <c r="F45" s="2"/>
      <c r="G45" s="2"/>
      <c r="H45" s="2"/>
    </row>
    <row r="46" spans="1:8" x14ac:dyDescent="0.35">
      <c r="B46" t="s">
        <v>13</v>
      </c>
      <c r="C46" s="4">
        <f>C40/C43*100</f>
        <v>58.891494792025931</v>
      </c>
      <c r="D46" s="4">
        <f t="shared" ref="D46" si="19">D40/D43*100</f>
        <v>57.44883481900748</v>
      </c>
      <c r="E46" s="2"/>
      <c r="F46" s="2"/>
      <c r="G46" s="2"/>
      <c r="H46" s="2"/>
    </row>
    <row r="48" spans="1:8" x14ac:dyDescent="0.35">
      <c r="A48" t="s">
        <v>3</v>
      </c>
      <c r="B48" t="s">
        <v>2</v>
      </c>
      <c r="C48" s="1">
        <v>42924391</v>
      </c>
      <c r="D48" s="1">
        <f>331920878-C48</f>
        <v>288996487</v>
      </c>
      <c r="E48" s="1"/>
      <c r="F48" s="1"/>
      <c r="G48" s="1"/>
      <c r="H48" s="1"/>
    </row>
    <row r="49" spans="1:8" x14ac:dyDescent="0.35">
      <c r="A49" t="s">
        <v>4</v>
      </c>
      <c r="B49" t="s">
        <v>2</v>
      </c>
      <c r="C49" s="1">
        <v>8539689</v>
      </c>
      <c r="D49" s="1">
        <f>561138719-C49</f>
        <v>552599030</v>
      </c>
      <c r="E49" s="1"/>
      <c r="F49" s="1"/>
      <c r="G49" s="1"/>
      <c r="H49" s="1"/>
    </row>
    <row r="50" spans="1:8" x14ac:dyDescent="0.35">
      <c r="A50" t="s">
        <v>5</v>
      </c>
      <c r="B50" t="s">
        <v>2</v>
      </c>
      <c r="C50" s="1">
        <v>2160871</v>
      </c>
      <c r="D50" s="1">
        <f>121717837-C50</f>
        <v>119556966</v>
      </c>
      <c r="E50" s="1"/>
      <c r="F50" s="1"/>
      <c r="G50" s="1"/>
      <c r="H50" s="1"/>
    </row>
    <row r="51" spans="1:8" x14ac:dyDescent="0.35">
      <c r="B51" t="s">
        <v>11</v>
      </c>
      <c r="C51" s="1">
        <f>SUM(C48:C50)</f>
        <v>53624951</v>
      </c>
      <c r="D51" s="1">
        <f>SUM(D48:D50)</f>
        <v>961152483</v>
      </c>
      <c r="E51" s="1"/>
      <c r="F51" s="1"/>
      <c r="G51" s="1"/>
      <c r="H51" s="1"/>
    </row>
    <row r="52" spans="1:8" x14ac:dyDescent="0.35">
      <c r="B52" t="s">
        <v>14</v>
      </c>
      <c r="C52" s="7">
        <f>C49/C51*100</f>
        <v>15.92484252339923</v>
      </c>
      <c r="D52" s="7">
        <f t="shared" ref="D52" si="20">D49/D51*100</f>
        <v>57.493377978403458</v>
      </c>
      <c r="E52" s="2"/>
      <c r="F52" s="2"/>
      <c r="G52" s="2"/>
      <c r="H52" s="2"/>
    </row>
    <row r="53" spans="1:8" x14ac:dyDescent="0.35">
      <c r="B53" t="s">
        <v>12</v>
      </c>
      <c r="C53" s="2">
        <f>C50/C51*100</f>
        <v>4.0295999524549684</v>
      </c>
      <c r="D53" s="2">
        <f t="shared" ref="D53" si="21">D50/D51*100</f>
        <v>12.438917665470985</v>
      </c>
      <c r="E53" s="2"/>
      <c r="F53" s="2"/>
      <c r="G53" s="2"/>
      <c r="H53" s="2"/>
    </row>
    <row r="54" spans="1:8" x14ac:dyDescent="0.35">
      <c r="B54" t="s">
        <v>13</v>
      </c>
      <c r="C54" s="5">
        <f>C48/C51*100</f>
        <v>80.045557524145806</v>
      </c>
      <c r="D54" s="5">
        <f t="shared" ref="D54" si="22">D48/D51*100</f>
        <v>30.067704356125564</v>
      </c>
      <c r="E54" s="2"/>
      <c r="F54" s="2"/>
      <c r="G54" s="2"/>
      <c r="H5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coa-ownership</vt:lpstr>
      <vt:lpstr>coa-tenancy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 Schumacher</dc:creator>
  <cp:lastModifiedBy>Britta Schumacher</cp:lastModifiedBy>
  <dcterms:created xsi:type="dcterms:W3CDTF">2021-12-17T16:21:11Z</dcterms:created>
  <dcterms:modified xsi:type="dcterms:W3CDTF">2021-12-20T17:42:00Z</dcterms:modified>
</cp:coreProperties>
</file>