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U:\research\family farm rep\"/>
    </mc:Choice>
  </mc:AlternateContent>
  <xr:revisionPtr revIDLastSave="0" documentId="8_{EC6A5449-69B8-4558-AB03-C75C8B99C107}" xr6:coauthVersionLast="45" xr6:coauthVersionMax="45" xr10:uidLastSave="{00000000-0000-0000-0000-000000000000}"/>
  <bookViews>
    <workbookView xWindow="-110" yWindow="-110" windowWidth="19420" windowHeight="10420" tabRatio="855" firstSheet="2" activeTab="6" xr2:uid="{00000000-000D-0000-FFFF-FFFF00000000}"/>
  </bookViews>
  <sheets>
    <sheet name="Table 1.  Organization" sheetId="13" r:id="rId1"/>
    <sheet name="Table 2.  Age" sheetId="4" r:id="rId2"/>
    <sheet name="Table 3.  Off-farm work" sheetId="17" r:id="rId3"/>
    <sheet name="Table 4. Primary Occupation" sheetId="19" r:id="rId4"/>
    <sheet name="Table 5.  Gender" sheetId="20" r:id="rId5"/>
    <sheet name="Table 6. Detaired race, recent" sheetId="23" r:id="rId6"/>
    <sheet name="Table 7. Race, 1900-2007" sheetId="22" r:id="rId7"/>
    <sheet name="Sheet1" sheetId="24" r:id="rId8"/>
  </sheets>
  <definedNames>
    <definedName name="_xlnm.Print_Area" localSheetId="0">'Table 1.  Organization'!$A$1:$I$58</definedName>
    <definedName name="_xlnm.Print_Area" localSheetId="1">'Table 2.  Age'!$A$1:$K$49</definedName>
    <definedName name="_xlnm.Print_Area" localSheetId="2">'Table 3.  Off-farm work'!$A$1:$I$33</definedName>
    <definedName name="_xlnm.Print_Area" localSheetId="3">'Table 4. Primary Occupation'!$A$1:$J$32</definedName>
    <definedName name="_xlnm.Print_Area" localSheetId="4">'Table 5.  Gender'!$A$1:$J$31</definedName>
    <definedName name="_xlnm.Print_Area" localSheetId="5">'Table 6. Detaired race, recent'!$A$1:$J$40</definedName>
    <definedName name="_xlnm.Print_Area" localSheetId="6">'Table 7. Race, 1900-2007'!$A$1:$R$37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23" l="1"/>
  <c r="J14" i="23"/>
  <c r="J13" i="23"/>
  <c r="J10" i="23"/>
  <c r="J8" i="23"/>
  <c r="P42" i="13" l="1"/>
  <c r="P40" i="13"/>
  <c r="P39" i="13"/>
  <c r="P37" i="13"/>
  <c r="P36" i="13"/>
  <c r="P35" i="13"/>
  <c r="P33" i="13"/>
  <c r="P32" i="13"/>
  <c r="P31" i="13"/>
  <c r="P22" i="13"/>
  <c r="P20" i="13"/>
  <c r="P19" i="13"/>
  <c r="P17" i="13"/>
  <c r="P16" i="13"/>
  <c r="P15" i="13"/>
  <c r="P13" i="13"/>
  <c r="P12" i="13"/>
  <c r="P11" i="13"/>
  <c r="C57" i="23" l="1"/>
  <c r="L24" i="13" l="1"/>
  <c r="I9" i="13"/>
  <c r="H9" i="13"/>
  <c r="G9" i="13"/>
  <c r="F9" i="13"/>
  <c r="E9" i="13"/>
  <c r="D9" i="13"/>
  <c r="C9" i="13"/>
  <c r="B9" i="13"/>
  <c r="E41" i="17" l="1"/>
  <c r="E40" i="17"/>
  <c r="E39" i="17"/>
  <c r="F38" i="17"/>
  <c r="E38" i="17" s="1"/>
  <c r="E42" i="17" l="1"/>
  <c r="F42" i="17"/>
  <c r="B34" i="23" l="1"/>
  <c r="B31" i="23"/>
  <c r="B29" i="23"/>
  <c r="B28" i="23"/>
  <c r="B27" i="23"/>
  <c r="C34" i="23"/>
  <c r="C31" i="23"/>
  <c r="C29" i="23"/>
  <c r="C28" i="23"/>
  <c r="C27" i="23"/>
  <c r="B18" i="23"/>
  <c r="B10" i="23" s="1"/>
  <c r="B24" i="23" s="1"/>
  <c r="C18" i="23"/>
  <c r="B32" i="23" l="1"/>
  <c r="C10" i="23"/>
  <c r="C24" i="23" s="1"/>
  <c r="C56" i="23"/>
  <c r="C59" i="23" s="1"/>
  <c r="C61" i="23" s="1"/>
  <c r="C32" i="23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3" i="4"/>
  <c r="F12" i="4"/>
  <c r="U7" i="13" l="1"/>
  <c r="O22" i="13"/>
  <c r="O20" i="13"/>
  <c r="O19" i="13"/>
  <c r="O17" i="13"/>
  <c r="O16" i="13"/>
  <c r="O15" i="13"/>
  <c r="O13" i="13"/>
  <c r="O12" i="13"/>
  <c r="O11" i="13"/>
  <c r="O6" i="13"/>
  <c r="N21" i="13"/>
  <c r="N18" i="13"/>
  <c r="N14" i="13"/>
  <c r="J32" i="22" l="1"/>
  <c r="L32" i="22" s="1"/>
  <c r="J31" i="22"/>
  <c r="J29" i="22"/>
  <c r="J30" i="22"/>
  <c r="N22" i="22"/>
  <c r="P22" i="22" s="1"/>
  <c r="J22" i="22"/>
  <c r="L22" i="22" s="1"/>
  <c r="H22" i="22"/>
  <c r="D22" i="22"/>
  <c r="P32" i="22"/>
  <c r="P31" i="22"/>
  <c r="P30" i="22"/>
  <c r="P29" i="22"/>
  <c r="H32" i="22"/>
  <c r="H31" i="22"/>
  <c r="H30" i="22"/>
  <c r="H29" i="22"/>
  <c r="J21" i="22"/>
  <c r="L21" i="22" s="1"/>
  <c r="H21" i="22"/>
  <c r="D21" i="22"/>
  <c r="N21" i="22"/>
  <c r="P21" i="22" s="1"/>
  <c r="N20" i="22"/>
  <c r="P20" i="22" s="1"/>
  <c r="J20" i="22"/>
  <c r="L20" i="22" s="1"/>
  <c r="H20" i="22"/>
  <c r="D20" i="22"/>
  <c r="N18" i="22"/>
  <c r="P18" i="22" s="1"/>
  <c r="J18" i="22"/>
  <c r="L18" i="22" s="1"/>
  <c r="H18" i="22"/>
  <c r="D18" i="22"/>
  <c r="H19" i="22"/>
  <c r="J19" i="22"/>
  <c r="L19" i="22" s="1"/>
  <c r="D19" i="22"/>
  <c r="N19" i="22"/>
  <c r="P19" i="22" s="1"/>
  <c r="J17" i="22"/>
  <c r="B32" i="22" l="1"/>
  <c r="D32" i="22" s="1"/>
  <c r="I58" i="23"/>
  <c r="I15" i="23"/>
  <c r="J15" i="23" s="1"/>
  <c r="I57" i="23"/>
  <c r="I34" i="23" l="1"/>
  <c r="I30" i="23"/>
  <c r="I29" i="23"/>
  <c r="I28" i="23"/>
  <c r="I27" i="23"/>
  <c r="I24" i="23"/>
  <c r="I18" i="23"/>
  <c r="J10" i="20"/>
  <c r="H10" i="20"/>
  <c r="J10" i="19"/>
  <c r="H10" i="19"/>
  <c r="I27" i="13"/>
  <c r="H27" i="13"/>
  <c r="G27" i="13"/>
  <c r="F27" i="13"/>
  <c r="E27" i="13"/>
  <c r="D27" i="13"/>
  <c r="C27" i="13"/>
  <c r="B27" i="13"/>
  <c r="I56" i="23" l="1"/>
  <c r="I59" i="23" s="1"/>
  <c r="I61" i="23" s="1"/>
  <c r="I32" i="23"/>
  <c r="L34" i="13"/>
  <c r="L14" i="13"/>
  <c r="O14" i="13" s="1"/>
  <c r="R41" i="13"/>
  <c r="P41" i="13" s="1"/>
  <c r="Q39" i="13"/>
  <c r="R38" i="13"/>
  <c r="P38" i="13" s="1"/>
  <c r="Q36" i="13" s="1"/>
  <c r="R34" i="13"/>
  <c r="S26" i="13"/>
  <c r="R21" i="13"/>
  <c r="P21" i="13" s="1"/>
  <c r="R18" i="13"/>
  <c r="P18" i="13" s="1"/>
  <c r="S15" i="13"/>
  <c r="R14" i="13"/>
  <c r="S6" i="13"/>
  <c r="D26" i="17"/>
  <c r="J10" i="4"/>
  <c r="I10" i="4"/>
  <c r="H10" i="4"/>
  <c r="G10" i="4"/>
  <c r="E10" i="4"/>
  <c r="D10" i="4"/>
  <c r="F10" i="4" s="1"/>
  <c r="S32" i="13" l="1"/>
  <c r="P34" i="13"/>
  <c r="S36" i="13"/>
  <c r="S12" i="13"/>
  <c r="P14" i="13"/>
  <c r="Q12" i="13" s="1"/>
  <c r="S16" i="13"/>
  <c r="Q16" i="13"/>
  <c r="Q6" i="13"/>
  <c r="Q32" i="13"/>
  <c r="S39" i="13"/>
  <c r="S19" i="13"/>
  <c r="Q26" i="13"/>
  <c r="Q15" i="13"/>
  <c r="Q19" i="13"/>
  <c r="Q35" i="13"/>
  <c r="H57" i="23"/>
  <c r="H58" i="23"/>
  <c r="D57" i="23"/>
  <c r="H34" i="23"/>
  <c r="H30" i="23"/>
  <c r="H28" i="23"/>
  <c r="H27" i="23"/>
  <c r="H24" i="23"/>
  <c r="H15" i="23"/>
  <c r="H29" i="23" s="1"/>
  <c r="G34" i="23"/>
  <c r="G30" i="23"/>
  <c r="G28" i="23"/>
  <c r="G27" i="23"/>
  <c r="G24" i="23"/>
  <c r="F34" i="23"/>
  <c r="F31" i="23"/>
  <c r="F29" i="23"/>
  <c r="F28" i="23"/>
  <c r="F27" i="23"/>
  <c r="F24" i="23"/>
  <c r="D34" i="23"/>
  <c r="D31" i="23"/>
  <c r="D29" i="23"/>
  <c r="D28" i="23"/>
  <c r="D27" i="23"/>
  <c r="D24" i="23"/>
  <c r="F18" i="23"/>
  <c r="D18" i="23"/>
  <c r="D56" i="23" s="1"/>
  <c r="D59" i="23" s="1"/>
  <c r="D61" i="23" s="1"/>
  <c r="G15" i="23"/>
  <c r="G29" i="23" s="1"/>
  <c r="H26" i="22"/>
  <c r="H25" i="22"/>
  <c r="H24" i="22"/>
  <c r="H23" i="22"/>
  <c r="H17" i="22"/>
  <c r="H16" i="22"/>
  <c r="H15" i="22"/>
  <c r="H14" i="22"/>
  <c r="H13" i="22"/>
  <c r="H12" i="22"/>
  <c r="H11" i="22"/>
  <c r="D26" i="22"/>
  <c r="D25" i="22"/>
  <c r="D24" i="22"/>
  <c r="D23" i="22"/>
  <c r="D17" i="22"/>
  <c r="D16" i="22"/>
  <c r="D15" i="22"/>
  <c r="D14" i="22"/>
  <c r="D13" i="22"/>
  <c r="D12" i="22"/>
  <c r="D11" i="22"/>
  <c r="N26" i="22"/>
  <c r="P26" i="22" s="1"/>
  <c r="J26" i="22"/>
  <c r="L26" i="22" s="1"/>
  <c r="N25" i="22"/>
  <c r="P25" i="22" s="1"/>
  <c r="J25" i="22"/>
  <c r="L25" i="22" s="1"/>
  <c r="N24" i="22"/>
  <c r="P24" i="22" s="1"/>
  <c r="J24" i="22"/>
  <c r="L24" i="22" s="1"/>
  <c r="N23" i="22"/>
  <c r="P23" i="22" s="1"/>
  <c r="J23" i="22"/>
  <c r="L23" i="22" s="1"/>
  <c r="N17" i="22"/>
  <c r="P17" i="22" s="1"/>
  <c r="L17" i="22"/>
  <c r="N16" i="22"/>
  <c r="P16" i="22" s="1"/>
  <c r="J16" i="22"/>
  <c r="L16" i="22" s="1"/>
  <c r="N15" i="22"/>
  <c r="P15" i="22" s="1"/>
  <c r="J15" i="22"/>
  <c r="L15" i="22" s="1"/>
  <c r="N14" i="22"/>
  <c r="P14" i="22" s="1"/>
  <c r="J14" i="22"/>
  <c r="L14" i="22" s="1"/>
  <c r="N13" i="22"/>
  <c r="P13" i="22" s="1"/>
  <c r="J13" i="22"/>
  <c r="L13" i="22" s="1"/>
  <c r="N12" i="22"/>
  <c r="P12" i="22" s="1"/>
  <c r="J12" i="22"/>
  <c r="L12" i="22" s="1"/>
  <c r="N11" i="22"/>
  <c r="P11" i="22" s="1"/>
  <c r="J11" i="22"/>
  <c r="L11" i="22" s="1"/>
  <c r="F13" i="20"/>
  <c r="J13" i="20" s="1"/>
  <c r="F12" i="20"/>
  <c r="J12" i="20" s="1"/>
  <c r="J20" i="20"/>
  <c r="H20" i="20"/>
  <c r="J19" i="20"/>
  <c r="H19" i="20"/>
  <c r="J18" i="20"/>
  <c r="H18" i="20"/>
  <c r="J17" i="20"/>
  <c r="H17" i="20"/>
  <c r="J16" i="20"/>
  <c r="H16" i="20"/>
  <c r="H13" i="20"/>
  <c r="H12" i="20"/>
  <c r="J11" i="20"/>
  <c r="H11" i="20"/>
  <c r="B21" i="19"/>
  <c r="J21" i="19" s="1"/>
  <c r="J20" i="19"/>
  <c r="J19" i="19"/>
  <c r="J18" i="19"/>
  <c r="J17" i="19"/>
  <c r="J16" i="19"/>
  <c r="J13" i="19"/>
  <c r="J12" i="19"/>
  <c r="H20" i="19"/>
  <c r="H19" i="19"/>
  <c r="H18" i="19"/>
  <c r="H17" i="19"/>
  <c r="H16" i="19"/>
  <c r="H13" i="19"/>
  <c r="H12" i="19"/>
  <c r="J11" i="19"/>
  <c r="H11" i="19"/>
  <c r="J11" i="4"/>
  <c r="I11" i="4"/>
  <c r="H11" i="4"/>
  <c r="G11" i="4"/>
  <c r="E11" i="4"/>
  <c r="D11" i="4"/>
  <c r="F11" i="4" s="1"/>
  <c r="D25" i="17"/>
  <c r="A41" i="17"/>
  <c r="A40" i="17"/>
  <c r="A39" i="17"/>
  <c r="B38" i="17"/>
  <c r="J42" i="13"/>
  <c r="J40" i="13"/>
  <c r="J39" i="13"/>
  <c r="J37" i="13"/>
  <c r="J36" i="13"/>
  <c r="J35" i="13"/>
  <c r="J33" i="13"/>
  <c r="J32" i="13"/>
  <c r="J31" i="13"/>
  <c r="M26" i="13"/>
  <c r="L41" i="13"/>
  <c r="J41" i="13" s="1"/>
  <c r="L38" i="13"/>
  <c r="M36" i="13" s="1"/>
  <c r="J34" i="13"/>
  <c r="J22" i="13"/>
  <c r="J20" i="13"/>
  <c r="J19" i="13"/>
  <c r="J17" i="13"/>
  <c r="J16" i="13"/>
  <c r="J15" i="13"/>
  <c r="J13" i="13"/>
  <c r="J12" i="13"/>
  <c r="J11" i="13"/>
  <c r="M15" i="13"/>
  <c r="M6" i="13"/>
  <c r="L21" i="13"/>
  <c r="L18" i="13"/>
  <c r="M12" i="13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F32" i="23" l="1"/>
  <c r="J18" i="23"/>
  <c r="A38" i="17"/>
  <c r="A42" i="17" s="1"/>
  <c r="B42" i="17"/>
  <c r="K15" i="13"/>
  <c r="D32" i="23"/>
  <c r="H18" i="23"/>
  <c r="H32" i="23" s="1"/>
  <c r="J21" i="13"/>
  <c r="K19" i="13" s="1"/>
  <c r="O21" i="13"/>
  <c r="M16" i="13"/>
  <c r="O18" i="13"/>
  <c r="J14" i="13"/>
  <c r="K12" i="13" s="1"/>
  <c r="K32" i="13"/>
  <c r="K26" i="13"/>
  <c r="M19" i="13"/>
  <c r="J38" i="13"/>
  <c r="K36" i="13" s="1"/>
  <c r="K6" i="13"/>
  <c r="G18" i="23"/>
  <c r="G32" i="23" s="1"/>
  <c r="H21" i="19"/>
  <c r="K39" i="13"/>
  <c r="J18" i="13"/>
  <c r="K16" i="13" s="1"/>
  <c r="M32" i="13"/>
  <c r="M39" i="13"/>
  <c r="H56" i="23" l="1"/>
  <c r="H59" i="23" s="1"/>
  <c r="H61" i="23" s="1"/>
  <c r="K35" i="13"/>
  <c r="L30" i="22"/>
  <c r="B30" i="22"/>
  <c r="D30" i="22" s="1"/>
  <c r="L29" i="22"/>
  <c r="B29" i="22"/>
  <c r="D29" i="22" s="1"/>
  <c r="L31" i="22"/>
  <c r="B31" i="22"/>
  <c r="D31" i="22" s="1"/>
</calcChain>
</file>

<file path=xl/sharedStrings.xml><?xml version="1.0" encoding="utf-8"?>
<sst xmlns="http://schemas.openxmlformats.org/spreadsheetml/2006/main" count="379" uniqueCount="239">
  <si>
    <t>Census</t>
  </si>
  <si>
    <r>
      <t>year</t>
    </r>
    <r>
      <rPr>
        <vertAlign val="superscript"/>
        <sz val="9"/>
        <rFont val="Helvetica"/>
        <family val="2"/>
      </rPr>
      <t>1</t>
    </r>
  </si>
  <si>
    <t>Item</t>
  </si>
  <si>
    <t>Number</t>
  </si>
  <si>
    <t>Percent of U.S. total</t>
  </si>
  <si>
    <t>Total</t>
  </si>
  <si>
    <t>Average</t>
  </si>
  <si>
    <t>principal</t>
  </si>
  <si>
    <t>25 to 34</t>
  </si>
  <si>
    <t>35 to 44</t>
  </si>
  <si>
    <t>45 to 54</t>
  </si>
  <si>
    <t>55 to 64</t>
  </si>
  <si>
    <t>65 years</t>
  </si>
  <si>
    <t>operator</t>
  </si>
  <si>
    <t>operators</t>
  </si>
  <si>
    <t>than 25</t>
  </si>
  <si>
    <t>years</t>
  </si>
  <si>
    <t>or older</t>
  </si>
  <si>
    <t>Percent</t>
  </si>
  <si>
    <t>Years</t>
  </si>
  <si>
    <t>NA</t>
  </si>
  <si>
    <t>NA = Not available.</t>
  </si>
  <si>
    <t>Younger</t>
  </si>
  <si>
    <r>
      <t>Age of operator</t>
    </r>
    <r>
      <rPr>
        <vertAlign val="superscript"/>
        <sz val="9"/>
        <rFont val="Helvetica"/>
        <family val="2"/>
      </rPr>
      <t>2</t>
    </r>
  </si>
  <si>
    <r>
      <t>age</t>
    </r>
    <r>
      <rPr>
        <vertAlign val="superscript"/>
        <sz val="9"/>
        <rFont val="Helvetica"/>
        <family val="2"/>
      </rPr>
      <t>2</t>
    </r>
  </si>
  <si>
    <t>Farms by organization:</t>
  </si>
  <si>
    <t>1982</t>
  </si>
  <si>
    <t>U.S. total farms</t>
  </si>
  <si>
    <t xml:space="preserve">    Registered under state law</t>
  </si>
  <si>
    <t xml:space="preserve">    Not registered</t>
  </si>
  <si>
    <t xml:space="preserve">      10 or fewer stockholders</t>
  </si>
  <si>
    <t xml:space="preserve">      More than 10 stockholders</t>
  </si>
  <si>
    <t>Sales by organization:</t>
  </si>
  <si>
    <r>
      <t>1978</t>
    </r>
    <r>
      <rPr>
        <vertAlign val="superscript"/>
        <sz val="9"/>
        <rFont val="Helvetica"/>
        <family val="2"/>
      </rPr>
      <t>1</t>
    </r>
  </si>
  <si>
    <r>
      <t>2002</t>
    </r>
    <r>
      <rPr>
        <vertAlign val="superscript"/>
        <sz val="9"/>
        <rFont val="Helvetica"/>
        <family val="2"/>
      </rPr>
      <t>1</t>
    </r>
  </si>
  <si>
    <r>
      <t xml:space="preserve">  Sole proprietorship</t>
    </r>
    <r>
      <rPr>
        <vertAlign val="superscript"/>
        <sz val="9"/>
        <rFont val="Helvetica"/>
        <family val="2"/>
      </rPr>
      <t>2</t>
    </r>
  </si>
  <si>
    <r>
      <t xml:space="preserve">  Partnership</t>
    </r>
    <r>
      <rPr>
        <vertAlign val="superscript"/>
        <sz val="9"/>
        <rFont val="Helvetica"/>
        <family val="2"/>
      </rPr>
      <t>3</t>
    </r>
  </si>
  <si>
    <r>
      <t xml:space="preserve">  Corporation</t>
    </r>
    <r>
      <rPr>
        <vertAlign val="superscript"/>
        <sz val="9"/>
        <rFont val="Helvetica"/>
        <family val="2"/>
      </rPr>
      <t>4</t>
    </r>
  </si>
  <si>
    <r>
      <t xml:space="preserve">    Family-held</t>
    </r>
    <r>
      <rPr>
        <vertAlign val="superscript"/>
        <sz val="9"/>
        <rFont val="Helvetica"/>
        <family val="2"/>
      </rPr>
      <t>5</t>
    </r>
  </si>
  <si>
    <r>
      <t xml:space="preserve">    Other than family-held</t>
    </r>
    <r>
      <rPr>
        <vertAlign val="superscript"/>
        <sz val="9"/>
        <rFont val="Helvetica"/>
        <family val="2"/>
      </rPr>
      <t>5</t>
    </r>
  </si>
  <si>
    <r>
      <t xml:space="preserve">  Other</t>
    </r>
    <r>
      <rPr>
        <vertAlign val="superscript"/>
        <sz val="9"/>
        <rFont val="Helvetica"/>
        <family val="2"/>
      </rPr>
      <t>6</t>
    </r>
  </si>
  <si>
    <r>
      <t>4</t>
    </r>
    <r>
      <rPr>
        <sz val="8"/>
        <rFont val="Helvetica"/>
        <family val="2"/>
      </rPr>
      <t xml:space="preserve">Incorporated under state law.  </t>
    </r>
  </si>
  <si>
    <t>―</t>
  </si>
  <si>
    <t>unadjusted 1978 data here, however, to maintain comparability with adjacent years.</t>
  </si>
  <si>
    <t>―  = Less than .05 percent.  NA = Not available.</t>
  </si>
  <si>
    <t>1 to 99</t>
  </si>
  <si>
    <t>100 to 199</t>
  </si>
  <si>
    <t>Year</t>
  </si>
  <si>
    <t>Not</t>
  </si>
  <si>
    <t xml:space="preserve">  1940</t>
  </si>
  <si>
    <t xml:space="preserve">  1950</t>
  </si>
  <si>
    <t xml:space="preserve">  1959</t>
  </si>
  <si>
    <t xml:space="preserve">  1964</t>
  </si>
  <si>
    <t xml:space="preserve">  1969</t>
  </si>
  <si>
    <t xml:space="preserve">  1978</t>
  </si>
  <si>
    <t xml:space="preserve">  1982</t>
  </si>
  <si>
    <t xml:space="preserve">  1987</t>
  </si>
  <si>
    <t xml:space="preserve">  1992</t>
  </si>
  <si>
    <t>days</t>
  </si>
  <si>
    <t>200 days</t>
  </si>
  <si>
    <t>or more</t>
  </si>
  <si>
    <t>Operators, by annual days of off-farm work</t>
  </si>
  <si>
    <t xml:space="preserve">  1997</t>
  </si>
  <si>
    <r>
      <t>None</t>
    </r>
    <r>
      <rPr>
        <vertAlign val="superscript"/>
        <sz val="9"/>
        <rFont val="Arial"/>
        <family val="2"/>
      </rPr>
      <t>1</t>
    </r>
  </si>
  <si>
    <r>
      <t>reported</t>
    </r>
    <r>
      <rPr>
        <vertAlign val="superscript"/>
        <sz val="9"/>
        <rFont val="Arial"/>
        <family val="2"/>
      </rPr>
      <t>1</t>
    </r>
  </si>
  <si>
    <r>
      <t xml:space="preserve">  1930</t>
    </r>
    <r>
      <rPr>
        <vertAlign val="superscript"/>
        <sz val="9"/>
        <rFont val="Arial"/>
        <family val="2"/>
      </rPr>
      <t>2</t>
    </r>
  </si>
  <si>
    <r>
      <t xml:space="preserve">  1935</t>
    </r>
    <r>
      <rPr>
        <vertAlign val="superscript"/>
        <sz val="9"/>
        <rFont val="Arial"/>
        <family val="2"/>
      </rPr>
      <t>2</t>
    </r>
  </si>
  <si>
    <r>
      <t xml:space="preserve">  1945</t>
    </r>
    <r>
      <rPr>
        <vertAlign val="superscript"/>
        <sz val="9"/>
        <rFont val="Arial"/>
        <family val="2"/>
      </rPr>
      <t>2</t>
    </r>
  </si>
  <si>
    <r>
      <t xml:space="preserve">  1954</t>
    </r>
    <r>
      <rPr>
        <vertAlign val="superscript"/>
        <sz val="9"/>
        <rFont val="Arial"/>
        <family val="2"/>
      </rPr>
      <t>2</t>
    </r>
  </si>
  <si>
    <r>
      <t xml:space="preserve">  1974</t>
    </r>
    <r>
      <rPr>
        <vertAlign val="superscript"/>
        <sz val="9"/>
        <rFont val="Arial"/>
        <family val="2"/>
      </rPr>
      <t>3</t>
    </r>
  </si>
  <si>
    <r>
      <t>2</t>
    </r>
    <r>
      <rPr>
        <sz val="8"/>
        <rFont val="Arial"/>
        <family val="2"/>
      </rPr>
      <t>Excludes Alaska and Hawaii.</t>
    </r>
  </si>
  <si>
    <r>
      <t>3</t>
    </r>
    <r>
      <rPr>
        <sz val="8"/>
        <rFont val="Arial"/>
        <family val="2"/>
      </rPr>
      <t>Data for 1974 apply only to operators of sole proprietorships and partnerships.</t>
    </r>
  </si>
  <si>
    <t xml:space="preserve">    69.7</t>
  </si>
  <si>
    <t xml:space="preserve">    69.5</t>
  </si>
  <si>
    <t xml:space="preserve">    71.3</t>
  </si>
  <si>
    <t xml:space="preserve">    73.2</t>
  </si>
  <si>
    <t xml:space="preserve">    61.1</t>
  </si>
  <si>
    <t xml:space="preserve">    55.0</t>
  </si>
  <si>
    <t xml:space="preserve">    55.1</t>
  </si>
  <si>
    <t xml:space="preserve">    53.7</t>
  </si>
  <si>
    <t xml:space="preserve">    45.7</t>
  </si>
  <si>
    <r>
      <t>1</t>
    </r>
    <r>
      <rPr>
        <sz val="8"/>
        <rFont val="Arial"/>
        <family val="2"/>
      </rPr>
      <t>The categories "none" and "not reported" were not published separately until the 1974 Census of Agriculture.</t>
    </r>
  </si>
  <si>
    <t>Thousand</t>
  </si>
  <si>
    <r>
      <t>Adjusted</t>
    </r>
    <r>
      <rPr>
        <vertAlign val="superscript"/>
        <sz val="9"/>
        <rFont val="Helvetica"/>
        <family val="2"/>
      </rPr>
      <t>3</t>
    </r>
  </si>
  <si>
    <r>
      <t>Unadjusted</t>
    </r>
    <r>
      <rPr>
        <vertAlign val="superscript"/>
        <sz val="9"/>
        <rFont val="Helvetica"/>
        <family val="2"/>
      </rPr>
      <t>3</t>
    </r>
  </si>
  <si>
    <r>
      <t>1954</t>
    </r>
    <r>
      <rPr>
        <vertAlign val="superscript"/>
        <sz val="9"/>
        <rFont val="Helvetica"/>
        <family val="2"/>
      </rPr>
      <t>4</t>
    </r>
  </si>
  <si>
    <r>
      <t>1945</t>
    </r>
    <r>
      <rPr>
        <vertAlign val="superscript"/>
        <sz val="9"/>
        <rFont val="Helvetica"/>
        <family val="2"/>
      </rPr>
      <t>4</t>
    </r>
  </si>
  <si>
    <r>
      <t>1930</t>
    </r>
    <r>
      <rPr>
        <vertAlign val="superscript"/>
        <sz val="9"/>
        <rFont val="Helvetica"/>
        <family val="2"/>
      </rPr>
      <t>4</t>
    </r>
  </si>
  <si>
    <r>
      <t>1920</t>
    </r>
    <r>
      <rPr>
        <vertAlign val="superscript"/>
        <sz val="9"/>
        <rFont val="Helvetica"/>
        <family val="2"/>
      </rPr>
      <t>4</t>
    </r>
  </si>
  <si>
    <r>
      <t>1910</t>
    </r>
    <r>
      <rPr>
        <vertAlign val="superscript"/>
        <sz val="9"/>
        <rFont val="Helvetica"/>
        <family val="2"/>
      </rPr>
      <t>4</t>
    </r>
  </si>
  <si>
    <r>
      <t>4</t>
    </r>
    <r>
      <rPr>
        <sz val="8"/>
        <rFont val="Helvetica"/>
        <family val="2"/>
      </rPr>
      <t>Census of agriculture data exclude Alaska and Hawaii.</t>
    </r>
  </si>
  <si>
    <t>Source:  USDA, Economic Research Service, compiled from census of agriculture data (U.S. Dept.</t>
  </si>
  <si>
    <r>
      <t>1</t>
    </r>
    <r>
      <rPr>
        <sz val="8"/>
        <rFont val="Helvetica"/>
        <family val="2"/>
      </rPr>
      <t xml:space="preserve">No information on the age of operators was collected by the 1925 and 1935 Censuses of Agriculture (U.S. Dept </t>
    </r>
  </si>
  <si>
    <t>See Allen  (2004) for more information.  Selected 1997 Census data were also adjusted and published in 2002</t>
  </si>
  <si>
    <t xml:space="preserve">Census reports, for comparative purposes.  Earlier censuses were not adjusted for undercoverage, with the </t>
  </si>
  <si>
    <t xml:space="preserve">exception of the 1978 Census of Agriculture.  The 1978 Census was adjusted for undercoverage through the </t>
  </si>
  <si>
    <t xml:space="preserve">Census of Agriculture Area Sample.  See Hoppe and Korb (2006, pp. 35-36) for more information.  We use </t>
  </si>
  <si>
    <r>
      <t>2</t>
    </r>
    <r>
      <rPr>
        <sz val="8"/>
        <rFont val="Helvetica"/>
        <family val="2"/>
      </rPr>
      <t>Beginning with the 1964 Census of Agriculture, operator’s age was imputed if it was not reported.  For earlier</t>
    </r>
  </si>
  <si>
    <t>censuses, age statistics are based on the operators who did report their age.  In addition, the 1974 Census asked</t>
  </si>
  <si>
    <t xml:space="preserve">1977, p. A-9). </t>
  </si>
  <si>
    <r>
      <t>3</t>
    </r>
    <r>
      <rPr>
        <sz val="8"/>
        <color indexed="8"/>
        <rFont val="Helvetica"/>
        <family val="2"/>
      </rPr>
      <t>Beginning with the 2002 Census of Agriculture, census data are adjusted to compensate for undercoverage.</t>
    </r>
  </si>
  <si>
    <t xml:space="preserve">for the age of the operator only for farms organized as sole proprietorships or partnerships (U.S. Dept. Comm., </t>
  </si>
  <si>
    <t>Table 1</t>
  </si>
  <si>
    <t>Table 2</t>
  </si>
  <si>
    <t>Table 3</t>
  </si>
  <si>
    <t>off-farm</t>
  </si>
  <si>
    <t>work</t>
  </si>
  <si>
    <t>Reporting</t>
  </si>
  <si>
    <t>2007 raw data</t>
  </si>
  <si>
    <r>
      <t>2007</t>
    </r>
    <r>
      <rPr>
        <vertAlign val="superscript"/>
        <sz val="9"/>
        <rFont val="Helvetica"/>
        <family val="2"/>
      </rPr>
      <t>1</t>
    </r>
  </si>
  <si>
    <t xml:space="preserve">Source:  USDA, Economic Research Service, compiled from census of agriculture data (U.S. Dept. Comm., 1981, 1984, 1989, 1994; </t>
  </si>
  <si>
    <t>200 or more</t>
  </si>
  <si>
    <t>None</t>
  </si>
  <si>
    <t>Principal operators</t>
  </si>
  <si>
    <t>Primary occupation</t>
  </si>
  <si>
    <t>Farming</t>
  </si>
  <si>
    <t>Other</t>
  </si>
  <si>
    <t>Distribution by</t>
  </si>
  <si>
    <t>principal occupation</t>
  </si>
  <si>
    <r>
      <t>Adjusted</t>
    </r>
    <r>
      <rPr>
        <vertAlign val="superscript"/>
        <sz val="9"/>
        <rFont val="Helvetica"/>
        <family val="2"/>
      </rPr>
      <t>1</t>
    </r>
  </si>
  <si>
    <r>
      <t>Unadjusted</t>
    </r>
    <r>
      <rPr>
        <vertAlign val="superscript"/>
        <sz val="9"/>
        <rFont val="Helvetica"/>
        <family val="2"/>
      </rPr>
      <t>1</t>
    </r>
  </si>
  <si>
    <r>
      <t>1974</t>
    </r>
    <r>
      <rPr>
        <vertAlign val="superscript"/>
        <sz val="9"/>
        <rFont val="Helvetica"/>
        <family val="2"/>
      </rPr>
      <t>2</t>
    </r>
  </si>
  <si>
    <r>
      <t>2</t>
    </r>
    <r>
      <rPr>
        <sz val="8"/>
        <rFont val="Helvetica"/>
        <family val="2"/>
      </rPr>
      <t>Data for 1974 apply only to sole proprietorships and partnerships.</t>
    </r>
  </si>
  <si>
    <t>Source:  USDA, Economic Research Service, compiled from census of agriculture data.</t>
  </si>
  <si>
    <t>Female</t>
  </si>
  <si>
    <t>Male</t>
  </si>
  <si>
    <t>Distribution by gender</t>
  </si>
  <si>
    <t>Blacks</t>
  </si>
  <si>
    <t>Farms operated</t>
  </si>
  <si>
    <t>by whites</t>
  </si>
  <si>
    <t>1900</t>
  </si>
  <si>
    <t>--</t>
  </si>
  <si>
    <t>1910</t>
  </si>
  <si>
    <t>1920</t>
  </si>
  <si>
    <t>1930</t>
  </si>
  <si>
    <t>1940</t>
  </si>
  <si>
    <t>1950</t>
  </si>
  <si>
    <t>1959</t>
  </si>
  <si>
    <t>1969</t>
  </si>
  <si>
    <t>1978</t>
  </si>
  <si>
    <t>1987</t>
  </si>
  <si>
    <t>1992</t>
  </si>
  <si>
    <t>of all</t>
  </si>
  <si>
    <t>farms</t>
  </si>
  <si>
    <t>All U.S.</t>
  </si>
  <si>
    <t>Unadjusted</t>
  </si>
  <si>
    <t>Adjusted</t>
  </si>
  <si>
    <t>Adjusted for coverage</t>
  </si>
  <si>
    <t>Race or Hispanic Origin</t>
  </si>
  <si>
    <t>White</t>
  </si>
  <si>
    <t>Racial Minority:</t>
  </si>
  <si>
    <t xml:space="preserve">  Black, or African American</t>
  </si>
  <si>
    <t xml:space="preserve">  American Indian or Alaska Native</t>
  </si>
  <si>
    <t xml:space="preserve">    Total</t>
  </si>
  <si>
    <t>Percent of all U.S. farms</t>
  </si>
  <si>
    <t>All U.S. Farms</t>
  </si>
  <si>
    <t>Change,</t>
  </si>
  <si>
    <t>Total minority,</t>
  </si>
  <si>
    <t>Plus Hispanics</t>
  </si>
  <si>
    <t>Less nonwhite Hispanics</t>
  </si>
  <si>
    <t xml:space="preserve">  Total minority</t>
  </si>
  <si>
    <t>Percent of all farms</t>
  </si>
  <si>
    <t>PRINCIPAL</t>
  </si>
  <si>
    <t>Age of principal farm operators, 1910 to 2012</t>
  </si>
  <si>
    <t xml:space="preserve">  2002</t>
  </si>
  <si>
    <t xml:space="preserve">  2007</t>
  </si>
  <si>
    <t xml:space="preserve">  2012</t>
  </si>
  <si>
    <t>Principal farm operators reporting off-farm work, 1930-2012</t>
  </si>
  <si>
    <t>2012 raw data</t>
  </si>
  <si>
    <r>
      <t>2012</t>
    </r>
    <r>
      <rPr>
        <vertAlign val="superscript"/>
        <sz val="9"/>
        <rFont val="Helvetica"/>
        <family val="2"/>
      </rPr>
      <t>1</t>
    </r>
  </si>
  <si>
    <t>Farms and farm product sales by farm organization, 1978-2012</t>
  </si>
  <si>
    <t>U.S. total farm product sales:</t>
  </si>
  <si>
    <t xml:space="preserve">   Current dollars</t>
  </si>
  <si>
    <t>Billion dollars</t>
  </si>
  <si>
    <t>N.A. = Not available.  Beginning with the 2002 Census, days of off-farm work are imputed if not reported.</t>
  </si>
  <si>
    <r>
      <t xml:space="preserve">   Constant 2012 dollars</t>
    </r>
    <r>
      <rPr>
        <vertAlign val="superscript"/>
        <sz val="9"/>
        <rFont val="Helvetica"/>
      </rPr>
      <t>7</t>
    </r>
  </si>
  <si>
    <r>
      <rPr>
        <vertAlign val="superscript"/>
        <sz val="8"/>
        <rFont val="Helvetica"/>
      </rPr>
      <t>7</t>
    </r>
    <r>
      <rPr>
        <sz val="8"/>
        <rFont val="Helvetica"/>
        <family val="2"/>
      </rPr>
      <t>Adjusted for price changes using the Producer Price Index (PPI) for farm products.</t>
    </r>
  </si>
  <si>
    <r>
      <t>1</t>
    </r>
    <r>
      <rPr>
        <sz val="8"/>
        <rFont val="Helvetica"/>
        <family val="2"/>
      </rPr>
      <t>Beginning with the 2002 Census of Agriculture, census of agriculture data are adjusted to compensate for undercoverage.  The 1978 Census of</t>
    </r>
  </si>
  <si>
    <t>and Korb (2006, pp. 35-36).</t>
  </si>
  <si>
    <r>
      <t>2</t>
    </r>
    <r>
      <rPr>
        <sz val="8"/>
        <rFont val="Helvetica"/>
        <family val="2"/>
      </rPr>
      <t>Refered to as "Individual or family" farms in census tabulations.  Includes farms operated by a family or individual that are not incorporated and not</t>
    </r>
  </si>
  <si>
    <t>operated under a partnership agreement.</t>
  </si>
  <si>
    <r>
      <t>3</t>
    </r>
    <r>
      <rPr>
        <sz val="8"/>
        <rFont val="Helvetica"/>
        <family val="2"/>
      </rPr>
      <t>Two or more persons who conduct an operation together and share the work and profits, according to a specific agreement.  The agreement may be</t>
    </r>
  </si>
  <si>
    <t>informal or registered under state law.</t>
  </si>
  <si>
    <r>
      <t>6</t>
    </r>
    <r>
      <rPr>
        <sz val="8"/>
        <rFont val="Helvetica"/>
        <family val="2"/>
      </rPr>
      <t>Cooperatives, estates or trusts, prison farms, grazing associations, Indian reservations, institutional farms run by governmental or religious entities, etc.</t>
    </r>
  </si>
  <si>
    <r>
      <t>1</t>
    </r>
    <r>
      <rPr>
        <sz val="8"/>
        <color indexed="8"/>
        <rFont val="Helvetica"/>
        <family val="2"/>
      </rPr>
      <t>Beginning with the 2002 Census of Agriculture, census data are adjusted to compensate</t>
    </r>
  </si>
  <si>
    <t xml:space="preserve"> for undercoverage.  See Allen  (2004) for more information.  Selected 1997 Census data</t>
  </si>
  <si>
    <t xml:space="preserve"> were also adjusted and published in 2002 census reports, for comparative purposes.  </t>
  </si>
  <si>
    <t xml:space="preserve">Earlier censuses were not adjusted for undercoverage, with the exception of the 1978 </t>
  </si>
  <si>
    <t xml:space="preserve">Census of Agriculture.  Unadjusted 1978 data are used here, however, to maintain </t>
  </si>
  <si>
    <t>comparability  with adjacent years.</t>
  </si>
  <si>
    <t>Source:</t>
  </si>
  <si>
    <t>2002 Census of Agriculture, "Operators by Race."</t>
  </si>
  <si>
    <t>2002 Census of Agriculture, Vol. 1, Table 54, p. 56.</t>
  </si>
  <si>
    <t>1997 Census of Agriculture, Vol 1, Table 17, p. 25.</t>
  </si>
  <si>
    <r>
      <t>Farms operated by blacks and other races</t>
    </r>
    <r>
      <rPr>
        <vertAlign val="superscript"/>
        <sz val="9"/>
        <rFont val="Arial"/>
        <family val="2"/>
      </rPr>
      <t>1</t>
    </r>
  </si>
  <si>
    <r>
      <t>Other races</t>
    </r>
    <r>
      <rPr>
        <vertAlign val="superscript"/>
        <sz val="9"/>
        <rFont val="Arial"/>
        <family val="2"/>
      </rPr>
      <t>1</t>
    </r>
  </si>
  <si>
    <t>Pct.</t>
  </si>
  <si>
    <t>Table 4</t>
  </si>
  <si>
    <t>Table 5</t>
  </si>
  <si>
    <t>Table 6</t>
  </si>
  <si>
    <t>Farms operated by blacks and other races, selected census years, 1900-2012</t>
  </si>
  <si>
    <t>Table 7</t>
  </si>
  <si>
    <t>Family</t>
  </si>
  <si>
    <t xml:space="preserve">  </t>
  </si>
  <si>
    <t>Share</t>
  </si>
  <si>
    <t>Less than</t>
  </si>
  <si>
    <t>35 years</t>
  </si>
  <si>
    <t>Not adjusted for coverage</t>
  </si>
  <si>
    <t>Agriculture was also adjusted for undercoverage, through the Census of Agriculture Area Sample.  For more information, see Allen (2004) or Hoppe</t>
  </si>
  <si>
    <t>USDA, NASS, 1999, 2004, 2009, and 2014).</t>
  </si>
  <si>
    <t xml:space="preserve">Comm., 1952 and 1973; Allen and Harris, 2005; USDA, NASS, 2009 and 2014). </t>
  </si>
  <si>
    <t>Primary occupation of principal farm operators, 1974 to 2012</t>
  </si>
  <si>
    <t>Gender of principal farm operators, 1978 to 2007</t>
  </si>
  <si>
    <t>1997 to</t>
  </si>
  <si>
    <r>
      <t>5</t>
    </r>
    <r>
      <rPr>
        <sz val="8"/>
        <rFont val="Helvetica"/>
        <family val="2"/>
      </rPr>
      <t>Prior to the 2002 Census, "family-held" corporations were defined in the questionnaire instructions as having more than 50 percent of their stock owned</t>
    </r>
  </si>
  <si>
    <t>by persons related by blood or marriage.  The remaining corporations were classified as "other than family-held."  No specific definition was used in the</t>
  </si>
  <si>
    <t>in the 2002,  2007, and 2012 questionnaire instructions.</t>
  </si>
  <si>
    <t>Comm., 1975, p. 173).</t>
  </si>
  <si>
    <t>Source:  USDA, Economic Research Service, compiled from census of agriculture data (U.S. Dept. Comm.,  1973, 1975, 1977,</t>
  </si>
  <si>
    <t>and 1984; USDA, NASS, 1999, 2004, 2009, and 2014).</t>
  </si>
  <si>
    <t xml:space="preserve"> (U.S. Dept. Comm.,  1977, 1981, 1984, 1989, and 1994; USDA, NASS, 1999, 2004, 2009,</t>
  </si>
  <si>
    <t>and 2014).</t>
  </si>
  <si>
    <t>Change in the number of principal operators by race, 1982 to 2012</t>
  </si>
  <si>
    <t>Source:  USDA, Economic Research Service, compiled from census of agriculture data. (USDA, NASS, 1999, 2004, 2005, and 2014).</t>
  </si>
  <si>
    <t>2012 Census of Agriculture, Table 62 &amp; 59</t>
  </si>
  <si>
    <t xml:space="preserve">Racial minority </t>
  </si>
  <si>
    <r>
      <t>Indian or Alaskan Native</t>
    </r>
    <r>
      <rPr>
        <i/>
        <sz val="8"/>
        <rFont val="Arial"/>
        <family val="2"/>
      </rPr>
      <t xml:space="preserve"> and</t>
    </r>
    <r>
      <rPr>
        <sz val="8"/>
        <rFont val="Arial"/>
        <family val="2"/>
      </rPr>
      <t xml:space="preserve"> White (USDA, NASS, 2005).</t>
    </r>
  </si>
  <si>
    <t xml:space="preserve">  Asian or Pacific Islander</t>
  </si>
  <si>
    <r>
      <t xml:space="preserve">  More than one race</t>
    </r>
    <r>
      <rPr>
        <vertAlign val="superscript"/>
        <sz val="9"/>
        <rFont val="Arial"/>
        <family val="2"/>
      </rPr>
      <t>1</t>
    </r>
  </si>
  <si>
    <r>
      <t xml:space="preserve">  Other race</t>
    </r>
    <r>
      <rPr>
        <vertAlign val="superscript"/>
        <sz val="9"/>
        <rFont val="Arial"/>
        <family val="2"/>
      </rPr>
      <t>2</t>
    </r>
  </si>
  <si>
    <r>
      <t>Hispanic</t>
    </r>
    <r>
      <rPr>
        <vertAlign val="superscript"/>
        <sz val="9"/>
        <rFont val="Arial"/>
        <family val="2"/>
      </rPr>
      <t>3</t>
    </r>
  </si>
  <si>
    <t xml:space="preserve">  Asian and Pacific Islander</t>
  </si>
  <si>
    <r>
      <t>1</t>
    </r>
    <r>
      <rPr>
        <sz val="8"/>
        <rFont val="Arial"/>
        <family val="2"/>
      </rPr>
      <t xml:space="preserve">Operators could report only one race prior to 2002.  Of the 12,005 principal operators reporting more than one race in 2002, 8,791 reported American </t>
    </r>
  </si>
  <si>
    <r>
      <t>2</t>
    </r>
    <r>
      <rPr>
        <sz val="8"/>
        <rFont val="Arial"/>
        <family val="2"/>
      </rPr>
      <t>This category was eliminated beginning with the 2002 Census of Agriculture.</t>
    </r>
  </si>
  <si>
    <r>
      <t>3</t>
    </r>
    <r>
      <rPr>
        <sz val="8"/>
        <rFont val="Arial"/>
        <family val="2"/>
      </rPr>
      <t>Hispanics may be of any race.</t>
    </r>
  </si>
  <si>
    <t xml:space="preserve">Source:  USDA, Economic Research Service, compiled from census of agriculture data.  (U.S. Dept. Comm.,  1973, 1977, 1981, </t>
  </si>
  <si>
    <t>1984, 1989, and 1994; USDA, NASS, 1999, 2004, 2009, and 2014).</t>
  </si>
  <si>
    <t>black nor white.  Starting in 2002, other races also includes operators reporting more than one race.</t>
  </si>
  <si>
    <r>
      <rPr>
        <vertAlign val="superscript"/>
        <sz val="8"/>
        <rFont val="Arial MT"/>
      </rPr>
      <t>1</t>
    </r>
    <r>
      <rPr>
        <sz val="8"/>
        <rFont val="Arial MT"/>
      </rPr>
      <t>Other races include American Indians and Alaskan Natives, Asians and Pacific Islanders, and other operators who are neither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</si>
</sst>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164" formatCode="0.0"/>
    <numFmt numFmtId="165" formatCode="#,##0.0"/>
    <numFmt numFmtId="166" formatCode="mmmm\ d\,\ yyyy"/>
    <numFmt numFmtId="167" formatCode="#,##0.0_);\(#,##0.0\)"/>
    <numFmt numFmtId="168" formatCode="0.000"/>
    <numFmt numFmtId="169" formatCode="#0.0"/>
  </numFmts>
  <fonts count="38">
    <font>
      <sz val="10"/>
      <name val="Arial"/>
    </font>
    <font>
      <sz val="10"/>
      <name val="Arial"/>
      <family val="2"/>
    </font>
    <font>
      <sz val="9"/>
      <name val="Helvetica"/>
      <family val="2"/>
    </font>
    <font>
      <sz val="8"/>
      <name val="Arial"/>
      <family val="2"/>
    </font>
    <font>
      <sz val="10"/>
      <name val="Helvetica"/>
      <family val="2"/>
    </font>
    <font>
      <b/>
      <sz val="10"/>
      <name val="Helvetica"/>
      <family val="2"/>
    </font>
    <font>
      <i/>
      <sz val="9"/>
      <name val="Helvetica"/>
      <family val="2"/>
    </font>
    <font>
      <sz val="8"/>
      <name val="Helvetica"/>
      <family val="2"/>
    </font>
    <font>
      <vertAlign val="superscript"/>
      <sz val="9"/>
      <name val="Helvetica"/>
      <family val="2"/>
    </font>
    <font>
      <vertAlign val="superscript"/>
      <sz val="8"/>
      <name val="Helvetica"/>
      <family val="2"/>
    </font>
    <font>
      <vertAlign val="superscript"/>
      <sz val="8"/>
      <color indexed="8"/>
      <name val="Helvetica"/>
      <family val="2"/>
    </font>
    <font>
      <sz val="8"/>
      <color indexed="8"/>
      <name val="Helvetica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vertAlign val="superscript"/>
      <sz val="9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2"/>
      <name val="Arial MT"/>
    </font>
    <font>
      <sz val="10"/>
      <name val="Arial"/>
      <family val="2"/>
    </font>
    <font>
      <b/>
      <sz val="9"/>
      <name val="Helvetica"/>
    </font>
    <font>
      <sz val="9"/>
      <name val="Helvetica"/>
    </font>
    <font>
      <sz val="9"/>
      <name val="Calibri"/>
      <family val="2"/>
    </font>
    <font>
      <i/>
      <sz val="9"/>
      <name val="Helvetica"/>
    </font>
    <font>
      <sz val="10"/>
      <color indexed="8"/>
      <name val="Arial"/>
      <family val="2"/>
    </font>
    <font>
      <sz val="8"/>
      <name val="Arial"/>
      <family val="2"/>
    </font>
    <font>
      <vertAlign val="superscript"/>
      <sz val="9"/>
      <name val="Helvetica"/>
    </font>
    <font>
      <vertAlign val="superscript"/>
      <sz val="8"/>
      <name val="Helvetica"/>
    </font>
    <font>
      <sz val="8"/>
      <name val="Helvetica"/>
    </font>
    <font>
      <b/>
      <sz val="8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8"/>
      <name val="Arial MT"/>
    </font>
    <font>
      <vertAlign val="superscript"/>
      <sz val="8"/>
      <name val="Arial MT"/>
    </font>
    <font>
      <sz val="10"/>
      <color rgb="FFFF0000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6" fontId="1" fillId="0" borderId="0" applyFill="0" applyBorder="0" applyAlignment="0" applyProtection="0"/>
    <xf numFmtId="2" fontId="1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20" fillId="0" borderId="0"/>
    <xf numFmtId="0" fontId="21" fillId="0" borderId="0"/>
  </cellStyleXfs>
  <cellXfs count="198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7" fillId="0" borderId="0" xfId="0" applyFont="1"/>
    <xf numFmtId="0" fontId="3" fillId="0" borderId="0" xfId="0" applyFont="1"/>
    <xf numFmtId="165" fontId="2" fillId="0" borderId="0" xfId="0" applyNumberFormat="1" applyFont="1"/>
    <xf numFmtId="164" fontId="2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2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3" fontId="12" fillId="0" borderId="2" xfId="0" applyNumberFormat="1" applyFont="1" applyBorder="1"/>
    <xf numFmtId="164" fontId="12" fillId="0" borderId="2" xfId="0" applyNumberFormat="1" applyFont="1" applyBorder="1"/>
    <xf numFmtId="164" fontId="2" fillId="0" borderId="2" xfId="0" applyNumberFormat="1" applyFont="1" applyBorder="1"/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/>
    <xf numFmtId="164" fontId="2" fillId="0" borderId="2" xfId="0" applyNumberFormat="1" applyFont="1" applyBorder="1" applyAlignment="1">
      <alignment horizontal="right"/>
    </xf>
    <xf numFmtId="0" fontId="2" fillId="0" borderId="0" xfId="0" quotePrefix="1" applyFont="1" applyAlignment="1">
      <alignment horizontal="left"/>
    </xf>
    <xf numFmtId="0" fontId="2" fillId="0" borderId="2" xfId="0" quotePrefix="1" applyFont="1" applyBorder="1" applyAlignment="1">
      <alignment horizontal="left"/>
    </xf>
    <xf numFmtId="0" fontId="13" fillId="0" borderId="0" xfId="0" applyFont="1"/>
    <xf numFmtId="0" fontId="5" fillId="0" borderId="0" xfId="0" applyFont="1"/>
    <xf numFmtId="0" fontId="2" fillId="0" borderId="3" xfId="0" applyFont="1" applyBorder="1"/>
    <xf numFmtId="49" fontId="2" fillId="0" borderId="3" xfId="0" applyNumberFormat="1" applyFont="1" applyBorder="1" applyAlignment="1">
      <alignment horizontal="right"/>
    </xf>
    <xf numFmtId="0" fontId="15" fillId="0" borderId="2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49" fontId="12" fillId="0" borderId="0" xfId="0" applyNumberFormat="1" applyFont="1"/>
    <xf numFmtId="3" fontId="12" fillId="0" borderId="0" xfId="0" applyNumberFormat="1" applyFont="1"/>
    <xf numFmtId="165" fontId="12" fillId="0" borderId="0" xfId="0" applyNumberFormat="1" applyFont="1"/>
    <xf numFmtId="165" fontId="12" fillId="0" borderId="2" xfId="0" applyNumberFormat="1" applyFont="1" applyBorder="1"/>
    <xf numFmtId="49" fontId="13" fillId="0" borderId="0" xfId="0" applyNumberFormat="1" applyFont="1" applyFill="1" applyBorder="1"/>
    <xf numFmtId="0" fontId="14" fillId="0" borderId="0" xfId="0" applyFont="1" applyBorder="1" applyAlignment="1">
      <alignment horizontal="right"/>
    </xf>
    <xf numFmtId="3" fontId="0" fillId="0" borderId="0" xfId="0" applyNumberFormat="1"/>
    <xf numFmtId="164" fontId="12" fillId="0" borderId="0" xfId="0" applyNumberFormat="1" applyFont="1"/>
    <xf numFmtId="165" fontId="0" fillId="0" borderId="0" xfId="0" applyNumberFormat="1"/>
    <xf numFmtId="3" fontId="12" fillId="0" borderId="0" xfId="0" applyNumberFormat="1" applyFont="1" applyBorder="1"/>
    <xf numFmtId="165" fontId="12" fillId="0" borderId="0" xfId="0" applyNumberFormat="1" applyFont="1" applyBorder="1"/>
    <xf numFmtId="2" fontId="0" fillId="0" borderId="0" xfId="0" applyNumberFormat="1"/>
    <xf numFmtId="3" fontId="2" fillId="0" borderId="4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3" fontId="2" fillId="0" borderId="0" xfId="0" applyNumberFormat="1" applyFont="1" applyBorder="1"/>
    <xf numFmtId="164" fontId="2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5" fontId="2" fillId="0" borderId="2" xfId="0" applyNumberFormat="1" applyFont="1" applyBorder="1"/>
    <xf numFmtId="164" fontId="2" fillId="0" borderId="4" xfId="0" applyNumberFormat="1" applyFont="1" applyBorder="1" applyAlignment="1"/>
    <xf numFmtId="164" fontId="2" fillId="0" borderId="4" xfId="0" applyNumberFormat="1" applyFont="1" applyBorder="1" applyAlignment="1">
      <alignment horizontal="right"/>
    </xf>
    <xf numFmtId="0" fontId="20" fillId="0" borderId="0" xfId="8"/>
    <xf numFmtId="164" fontId="20" fillId="0" borderId="0" xfId="8" applyNumberFormat="1"/>
    <xf numFmtId="165" fontId="20" fillId="0" borderId="0" xfId="8" applyNumberFormat="1"/>
    <xf numFmtId="0" fontId="15" fillId="0" borderId="2" xfId="9" applyFont="1" applyBorder="1"/>
    <xf numFmtId="0" fontId="21" fillId="0" borderId="2" xfId="9" applyBorder="1"/>
    <xf numFmtId="0" fontId="21" fillId="0" borderId="0" xfId="9"/>
    <xf numFmtId="0" fontId="21" fillId="0" borderId="0" xfId="9" applyBorder="1"/>
    <xf numFmtId="165" fontId="21" fillId="0" borderId="0" xfId="9" applyNumberFormat="1"/>
    <xf numFmtId="0" fontId="15" fillId="0" borderId="0" xfId="9" applyFont="1"/>
    <xf numFmtId="0" fontId="21" fillId="0" borderId="0" xfId="9" quotePrefix="1"/>
    <xf numFmtId="0" fontId="0" fillId="0" borderId="0" xfId="0" quotePrefix="1"/>
    <xf numFmtId="49" fontId="19" fillId="0" borderId="0" xfId="0" applyNumberFormat="1" applyFont="1" applyBorder="1"/>
    <xf numFmtId="49" fontId="19" fillId="0" borderId="2" xfId="0" applyNumberFormat="1" applyFont="1" applyBorder="1"/>
    <xf numFmtId="0" fontId="15" fillId="0" borderId="0" xfId="0" applyFont="1"/>
    <xf numFmtId="0" fontId="19" fillId="0" borderId="0" xfId="0" applyNumberFormat="1" applyFont="1" applyBorder="1" applyAlignment="1">
      <alignment horizontal="right"/>
    </xf>
    <xf numFmtId="0" fontId="22" fillId="0" borderId="0" xfId="0" applyFont="1"/>
    <xf numFmtId="165" fontId="23" fillId="0" borderId="0" xfId="0" applyNumberFormat="1" applyFont="1"/>
    <xf numFmtId="3" fontId="23" fillId="0" borderId="0" xfId="0" applyNumberFormat="1" applyFont="1" applyAlignment="1">
      <alignment horizontal="right"/>
    </xf>
    <xf numFmtId="3" fontId="23" fillId="0" borderId="0" xfId="0" applyNumberFormat="1" applyFont="1"/>
    <xf numFmtId="0" fontId="23" fillId="0" borderId="0" xfId="0" applyFont="1"/>
    <xf numFmtId="164" fontId="23" fillId="0" borderId="0" xfId="0" applyNumberFormat="1" applyFont="1"/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165" fontId="2" fillId="0" borderId="0" xfId="0" applyNumberFormat="1" applyFont="1" applyFill="1"/>
    <xf numFmtId="165" fontId="24" fillId="0" borderId="0" xfId="0" applyNumberFormat="1" applyFont="1" applyBorder="1" applyAlignment="1">
      <alignment horizontal="right"/>
    </xf>
    <xf numFmtId="165" fontId="24" fillId="0" borderId="2" xfId="0" applyNumberFormat="1" applyFont="1" applyBorder="1" applyAlignment="1">
      <alignment horizontal="right"/>
    </xf>
    <xf numFmtId="1" fontId="26" fillId="0" borderId="0" xfId="0" applyNumberFormat="1" applyFont="1" applyFill="1" applyAlignment="1">
      <alignment horizontal="right"/>
    </xf>
    <xf numFmtId="168" fontId="0" fillId="0" borderId="0" xfId="0" applyNumberFormat="1"/>
    <xf numFmtId="169" fontId="26" fillId="0" borderId="0" xfId="0" applyNumberFormat="1" applyFont="1" applyFill="1" applyAlignment="1">
      <alignment horizontal="right"/>
    </xf>
    <xf numFmtId="49" fontId="27" fillId="0" borderId="0" xfId="0" applyNumberFormat="1" applyFont="1" applyBorder="1"/>
    <xf numFmtId="0" fontId="30" fillId="0" borderId="0" xfId="0" applyFont="1"/>
    <xf numFmtId="0" fontId="19" fillId="0" borderId="0" xfId="9" applyFont="1"/>
    <xf numFmtId="0" fontId="19" fillId="0" borderId="0" xfId="9" applyFont="1" applyAlignment="1">
      <alignment horizontal="right"/>
    </xf>
    <xf numFmtId="0" fontId="19" fillId="0" borderId="0" xfId="9" applyFont="1" applyBorder="1" applyAlignment="1">
      <alignment horizontal="right"/>
    </xf>
    <xf numFmtId="0" fontId="19" fillId="0" borderId="2" xfId="9" applyFont="1" applyBorder="1"/>
    <xf numFmtId="0" fontId="19" fillId="0" borderId="0" xfId="9" applyFont="1" applyBorder="1"/>
    <xf numFmtId="0" fontId="19" fillId="0" borderId="2" xfId="9" applyFont="1" applyBorder="1" applyAlignment="1">
      <alignment horizontal="right"/>
    </xf>
    <xf numFmtId="0" fontId="14" fillId="0" borderId="0" xfId="9" applyFont="1" applyAlignment="1">
      <alignment horizontal="right"/>
    </xf>
    <xf numFmtId="3" fontId="19" fillId="0" borderId="0" xfId="9" applyNumberFormat="1" applyFont="1"/>
    <xf numFmtId="37" fontId="19" fillId="0" borderId="0" xfId="8" applyNumberFormat="1" applyFont="1" applyProtection="1"/>
    <xf numFmtId="164" fontId="19" fillId="0" borderId="0" xfId="9" applyNumberFormat="1" applyFont="1"/>
    <xf numFmtId="37" fontId="19" fillId="0" borderId="0" xfId="8" applyNumberFormat="1" applyFont="1" applyAlignment="1" applyProtection="1">
      <alignment horizontal="right"/>
    </xf>
    <xf numFmtId="3" fontId="19" fillId="0" borderId="0" xfId="9" applyNumberFormat="1" applyFont="1" applyAlignment="1">
      <alignment horizontal="right"/>
    </xf>
    <xf numFmtId="164" fontId="19" fillId="0" borderId="0" xfId="9" quotePrefix="1" applyNumberFormat="1" applyFont="1" applyAlignment="1">
      <alignment horizontal="right"/>
    </xf>
    <xf numFmtId="3" fontId="19" fillId="0" borderId="0" xfId="9" applyNumberFormat="1" applyFont="1" applyBorder="1"/>
    <xf numFmtId="165" fontId="19" fillId="0" borderId="0" xfId="9" applyNumberFormat="1" applyFont="1"/>
    <xf numFmtId="3" fontId="14" fillId="0" borderId="0" xfId="9" applyNumberFormat="1" applyFont="1" applyAlignment="1">
      <alignment horizontal="center"/>
    </xf>
    <xf numFmtId="165" fontId="19" fillId="0" borderId="0" xfId="9" applyNumberFormat="1" applyFont="1" applyAlignment="1">
      <alignment horizontal="right"/>
    </xf>
    <xf numFmtId="165" fontId="19" fillId="0" borderId="0" xfId="9" quotePrefix="1" applyNumberFormat="1" applyFont="1" applyAlignment="1">
      <alignment horizontal="right"/>
    </xf>
    <xf numFmtId="165" fontId="19" fillId="0" borderId="2" xfId="9" applyNumberFormat="1" applyFont="1" applyBorder="1" applyAlignment="1">
      <alignment horizontal="right"/>
    </xf>
    <xf numFmtId="164" fontId="19" fillId="0" borderId="2" xfId="9" quotePrefix="1" applyNumberFormat="1" applyFont="1" applyBorder="1" applyAlignment="1">
      <alignment horizontal="right"/>
    </xf>
    <xf numFmtId="0" fontId="13" fillId="0" borderId="0" xfId="9" applyFont="1"/>
    <xf numFmtId="0" fontId="27" fillId="0" borderId="0" xfId="9" applyFont="1"/>
    <xf numFmtId="0" fontId="31" fillId="0" borderId="0" xfId="9" applyFont="1"/>
    <xf numFmtId="0" fontId="27" fillId="0" borderId="0" xfId="9" applyFont="1" applyAlignment="1">
      <alignment horizontal="right"/>
    </xf>
    <xf numFmtId="3" fontId="27" fillId="0" borderId="0" xfId="9" applyNumberFormat="1" applyFont="1"/>
    <xf numFmtId="165" fontId="27" fillId="0" borderId="0" xfId="9" applyNumberFormat="1" applyFont="1"/>
    <xf numFmtId="0" fontId="31" fillId="0" borderId="0" xfId="9" applyFont="1" applyAlignment="1">
      <alignment horizontal="right"/>
    </xf>
    <xf numFmtId="0" fontId="32" fillId="0" borderId="0" xfId="8" applyFont="1"/>
    <xf numFmtId="0" fontId="32" fillId="0" borderId="2" xfId="8" applyFont="1" applyBorder="1"/>
    <xf numFmtId="0" fontId="19" fillId="0" borderId="0" xfId="8" applyFont="1"/>
    <xf numFmtId="0" fontId="19" fillId="0" borderId="4" xfId="8" applyFont="1" applyBorder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8" applyFont="1" applyAlignment="1">
      <alignment horizontal="right"/>
    </xf>
    <xf numFmtId="0" fontId="19" fillId="0" borderId="0" xfId="8" applyFont="1" applyAlignment="1">
      <alignment horizontal="center"/>
    </xf>
    <xf numFmtId="0" fontId="19" fillId="0" borderId="2" xfId="8" applyFont="1" applyBorder="1" applyAlignment="1">
      <alignment horizontal="right"/>
    </xf>
    <xf numFmtId="0" fontId="19" fillId="0" borderId="0" xfId="8" applyFont="1" applyBorder="1" applyAlignment="1">
      <alignment horizontal="right"/>
    </xf>
    <xf numFmtId="0" fontId="19" fillId="0" borderId="2" xfId="8" applyFont="1" applyBorder="1"/>
    <xf numFmtId="0" fontId="19" fillId="0" borderId="0" xfId="8" applyFont="1" applyBorder="1"/>
    <xf numFmtId="0" fontId="33" fillId="0" borderId="0" xfId="8" applyFont="1"/>
    <xf numFmtId="164" fontId="19" fillId="0" borderId="0" xfId="8" applyNumberFormat="1" applyFont="1" applyAlignment="1" applyProtection="1">
      <alignment horizontal="right"/>
    </xf>
    <xf numFmtId="3" fontId="19" fillId="0" borderId="0" xfId="8" applyNumberFormat="1" applyFont="1"/>
    <xf numFmtId="3" fontId="19" fillId="0" borderId="0" xfId="0" applyNumberFormat="1" applyFont="1"/>
    <xf numFmtId="3" fontId="19" fillId="0" borderId="0" xfId="8" applyNumberFormat="1" applyFont="1" applyBorder="1"/>
    <xf numFmtId="164" fontId="19" fillId="0" borderId="0" xfId="8" applyNumberFormat="1" applyFont="1" applyBorder="1" applyAlignment="1" applyProtection="1">
      <alignment horizontal="right"/>
    </xf>
    <xf numFmtId="3" fontId="19" fillId="0" borderId="2" xfId="8" applyNumberFormat="1" applyFont="1" applyBorder="1"/>
    <xf numFmtId="164" fontId="19" fillId="0" borderId="2" xfId="8" applyNumberFormat="1" applyFont="1" applyBorder="1" applyAlignment="1" applyProtection="1">
      <alignment horizontal="right"/>
    </xf>
    <xf numFmtId="37" fontId="19" fillId="0" borderId="2" xfId="8" applyNumberFormat="1" applyFont="1" applyBorder="1" applyAlignment="1" applyProtection="1">
      <alignment horizontal="right"/>
    </xf>
    <xf numFmtId="37" fontId="19" fillId="0" borderId="2" xfId="8" applyNumberFormat="1" applyFont="1" applyBorder="1" applyProtection="1"/>
    <xf numFmtId="167" fontId="19" fillId="0" borderId="2" xfId="8" applyNumberFormat="1" applyFont="1" applyBorder="1" applyProtection="1"/>
    <xf numFmtId="0" fontId="34" fillId="0" borderId="0" xfId="8" applyFont="1"/>
    <xf numFmtId="37" fontId="34" fillId="0" borderId="0" xfId="8" applyNumberFormat="1" applyFont="1" applyProtection="1"/>
    <xf numFmtId="167" fontId="34" fillId="0" borderId="0" xfId="8" applyNumberFormat="1" applyFont="1" applyProtection="1"/>
    <xf numFmtId="0" fontId="15" fillId="0" borderId="0" xfId="8" applyFont="1"/>
    <xf numFmtId="37" fontId="19" fillId="2" borderId="0" xfId="8" applyNumberFormat="1" applyFont="1" applyFill="1" applyAlignment="1" applyProtection="1">
      <alignment horizontal="right"/>
    </xf>
    <xf numFmtId="37" fontId="19" fillId="2" borderId="0" xfId="8" applyNumberFormat="1" applyFont="1" applyFill="1" applyProtection="1"/>
    <xf numFmtId="164" fontId="19" fillId="2" borderId="0" xfId="8" applyNumberFormat="1" applyFont="1" applyFill="1" applyAlignment="1" applyProtection="1">
      <alignment horizontal="right"/>
    </xf>
    <xf numFmtId="37" fontId="20" fillId="0" borderId="0" xfId="8" applyNumberFormat="1"/>
    <xf numFmtId="0" fontId="27" fillId="0" borderId="0" xfId="8" applyFont="1"/>
    <xf numFmtId="0" fontId="0" fillId="0" borderId="0" xfId="0" applyAlignment="1">
      <alignment horizontal="right"/>
    </xf>
    <xf numFmtId="0" fontId="23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2" fillId="0" borderId="0" xfId="9" applyFont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/>
    <xf numFmtId="0" fontId="36" fillId="0" borderId="0" xfId="0" applyFont="1"/>
    <xf numFmtId="3" fontId="1" fillId="0" borderId="0" xfId="0" applyNumberFormat="1" applyFont="1"/>
    <xf numFmtId="164" fontId="23" fillId="0" borderId="0" xfId="0" applyNumberFormat="1" applyFont="1" applyFill="1"/>
    <xf numFmtId="164" fontId="12" fillId="0" borderId="0" xfId="0" applyNumberFormat="1" applyFont="1" applyFill="1" applyAlignment="1">
      <alignment horizontal="right"/>
    </xf>
    <xf numFmtId="0" fontId="23" fillId="0" borderId="0" xfId="0" applyFont="1" applyFill="1"/>
    <xf numFmtId="164" fontId="19" fillId="0" borderId="0" xfId="0" applyNumberFormat="1" applyFont="1" applyFill="1"/>
    <xf numFmtId="164" fontId="2" fillId="0" borderId="2" xfId="0" applyNumberFormat="1" applyFont="1" applyFill="1" applyBorder="1" applyAlignment="1">
      <alignment horizontal="right"/>
    </xf>
    <xf numFmtId="164" fontId="2" fillId="0" borderId="2" xfId="0" applyNumberFormat="1" applyFont="1" applyFill="1" applyBorder="1"/>
    <xf numFmtId="164" fontId="23" fillId="0" borderId="2" xfId="0" applyNumberFormat="1" applyFont="1" applyFill="1" applyBorder="1"/>
    <xf numFmtId="0" fontId="12" fillId="0" borderId="0" xfId="9" applyFont="1" applyAlignment="1">
      <alignment horizontal="right"/>
    </xf>
    <xf numFmtId="0" fontId="3" fillId="0" borderId="0" xfId="9" applyFont="1"/>
    <xf numFmtId="0" fontId="19" fillId="0" borderId="0" xfId="8" applyFont="1" applyFill="1"/>
    <xf numFmtId="0" fontId="19" fillId="0" borderId="0" xfId="8" applyFont="1" applyFill="1" applyAlignment="1">
      <alignment horizontal="left"/>
    </xf>
    <xf numFmtId="0" fontId="33" fillId="0" borderId="0" xfId="8" applyFont="1" applyFill="1"/>
    <xf numFmtId="0" fontId="19" fillId="0" borderId="2" xfId="8" applyFont="1" applyFill="1" applyBorder="1" applyAlignment="1">
      <alignment horizontal="left"/>
    </xf>
    <xf numFmtId="0" fontId="12" fillId="0" borderId="0" xfId="9" applyFont="1" applyBorder="1"/>
    <xf numFmtId="0" fontId="12" fillId="0" borderId="2" xfId="9" applyFont="1" applyBorder="1"/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2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14" fillId="0" borderId="4" xfId="9" applyFont="1" applyBorder="1" applyAlignment="1">
      <alignment horizontal="center"/>
    </xf>
    <xf numFmtId="3" fontId="14" fillId="0" borderId="0" xfId="9" applyNumberFormat="1" applyFont="1" applyAlignment="1">
      <alignment horizontal="center"/>
    </xf>
    <xf numFmtId="0" fontId="19" fillId="0" borderId="3" xfId="9" applyFont="1" applyBorder="1" applyAlignment="1">
      <alignment horizontal="center"/>
    </xf>
    <xf numFmtId="0" fontId="12" fillId="0" borderId="3" xfId="9" applyFont="1" applyBorder="1" applyAlignment="1">
      <alignment horizontal="center"/>
    </xf>
    <xf numFmtId="0" fontId="19" fillId="0" borderId="2" xfId="8" applyFont="1" applyBorder="1" applyAlignment="1">
      <alignment horizontal="center"/>
    </xf>
    <xf numFmtId="0" fontId="19" fillId="0" borderId="3" xfId="8" applyFont="1" applyBorder="1" applyAlignment="1">
      <alignment horizontal="center"/>
    </xf>
    <xf numFmtId="0" fontId="19" fillId="0" borderId="4" xfId="8" applyFont="1" applyBorder="1" applyAlignment="1">
      <alignment horizontal="center"/>
    </xf>
  </cellXfs>
  <cellStyles count="10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Normal 2" xfId="8" xr:uid="{00000000-0005-0000-0000-000007000000}"/>
    <cellStyle name="Normal 3" xfId="9" xr:uid="{00000000-0005-0000-0000-000008000000}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"/>
  <sheetViews>
    <sheetView zoomScaleNormal="100" workbookViewId="0">
      <selection activeCell="A57" sqref="A57"/>
    </sheetView>
  </sheetViews>
  <sheetFormatPr defaultRowHeight="12.5"/>
  <cols>
    <col min="1" max="1" width="23.7265625" customWidth="1"/>
    <col min="2" max="2" width="8.7265625" customWidth="1"/>
    <col min="3" max="7" width="9.7265625" customWidth="1"/>
    <col min="12" max="12" width="15.7265625" customWidth="1"/>
    <col min="13" max="14" width="12.7265625" customWidth="1"/>
    <col min="18" max="19" width="12.54296875" customWidth="1"/>
  </cols>
  <sheetData>
    <row r="1" spans="1:21">
      <c r="A1" s="10" t="s">
        <v>102</v>
      </c>
      <c r="B1" s="5"/>
      <c r="C1" s="5"/>
      <c r="D1" s="5"/>
      <c r="E1" s="5"/>
      <c r="F1" s="5"/>
      <c r="G1" s="5"/>
    </row>
    <row r="2" spans="1:21" ht="13">
      <c r="A2" s="34" t="s">
        <v>170</v>
      </c>
      <c r="B2" s="5"/>
      <c r="C2" s="5"/>
      <c r="D2" s="5"/>
      <c r="E2" s="5"/>
      <c r="F2" s="5"/>
      <c r="G2" s="5"/>
      <c r="J2" s="82"/>
      <c r="K2" s="82"/>
      <c r="L2" s="78" t="s">
        <v>168</v>
      </c>
      <c r="M2" s="82"/>
      <c r="N2" s="82"/>
      <c r="R2" s="78" t="s">
        <v>108</v>
      </c>
    </row>
    <row r="3" spans="1:21" ht="13.5">
      <c r="A3" s="35" t="s">
        <v>2</v>
      </c>
      <c r="B3" s="36" t="s">
        <v>33</v>
      </c>
      <c r="C3" s="36" t="s">
        <v>26</v>
      </c>
      <c r="D3" s="36">
        <v>1987</v>
      </c>
      <c r="E3" s="36">
        <v>1992</v>
      </c>
      <c r="F3" s="36">
        <v>1997</v>
      </c>
      <c r="G3" s="36" t="s">
        <v>34</v>
      </c>
      <c r="H3" s="36" t="s">
        <v>109</v>
      </c>
      <c r="I3" s="36" t="s">
        <v>169</v>
      </c>
      <c r="J3" s="82"/>
      <c r="K3" s="82"/>
      <c r="L3" s="82"/>
      <c r="M3" s="82"/>
      <c r="N3" s="82"/>
    </row>
    <row r="4" spans="1:21" ht="13">
      <c r="A4" s="1"/>
      <c r="B4" s="178" t="s">
        <v>3</v>
      </c>
      <c r="C4" s="178"/>
      <c r="D4" s="178"/>
      <c r="E4" s="178"/>
      <c r="F4" s="178"/>
      <c r="G4" s="178"/>
      <c r="H4" s="178"/>
      <c r="I4" s="178"/>
      <c r="J4" s="82"/>
      <c r="K4" s="82"/>
      <c r="L4" s="82"/>
      <c r="M4" s="82"/>
      <c r="N4" s="155" t="s">
        <v>202</v>
      </c>
      <c r="O4" s="156" t="s">
        <v>204</v>
      </c>
    </row>
    <row r="5" spans="1:21">
      <c r="A5" s="1"/>
      <c r="B5" s="1"/>
      <c r="C5" s="1"/>
      <c r="D5" s="1"/>
      <c r="E5" s="1"/>
      <c r="F5" s="1"/>
      <c r="G5" s="1"/>
      <c r="H5" s="5"/>
      <c r="J5" s="82"/>
      <c r="K5" s="82"/>
      <c r="L5" s="82"/>
      <c r="M5" s="82"/>
      <c r="N5" s="82"/>
    </row>
    <row r="6" spans="1:21">
      <c r="A6" s="1" t="s">
        <v>27</v>
      </c>
      <c r="B6" s="3">
        <v>2478642</v>
      </c>
      <c r="C6" s="3">
        <v>2240976</v>
      </c>
      <c r="D6" s="3">
        <v>2087759</v>
      </c>
      <c r="E6" s="3">
        <v>1925300</v>
      </c>
      <c r="F6" s="3">
        <v>1911859</v>
      </c>
      <c r="G6" s="3">
        <v>2128982</v>
      </c>
      <c r="H6" s="3">
        <v>2204792</v>
      </c>
      <c r="I6" s="3">
        <v>2109303</v>
      </c>
      <c r="J6" s="82"/>
      <c r="K6" s="79">
        <f>+J11+J12+J15+J22</f>
        <v>100</v>
      </c>
      <c r="L6" s="80">
        <v>2109303</v>
      </c>
      <c r="M6" s="81">
        <f>+L11+L12+L15+L22</f>
        <v>2109303</v>
      </c>
      <c r="N6" s="81">
        <v>2039093</v>
      </c>
      <c r="O6" s="50">
        <f>+(N6/L6)*100</f>
        <v>96.67141231013278</v>
      </c>
      <c r="Q6" s="44">
        <f>+P11+P12+P15+P22</f>
        <v>99.999999999999986</v>
      </c>
      <c r="R6" s="3">
        <v>2204792</v>
      </c>
      <c r="S6" s="43">
        <f>+R11+R12+R15+R22</f>
        <v>2204792</v>
      </c>
    </row>
    <row r="7" spans="1:21">
      <c r="A7" s="1"/>
      <c r="B7" s="3"/>
      <c r="C7" s="3"/>
      <c r="D7" s="3"/>
      <c r="E7" s="3"/>
      <c r="F7" s="3"/>
      <c r="G7" s="3"/>
      <c r="H7" s="5"/>
      <c r="J7" s="82"/>
      <c r="K7" s="82"/>
      <c r="L7" s="82"/>
      <c r="M7" s="82"/>
      <c r="N7" s="82"/>
      <c r="R7" s="17"/>
      <c r="S7" s="17"/>
      <c r="U7" s="81" t="e">
        <f>+U9+#REF!</f>
        <v>#REF!</v>
      </c>
    </row>
    <row r="8" spans="1:21" ht="13">
      <c r="A8" s="1"/>
      <c r="B8" s="179" t="s">
        <v>4</v>
      </c>
      <c r="C8" s="179"/>
      <c r="D8" s="179"/>
      <c r="E8" s="179"/>
      <c r="F8" s="179"/>
      <c r="G8" s="179"/>
      <c r="H8" s="179"/>
      <c r="I8" s="179"/>
      <c r="J8" s="82"/>
      <c r="K8" s="82"/>
      <c r="L8" s="82"/>
      <c r="M8" s="82"/>
      <c r="N8" s="82"/>
      <c r="R8" s="17"/>
      <c r="S8" s="17"/>
    </row>
    <row r="9" spans="1:21">
      <c r="A9" s="1" t="s">
        <v>25</v>
      </c>
      <c r="B9" s="13">
        <f>+B11+B12+B16</f>
        <v>99.334433936002057</v>
      </c>
      <c r="C9" s="13">
        <f t="shared" ref="C9:I9" si="0">+C11+C12+C16</f>
        <v>99.133814909218131</v>
      </c>
      <c r="D9" s="13">
        <f t="shared" si="0"/>
        <v>99.13280220561856</v>
      </c>
      <c r="E9" s="13">
        <f t="shared" si="0"/>
        <v>98.936529372045911</v>
      </c>
      <c r="F9" s="13">
        <f t="shared" si="0"/>
        <v>98.803782078071663</v>
      </c>
      <c r="G9" s="13">
        <f t="shared" si="0"/>
        <v>98.913847087481244</v>
      </c>
      <c r="H9" s="13">
        <f t="shared" si="0"/>
        <v>98.259563713946704</v>
      </c>
      <c r="I9" s="13">
        <f t="shared" si="0"/>
        <v>97.76096653728743</v>
      </c>
      <c r="J9" s="82"/>
      <c r="K9" s="82"/>
      <c r="L9" s="82"/>
      <c r="M9" s="82"/>
      <c r="N9" s="82"/>
      <c r="R9" s="17"/>
      <c r="S9" s="17"/>
    </row>
    <row r="10" spans="1:21">
      <c r="A10" s="1"/>
      <c r="B10" s="13"/>
      <c r="C10" s="13"/>
      <c r="D10" s="13"/>
      <c r="E10" s="13"/>
      <c r="F10" s="13"/>
      <c r="G10" s="13"/>
      <c r="H10" s="13"/>
      <c r="I10" s="13"/>
      <c r="J10" s="82"/>
      <c r="K10" s="82"/>
      <c r="L10" s="82"/>
      <c r="M10" s="82"/>
      <c r="N10" s="82"/>
      <c r="R10" s="17"/>
      <c r="S10" s="17"/>
    </row>
    <row r="11" spans="1:21" ht="13.5">
      <c r="A11" s="1" t="s">
        <v>35</v>
      </c>
      <c r="B11" s="84">
        <v>87.767293542189634</v>
      </c>
      <c r="C11" s="84">
        <v>86.821054754714027</v>
      </c>
      <c r="D11" s="84">
        <v>86.663451097564419</v>
      </c>
      <c r="E11" s="84">
        <v>85.882252116553261</v>
      </c>
      <c r="F11" s="84">
        <v>85.95947713717382</v>
      </c>
      <c r="G11" s="84">
        <v>89.695356747966869</v>
      </c>
      <c r="H11" s="85">
        <v>86.463258212112521</v>
      </c>
      <c r="I11" s="163">
        <v>86.708547799913049</v>
      </c>
      <c r="J11" s="83">
        <f>+(L11/$L$6)*100</f>
        <v>86.708547799913049</v>
      </c>
      <c r="K11" s="83"/>
      <c r="L11" s="80">
        <v>1828946</v>
      </c>
      <c r="M11" s="82"/>
      <c r="N11" s="81">
        <v>1828946</v>
      </c>
      <c r="O11" s="50">
        <f t="shared" ref="O11:O22" si="1">+(N11/L11)*100</f>
        <v>100</v>
      </c>
      <c r="P11" s="20">
        <f>+(R11/$R$6)*100</f>
        <v>86.463258212112521</v>
      </c>
      <c r="Q11" s="20"/>
      <c r="R11" s="3">
        <v>1906335</v>
      </c>
      <c r="S11" s="17"/>
    </row>
    <row r="12" spans="1:21" ht="13.5">
      <c r="A12" s="1" t="s">
        <v>36</v>
      </c>
      <c r="B12" s="84">
        <v>9.734766053346954</v>
      </c>
      <c r="C12" s="84">
        <v>9.9632481561605299</v>
      </c>
      <c r="D12" s="84">
        <v>9.5585266307078545</v>
      </c>
      <c r="E12" s="84">
        <v>9.7026956837895391</v>
      </c>
      <c r="F12" s="84">
        <v>8.8637289674604673</v>
      </c>
      <c r="G12" s="84">
        <v>6.0870876315534845</v>
      </c>
      <c r="H12" s="85">
        <v>7.9031037848468255</v>
      </c>
      <c r="I12" s="163">
        <v>6.5418292203633142</v>
      </c>
      <c r="J12" s="83">
        <f t="shared" ref="J12:J22" si="2">+(L12/$L$6)*100</f>
        <v>6.5418292203633142</v>
      </c>
      <c r="K12" s="79">
        <f>+J13+J14</f>
        <v>6.541829220363315</v>
      </c>
      <c r="L12" s="81">
        <v>137987</v>
      </c>
      <c r="M12" s="81">
        <f>+L13+L14</f>
        <v>137987</v>
      </c>
      <c r="N12" s="81">
        <v>99742</v>
      </c>
      <c r="O12" s="50">
        <f t="shared" si="1"/>
        <v>72.283620920811373</v>
      </c>
      <c r="P12" s="20">
        <f t="shared" ref="P12:P22" si="3">+(R12/$R$6)*100</f>
        <v>7.9031037848468255</v>
      </c>
      <c r="Q12" s="44">
        <f>+P13+P14</f>
        <v>7.9031037848468255</v>
      </c>
      <c r="R12" s="43">
        <v>174247</v>
      </c>
      <c r="S12" s="43">
        <f>+R13+R14</f>
        <v>174247</v>
      </c>
    </row>
    <row r="13" spans="1:21">
      <c r="A13" s="1" t="s">
        <v>28</v>
      </c>
      <c r="B13" s="84" t="s">
        <v>20</v>
      </c>
      <c r="C13" s="84" t="s">
        <v>20</v>
      </c>
      <c r="D13" s="84" t="s">
        <v>20</v>
      </c>
      <c r="E13" s="84" t="s">
        <v>20</v>
      </c>
      <c r="F13" s="84" t="s">
        <v>20</v>
      </c>
      <c r="G13" s="84">
        <v>3.2605724238157019</v>
      </c>
      <c r="H13" s="85">
        <v>4.0701798627716359</v>
      </c>
      <c r="I13" s="163">
        <v>4.6892741346312032</v>
      </c>
      <c r="J13" s="83">
        <f t="shared" si="2"/>
        <v>4.6892741346312032</v>
      </c>
      <c r="K13" s="83"/>
      <c r="L13" s="81">
        <v>98911</v>
      </c>
      <c r="M13" s="82"/>
      <c r="N13" s="81">
        <v>73568</v>
      </c>
      <c r="O13" s="50">
        <f t="shared" si="1"/>
        <v>74.377976160386609</v>
      </c>
      <c r="P13" s="20">
        <f t="shared" si="3"/>
        <v>4.0701798627716359</v>
      </c>
      <c r="Q13" s="20"/>
      <c r="R13" s="43">
        <v>89739</v>
      </c>
      <c r="S13" s="17"/>
    </row>
    <row r="14" spans="1:21">
      <c r="A14" s="1" t="s">
        <v>29</v>
      </c>
      <c r="B14" s="84" t="s">
        <v>20</v>
      </c>
      <c r="C14" s="84" t="s">
        <v>20</v>
      </c>
      <c r="D14" s="84" t="s">
        <v>20</v>
      </c>
      <c r="E14" s="84" t="s">
        <v>20</v>
      </c>
      <c r="F14" s="84" t="s">
        <v>20</v>
      </c>
      <c r="G14" s="84">
        <v>2.8265152077377826</v>
      </c>
      <c r="H14" s="85">
        <v>3.8329239220751892</v>
      </c>
      <c r="I14" s="163">
        <v>1.8525550857321116</v>
      </c>
      <c r="J14" s="83">
        <f t="shared" si="2"/>
        <v>1.8525550857321116</v>
      </c>
      <c r="K14" s="83"/>
      <c r="L14" s="81">
        <f>+L12-L13</f>
        <v>39076</v>
      </c>
      <c r="M14" s="82"/>
      <c r="N14" s="81">
        <f>+N12-N13</f>
        <v>26174</v>
      </c>
      <c r="O14" s="50">
        <f t="shared" si="1"/>
        <v>66.982290920257952</v>
      </c>
      <c r="P14" s="20">
        <f t="shared" si="3"/>
        <v>3.8329239220751892</v>
      </c>
      <c r="Q14" s="20"/>
      <c r="R14" s="43">
        <f>+R12-R13</f>
        <v>84508</v>
      </c>
      <c r="S14" s="17"/>
    </row>
    <row r="15" spans="1:21" ht="13.5">
      <c r="A15" s="1" t="s">
        <v>37</v>
      </c>
      <c r="B15" s="84">
        <v>2.0684713645617236</v>
      </c>
      <c r="C15" s="84">
        <v>2.6681231749023642</v>
      </c>
      <c r="D15" s="84">
        <v>3.2076978233598799</v>
      </c>
      <c r="E15" s="84">
        <v>3.7691268893159506</v>
      </c>
      <c r="F15" s="84">
        <v>4.3937340567479088</v>
      </c>
      <c r="G15" s="84">
        <v>3.4641908668086439</v>
      </c>
      <c r="H15" s="85">
        <v>4.357508554094899</v>
      </c>
      <c r="I15" s="163">
        <v>5.0593015797161431</v>
      </c>
      <c r="J15" s="83">
        <f t="shared" si="2"/>
        <v>5.0593015797161431</v>
      </c>
      <c r="K15" s="79">
        <f>+J16+J19</f>
        <v>5.0593015797161431</v>
      </c>
      <c r="L15" s="81">
        <v>106716</v>
      </c>
      <c r="M15" s="81">
        <f>+L16+L19</f>
        <v>106716</v>
      </c>
      <c r="N15" s="81">
        <v>86586</v>
      </c>
      <c r="O15" s="50">
        <f t="shared" si="1"/>
        <v>81.136849207241653</v>
      </c>
      <c r="P15" s="20">
        <f t="shared" si="3"/>
        <v>4.357508554094899</v>
      </c>
      <c r="Q15" s="44">
        <f>+P16+P19</f>
        <v>4.357508554094899</v>
      </c>
      <c r="R15" s="43">
        <v>96074</v>
      </c>
      <c r="S15" s="43">
        <f>+R16+R19</f>
        <v>96074</v>
      </c>
    </row>
    <row r="16" spans="1:21" ht="13.5">
      <c r="A16" s="1" t="s">
        <v>38</v>
      </c>
      <c r="B16" s="84">
        <v>1.8323743404654647</v>
      </c>
      <c r="C16" s="84">
        <v>2.349511998343579</v>
      </c>
      <c r="D16" s="84">
        <v>2.9108244773462837</v>
      </c>
      <c r="E16" s="84">
        <v>3.3515815717031114</v>
      </c>
      <c r="F16" s="84">
        <v>3.9805759734373716</v>
      </c>
      <c r="G16" s="84">
        <v>3.1314027079608939</v>
      </c>
      <c r="H16" s="85">
        <v>3.8932017169873623</v>
      </c>
      <c r="I16" s="163">
        <v>4.5105895170110699</v>
      </c>
      <c r="J16" s="83">
        <f t="shared" si="2"/>
        <v>4.5105895170110699</v>
      </c>
      <c r="K16" s="79">
        <f>+J17+J18</f>
        <v>4.510589517011069</v>
      </c>
      <c r="L16" s="81">
        <v>95142</v>
      </c>
      <c r="M16" s="81">
        <f>+L17+L18</f>
        <v>95142</v>
      </c>
      <c r="N16" s="81">
        <v>79601</v>
      </c>
      <c r="O16" s="50">
        <f t="shared" si="1"/>
        <v>83.665468457673796</v>
      </c>
      <c r="P16" s="20">
        <f t="shared" si="3"/>
        <v>3.8932017169873623</v>
      </c>
      <c r="Q16" s="44">
        <f>+P17+P18</f>
        <v>3.8932017169873618</v>
      </c>
      <c r="R16" s="43">
        <v>85837</v>
      </c>
      <c r="S16" s="43">
        <f>+R17+R18</f>
        <v>85837</v>
      </c>
    </row>
    <row r="17" spans="1:19">
      <c r="A17" s="1" t="s">
        <v>30</v>
      </c>
      <c r="B17" s="84">
        <v>1.7809348828915188</v>
      </c>
      <c r="C17" s="84">
        <v>2.268743618851786</v>
      </c>
      <c r="D17" s="84">
        <v>2.8546877297619124</v>
      </c>
      <c r="E17" s="84">
        <v>3.2594920272165382</v>
      </c>
      <c r="F17" s="84">
        <v>3.8866882965741723</v>
      </c>
      <c r="G17" s="84">
        <v>3.0539008784480095</v>
      </c>
      <c r="H17" s="85">
        <v>3.8006306263810825</v>
      </c>
      <c r="I17" s="163">
        <v>4.4011694858443757</v>
      </c>
      <c r="J17" s="83">
        <f t="shared" si="2"/>
        <v>4.4011694858443757</v>
      </c>
      <c r="K17" s="83"/>
      <c r="L17" s="81">
        <v>92834</v>
      </c>
      <c r="M17" s="82"/>
      <c r="N17" s="81">
        <v>78046</v>
      </c>
      <c r="O17" s="50">
        <f t="shared" si="1"/>
        <v>84.070491414783376</v>
      </c>
      <c r="P17" s="20">
        <f t="shared" si="3"/>
        <v>3.8006306263810825</v>
      </c>
      <c r="Q17" s="20"/>
      <c r="R17" s="43">
        <v>83796</v>
      </c>
      <c r="S17" s="17"/>
    </row>
    <row r="18" spans="1:19">
      <c r="A18" s="1" t="s">
        <v>31</v>
      </c>
      <c r="B18" s="84">
        <v>5.1439457573945732E-2</v>
      </c>
      <c r="C18" s="84">
        <v>8.0768379491792858E-2</v>
      </c>
      <c r="D18" s="84">
        <v>5.6136747584371566E-2</v>
      </c>
      <c r="E18" s="84">
        <v>9.2089544486573527E-2</v>
      </c>
      <c r="F18" s="84">
        <v>9.388767686319964E-2</v>
      </c>
      <c r="G18" s="84">
        <v>7.7501829512884562E-2</v>
      </c>
      <c r="H18" s="85">
        <v>9.2571090606279424E-2</v>
      </c>
      <c r="I18" s="163">
        <v>0.10942003116669345</v>
      </c>
      <c r="J18" s="83">
        <f t="shared" si="2"/>
        <v>0.10942003116669345</v>
      </c>
      <c r="K18" s="83"/>
      <c r="L18" s="81">
        <f>+L16-L17</f>
        <v>2308</v>
      </c>
      <c r="M18" s="82"/>
      <c r="N18" s="81">
        <f>+N16-N17</f>
        <v>1555</v>
      </c>
      <c r="O18" s="50">
        <f t="shared" si="1"/>
        <v>67.374350086655113</v>
      </c>
      <c r="P18" s="20">
        <f t="shared" si="3"/>
        <v>9.2571090606279424E-2</v>
      </c>
      <c r="Q18" s="20"/>
      <c r="R18" s="43">
        <f>+R16-R17</f>
        <v>2041</v>
      </c>
      <c r="S18" s="17"/>
    </row>
    <row r="19" spans="1:19" ht="13.5">
      <c r="A19" s="1" t="s">
        <v>39</v>
      </c>
      <c r="B19" s="84">
        <v>0.23609702409625916</v>
      </c>
      <c r="C19" s="84">
        <v>0.31861117655878513</v>
      </c>
      <c r="D19" s="84">
        <v>0.29687334601359638</v>
      </c>
      <c r="E19" s="84">
        <v>0.41754531761283958</v>
      </c>
      <c r="F19" s="84">
        <v>0.41315808331053705</v>
      </c>
      <c r="G19" s="84">
        <v>0.33278815884774976</v>
      </c>
      <c r="H19" s="85">
        <v>0.46430683710753667</v>
      </c>
      <c r="I19" s="163">
        <v>0.54871206270507367</v>
      </c>
      <c r="J19" s="83">
        <f t="shared" si="2"/>
        <v>0.54871206270507367</v>
      </c>
      <c r="K19" s="79">
        <f>+J20+J21</f>
        <v>0.54871206270507367</v>
      </c>
      <c r="L19" s="81">
        <v>11574</v>
      </c>
      <c r="M19" s="81">
        <f>+L20+L21</f>
        <v>11574</v>
      </c>
      <c r="N19" s="81">
        <v>6985</v>
      </c>
      <c r="O19" s="50">
        <f t="shared" si="1"/>
        <v>60.350786245031976</v>
      </c>
      <c r="P19" s="20">
        <f t="shared" si="3"/>
        <v>0.46430683710753667</v>
      </c>
      <c r="Q19" s="44">
        <f>+P20+P21</f>
        <v>0.46430683710753662</v>
      </c>
      <c r="R19" s="43">
        <v>10237</v>
      </c>
      <c r="S19" s="43">
        <f>+R20+R21</f>
        <v>10237</v>
      </c>
    </row>
    <row r="20" spans="1:19">
      <c r="A20" s="1" t="s">
        <v>30</v>
      </c>
      <c r="B20" s="84">
        <v>0.18990237396122556</v>
      </c>
      <c r="C20" s="84">
        <v>0.26760661426092913</v>
      </c>
      <c r="D20" s="84">
        <v>0.25764468025284526</v>
      </c>
      <c r="E20" s="84">
        <v>0.35911286552745025</v>
      </c>
      <c r="F20" s="84">
        <v>0.35933612259063041</v>
      </c>
      <c r="G20" s="84">
        <v>0.28229454264996134</v>
      </c>
      <c r="H20" s="85">
        <v>0.42316916969945462</v>
      </c>
      <c r="I20" s="163">
        <v>0.4948554095831656</v>
      </c>
      <c r="J20" s="83">
        <f t="shared" si="2"/>
        <v>0.4948554095831656</v>
      </c>
      <c r="K20" s="79"/>
      <c r="L20" s="81">
        <v>10438</v>
      </c>
      <c r="M20" s="81"/>
      <c r="N20" s="81">
        <v>6587</v>
      </c>
      <c r="O20" s="50">
        <f t="shared" si="1"/>
        <v>63.105958995976238</v>
      </c>
      <c r="P20" s="20">
        <f t="shared" si="3"/>
        <v>0.42316916969945462</v>
      </c>
      <c r="Q20" s="44"/>
      <c r="R20" s="43">
        <v>9330</v>
      </c>
      <c r="S20" s="43"/>
    </row>
    <row r="21" spans="1:19">
      <c r="A21" s="1" t="s">
        <v>31</v>
      </c>
      <c r="B21" s="164" t="s">
        <v>42</v>
      </c>
      <c r="C21" s="84">
        <v>5.1004562297855938E-2</v>
      </c>
      <c r="D21" s="164" t="s">
        <v>42</v>
      </c>
      <c r="E21" s="84">
        <v>5.8432452085389289E-2</v>
      </c>
      <c r="F21" s="84">
        <v>5.3821960719906643E-2</v>
      </c>
      <c r="G21" s="84">
        <v>5.0493616197788423E-2</v>
      </c>
      <c r="H21" s="84" t="s">
        <v>42</v>
      </c>
      <c r="I21" s="163">
        <v>5.3856653121908044E-2</v>
      </c>
      <c r="J21" s="83">
        <f t="shared" si="2"/>
        <v>5.3856653121908044E-2</v>
      </c>
      <c r="K21" s="83"/>
      <c r="L21" s="81">
        <f>+L19-L20</f>
        <v>1136</v>
      </c>
      <c r="M21" s="82"/>
      <c r="N21" s="81">
        <f>+N19-N20</f>
        <v>398</v>
      </c>
      <c r="O21" s="50">
        <f t="shared" si="1"/>
        <v>35.035211267605632</v>
      </c>
      <c r="P21" s="20">
        <f t="shared" si="3"/>
        <v>4.1137667408082029E-2</v>
      </c>
      <c r="Q21" s="20"/>
      <c r="R21" s="43">
        <f>+R19-R20</f>
        <v>907</v>
      </c>
      <c r="S21" s="17"/>
    </row>
    <row r="22" spans="1:19" ht="13.5">
      <c r="A22" s="1" t="s">
        <v>40</v>
      </c>
      <c r="B22" s="84">
        <v>0.42946903990168805</v>
      </c>
      <c r="C22" s="84">
        <v>0.54757391422308854</v>
      </c>
      <c r="D22" s="84">
        <v>0.57032444836784324</v>
      </c>
      <c r="E22" s="84">
        <v>0.64592531034124556</v>
      </c>
      <c r="F22" s="84">
        <v>0.78305983861780593</v>
      </c>
      <c r="G22" s="84">
        <v>0.75336475367100331</v>
      </c>
      <c r="H22" s="85">
        <v>1.2761294489457509</v>
      </c>
      <c r="I22" s="163">
        <v>1.6903214000074904</v>
      </c>
      <c r="J22" s="83">
        <f t="shared" si="2"/>
        <v>1.6903214000074904</v>
      </c>
      <c r="K22" s="83"/>
      <c r="L22" s="81">
        <v>35654</v>
      </c>
      <c r="M22" s="82"/>
      <c r="N22" s="81">
        <v>23819</v>
      </c>
      <c r="O22" s="50">
        <f t="shared" si="1"/>
        <v>66.805968474785431</v>
      </c>
      <c r="P22" s="20">
        <f t="shared" si="3"/>
        <v>1.2761294489457509</v>
      </c>
      <c r="Q22" s="20"/>
      <c r="R22" s="43">
        <v>28136</v>
      </c>
      <c r="S22" s="17"/>
    </row>
    <row r="23" spans="1:19">
      <c r="A23" s="1"/>
      <c r="B23" s="85"/>
      <c r="C23" s="85"/>
      <c r="D23" s="85"/>
      <c r="E23" s="85"/>
      <c r="F23" s="85"/>
      <c r="G23" s="85"/>
      <c r="H23" s="85"/>
      <c r="I23" s="85"/>
      <c r="J23" s="82"/>
      <c r="K23" s="82"/>
      <c r="L23" s="81"/>
      <c r="M23" s="82"/>
      <c r="N23" s="82"/>
      <c r="R23" s="48"/>
    </row>
    <row r="24" spans="1:19" ht="13">
      <c r="A24" s="1"/>
      <c r="B24" s="180" t="s">
        <v>173</v>
      </c>
      <c r="C24" s="180"/>
      <c r="D24" s="180"/>
      <c r="E24" s="180"/>
      <c r="F24" s="180"/>
      <c r="G24" s="180"/>
      <c r="H24" s="180"/>
      <c r="I24" s="180"/>
      <c r="J24" s="82"/>
      <c r="K24" s="82"/>
      <c r="L24" s="79">
        <f>+(L20/L19)*100</f>
        <v>90.184897183341974</v>
      </c>
      <c r="M24" s="82"/>
      <c r="N24" s="82"/>
      <c r="R24" s="48"/>
    </row>
    <row r="25" spans="1:19">
      <c r="A25" s="1" t="s">
        <v>171</v>
      </c>
      <c r="B25" s="86"/>
      <c r="C25" s="86"/>
      <c r="D25" s="86"/>
      <c r="E25" s="86"/>
      <c r="F25" s="86"/>
      <c r="G25" s="86"/>
      <c r="H25" s="87"/>
      <c r="I25" s="165"/>
      <c r="J25" s="82"/>
      <c r="K25" s="82"/>
      <c r="L25" s="81"/>
      <c r="M25" s="82"/>
      <c r="N25" s="82"/>
      <c r="R25" s="48"/>
    </row>
    <row r="26" spans="1:19">
      <c r="A26" s="1" t="s">
        <v>172</v>
      </c>
      <c r="B26" s="88">
        <v>108.113519</v>
      </c>
      <c r="C26" s="88">
        <v>131.90042299999999</v>
      </c>
      <c r="D26" s="88">
        <v>136.04851600000001</v>
      </c>
      <c r="E26" s="88">
        <v>162.60833400000001</v>
      </c>
      <c r="F26" s="88">
        <v>196.08646490000001</v>
      </c>
      <c r="G26" s="88">
        <v>200.646355</v>
      </c>
      <c r="H26" s="88">
        <v>297.2</v>
      </c>
      <c r="I26" s="165">
        <v>394.6</v>
      </c>
      <c r="J26" s="82"/>
      <c r="K26" s="79">
        <f>+J31+J32+J35+J42</f>
        <v>100.00000025339263</v>
      </c>
      <c r="L26" s="81">
        <v>394644481</v>
      </c>
      <c r="M26" s="81">
        <f>+L31+L32+L35+L42</f>
        <v>394644482</v>
      </c>
      <c r="N26" s="81"/>
      <c r="Q26" s="44">
        <f>+P31+P32+P35+P42</f>
        <v>99.99999966354946</v>
      </c>
      <c r="R26" s="43">
        <v>297220491</v>
      </c>
      <c r="S26" s="43">
        <f>+R31+R32+R35+R42</f>
        <v>297220490</v>
      </c>
    </row>
    <row r="27" spans="1:19" ht="13.5">
      <c r="A27" s="1" t="s">
        <v>175</v>
      </c>
      <c r="B27" s="166">
        <f>2.19498289623717*B26</f>
        <v>237.30732505701229</v>
      </c>
      <c r="C27" s="166">
        <f>1.925*C26</f>
        <v>253.90831427499998</v>
      </c>
      <c r="D27" s="166">
        <f>2.01570680628272*D26</f>
        <v>274.23391968586355</v>
      </c>
      <c r="E27" s="166">
        <f>1.85810810810811*E26</f>
        <v>302.14386385135168</v>
      </c>
      <c r="F27" s="166">
        <f>1.70504871567759*F26</f>
        <v>334.33697513950386</v>
      </c>
      <c r="G27" s="166">
        <f>1.94444444444444*G26</f>
        <v>390.14569027777691</v>
      </c>
      <c r="H27" s="166">
        <f>1.34239888423989*H26</f>
        <v>398.96094839609526</v>
      </c>
      <c r="I27" s="166">
        <f>1*I26</f>
        <v>394.6</v>
      </c>
      <c r="J27" s="82"/>
      <c r="K27" s="82"/>
      <c r="L27" s="81"/>
      <c r="M27" s="82"/>
      <c r="N27" s="82"/>
      <c r="R27" s="43"/>
    </row>
    <row r="28" spans="1:19">
      <c r="A28" s="1"/>
      <c r="B28" s="85"/>
      <c r="C28" s="85"/>
      <c r="D28" s="85"/>
      <c r="E28" s="85"/>
      <c r="F28" s="85"/>
      <c r="G28" s="85"/>
      <c r="H28" s="85"/>
      <c r="I28" s="85"/>
      <c r="J28" s="82"/>
      <c r="K28" s="82"/>
      <c r="L28" s="81"/>
      <c r="M28" s="82"/>
      <c r="N28" s="82"/>
      <c r="R28" s="43"/>
    </row>
    <row r="29" spans="1:19" ht="13">
      <c r="A29" s="1"/>
      <c r="B29" s="181" t="s">
        <v>4</v>
      </c>
      <c r="C29" s="181"/>
      <c r="D29" s="181"/>
      <c r="E29" s="181"/>
      <c r="F29" s="181"/>
      <c r="G29" s="181"/>
      <c r="H29" s="181"/>
      <c r="I29" s="181"/>
      <c r="J29" s="82"/>
      <c r="K29" s="82"/>
      <c r="L29" s="81"/>
      <c r="M29" s="82"/>
      <c r="N29" s="82"/>
      <c r="R29" s="43"/>
    </row>
    <row r="30" spans="1:19">
      <c r="A30" s="1" t="s">
        <v>32</v>
      </c>
      <c r="B30" s="85"/>
      <c r="C30" s="85"/>
      <c r="D30" s="85"/>
      <c r="E30" s="86"/>
      <c r="F30" s="85"/>
      <c r="G30" s="85"/>
      <c r="H30" s="85"/>
      <c r="I30" s="85"/>
      <c r="J30" s="82"/>
      <c r="K30" s="82"/>
      <c r="L30" s="81"/>
      <c r="M30" s="82"/>
      <c r="N30" s="82"/>
      <c r="R30" s="43"/>
    </row>
    <row r="31" spans="1:19" ht="13.5">
      <c r="A31" s="1" t="s">
        <v>35</v>
      </c>
      <c r="B31" s="84">
        <v>61.463725919419943</v>
      </c>
      <c r="C31" s="84">
        <v>59.064859860229561</v>
      </c>
      <c r="D31" s="84">
        <v>56.308576713912849</v>
      </c>
      <c r="E31" s="84">
        <v>54.050975025671185</v>
      </c>
      <c r="F31" s="84">
        <v>52.150354327962653</v>
      </c>
      <c r="G31" s="84">
        <v>52.000243413342837</v>
      </c>
      <c r="H31" s="85">
        <v>49.647472993374471</v>
      </c>
      <c r="I31" s="163">
        <v>49.931120156726585</v>
      </c>
      <c r="J31" s="83">
        <f>+(L31/$L$26)*100</f>
        <v>49.931120156726585</v>
      </c>
      <c r="K31" s="82"/>
      <c r="L31" s="81">
        <v>197050410</v>
      </c>
      <c r="M31" s="82"/>
      <c r="N31" s="82"/>
      <c r="P31" s="20">
        <f>+(R31/$R$26)*100</f>
        <v>49.647472993374471</v>
      </c>
      <c r="R31" s="43">
        <v>147562463</v>
      </c>
    </row>
    <row r="32" spans="1:19" ht="13.5">
      <c r="A32" s="1" t="s">
        <v>36</v>
      </c>
      <c r="B32" s="84">
        <v>16.083324417550408</v>
      </c>
      <c r="C32" s="84">
        <v>16.314982553164366</v>
      </c>
      <c r="D32" s="84">
        <v>17.1202095287831</v>
      </c>
      <c r="E32" s="84">
        <v>18.033086176259577</v>
      </c>
      <c r="F32" s="84">
        <v>18.052471167639649</v>
      </c>
      <c r="G32" s="84">
        <v>18.417837194201709</v>
      </c>
      <c r="H32" s="85">
        <v>20.943916683052649</v>
      </c>
      <c r="I32" s="163">
        <v>21.807593959485779</v>
      </c>
      <c r="J32" s="83">
        <f t="shared" ref="J32:J42" si="4">+(L32/$L$26)*100</f>
        <v>21.807593959485779</v>
      </c>
      <c r="K32" s="79">
        <f>+J33+J34</f>
        <v>21.807593959485779</v>
      </c>
      <c r="L32" s="81">
        <v>86062466</v>
      </c>
      <c r="M32" s="81">
        <f>+L33+L34</f>
        <v>86062466</v>
      </c>
      <c r="N32" s="81"/>
      <c r="P32" s="20">
        <f t="shared" ref="P32:P42" si="5">+(R32/$R$26)*100</f>
        <v>20.943916683052649</v>
      </c>
      <c r="Q32" s="44">
        <f>+P33+P34</f>
        <v>20.943916683052649</v>
      </c>
      <c r="R32" s="43">
        <v>62249612</v>
      </c>
      <c r="S32" s="43">
        <f>+R33+R34</f>
        <v>62249612</v>
      </c>
    </row>
    <row r="33" spans="1:19">
      <c r="A33" s="1" t="s">
        <v>28</v>
      </c>
      <c r="B33" s="84" t="s">
        <v>20</v>
      </c>
      <c r="C33" s="84" t="s">
        <v>20</v>
      </c>
      <c r="D33" s="84" t="s">
        <v>20</v>
      </c>
      <c r="E33" s="84" t="s">
        <v>20</v>
      </c>
      <c r="F33" s="84" t="s">
        <v>20</v>
      </c>
      <c r="G33" s="84">
        <v>14.156130072734188</v>
      </c>
      <c r="H33" s="85">
        <v>16.927109847214403</v>
      </c>
      <c r="I33" s="163">
        <v>18.981218693389</v>
      </c>
      <c r="J33" s="83">
        <f t="shared" si="4"/>
        <v>18.981218693389</v>
      </c>
      <c r="K33" s="82"/>
      <c r="L33" s="81">
        <v>74908332</v>
      </c>
      <c r="M33" s="82"/>
      <c r="N33" s="82"/>
      <c r="P33" s="20">
        <f t="shared" si="5"/>
        <v>16.927109847214403</v>
      </c>
      <c r="R33" s="43">
        <v>50310839</v>
      </c>
    </row>
    <row r="34" spans="1:19">
      <c r="A34" s="1" t="s">
        <v>29</v>
      </c>
      <c r="B34" s="84" t="s">
        <v>20</v>
      </c>
      <c r="C34" s="84" t="s">
        <v>20</v>
      </c>
      <c r="D34" s="84" t="s">
        <v>20</v>
      </c>
      <c r="E34" s="84" t="s">
        <v>20</v>
      </c>
      <c r="F34" s="84" t="s">
        <v>20</v>
      </c>
      <c r="G34" s="84">
        <v>4.2617071214675191</v>
      </c>
      <c r="H34" s="85">
        <v>4.0168068358382465</v>
      </c>
      <c r="I34" s="163">
        <v>2.8263752660967785</v>
      </c>
      <c r="J34" s="83">
        <f t="shared" si="4"/>
        <v>2.8263752660967785</v>
      </c>
      <c r="K34" s="82"/>
      <c r="L34" s="81">
        <f>+L32-L33</f>
        <v>11154134</v>
      </c>
      <c r="M34" s="82"/>
      <c r="N34" s="82"/>
      <c r="P34" s="20">
        <f t="shared" si="5"/>
        <v>4.0168068358382465</v>
      </c>
      <c r="R34" s="43">
        <f>+R32-R33</f>
        <v>11938773</v>
      </c>
    </row>
    <row r="35" spans="1:19" ht="13.5">
      <c r="A35" s="1" t="s">
        <v>37</v>
      </c>
      <c r="B35" s="84">
        <v>21.600585399500318</v>
      </c>
      <c r="C35" s="84">
        <v>23.866767280951024</v>
      </c>
      <c r="D35" s="84">
        <v>25.626750680617494</v>
      </c>
      <c r="E35" s="84">
        <v>27.168970318581582</v>
      </c>
      <c r="F35" s="84">
        <v>28.906487929176151</v>
      </c>
      <c r="G35" s="84">
        <v>28.398738167957248</v>
      </c>
      <c r="H35" s="85">
        <v>28.301735091339985</v>
      </c>
      <c r="I35" s="163">
        <v>26.575255463917159</v>
      </c>
      <c r="J35" s="83">
        <f t="shared" si="4"/>
        <v>26.575255463917159</v>
      </c>
      <c r="K35" s="79">
        <f>+K36+K39</f>
        <v>26.575255463917159</v>
      </c>
      <c r="L35" s="81">
        <v>104877779</v>
      </c>
      <c r="M35" s="82"/>
      <c r="N35" s="82"/>
      <c r="P35" s="20">
        <f t="shared" si="5"/>
        <v>28.301735091339985</v>
      </c>
      <c r="Q35" s="50">
        <f>+Q36+Q39</f>
        <v>28.29265092627816</v>
      </c>
      <c r="R35" s="43">
        <v>84118556</v>
      </c>
    </row>
    <row r="36" spans="1:19" ht="13.5">
      <c r="A36" s="1" t="s">
        <v>38</v>
      </c>
      <c r="B36" s="84">
        <v>15.087140952279981</v>
      </c>
      <c r="C36" s="84">
        <v>17.36302847186472</v>
      </c>
      <c r="D36" s="84">
        <v>19.515702030884334</v>
      </c>
      <c r="E36" s="84">
        <v>21.149166315177919</v>
      </c>
      <c r="F36" s="84">
        <v>23.31009210292499</v>
      </c>
      <c r="G36" s="84">
        <v>21.943801072289602</v>
      </c>
      <c r="H36" s="85">
        <v>22.124402587034282</v>
      </c>
      <c r="I36" s="163">
        <v>21.200893469481965</v>
      </c>
      <c r="J36" s="83">
        <f t="shared" si="4"/>
        <v>21.200893469481965</v>
      </c>
      <c r="K36" s="79">
        <f>+J37+J38</f>
        <v>21.200893469481969</v>
      </c>
      <c r="L36" s="81">
        <v>83668156</v>
      </c>
      <c r="M36" s="81">
        <f>+L37+L38</f>
        <v>83668156</v>
      </c>
      <c r="N36" s="81"/>
      <c r="P36" s="20">
        <f t="shared" si="5"/>
        <v>22.124402587034282</v>
      </c>
      <c r="Q36" s="44">
        <f>+P37+P38</f>
        <v>22.124402587034282</v>
      </c>
      <c r="R36" s="43">
        <v>65758258</v>
      </c>
      <c r="S36" s="43">
        <f>+R37+R38</f>
        <v>65758258</v>
      </c>
    </row>
    <row r="37" spans="1:19">
      <c r="A37" s="1" t="s">
        <v>30</v>
      </c>
      <c r="B37" s="84">
        <v>13.862554043773192</v>
      </c>
      <c r="C37" s="84">
        <v>15.656041527630279</v>
      </c>
      <c r="D37" s="84">
        <v>18.00863671309726</v>
      </c>
      <c r="E37" s="84">
        <v>18.286105188187957</v>
      </c>
      <c r="F37" s="84">
        <v>20.700572300311773</v>
      </c>
      <c r="G37" s="84">
        <v>18.962475047204322</v>
      </c>
      <c r="H37" s="85">
        <v>19.81371869814992</v>
      </c>
      <c r="I37" s="163">
        <v>19.194350268894297</v>
      </c>
      <c r="J37" s="83">
        <f t="shared" si="4"/>
        <v>19.194350268894297</v>
      </c>
      <c r="K37" s="82"/>
      <c r="L37" s="81">
        <v>75749444</v>
      </c>
      <c r="M37" s="82"/>
      <c r="N37" s="82"/>
      <c r="P37" s="20">
        <f t="shared" si="5"/>
        <v>19.81371869814992</v>
      </c>
      <c r="R37" s="43">
        <v>58890432</v>
      </c>
    </row>
    <row r="38" spans="1:19">
      <c r="A38" s="1" t="s">
        <v>31</v>
      </c>
      <c r="B38" s="84">
        <v>1.2245869085067889</v>
      </c>
      <c r="C38" s="84">
        <v>1.7069869442344394</v>
      </c>
      <c r="D38" s="84">
        <v>1.5070653177870752</v>
      </c>
      <c r="E38" s="84">
        <v>2.8630611269899608</v>
      </c>
      <c r="F38" s="84">
        <v>2.609519802613216</v>
      </c>
      <c r="G38" s="84">
        <v>2.9813260250852802</v>
      </c>
      <c r="H38" s="85">
        <v>2.3106838888843635</v>
      </c>
      <c r="I38" s="163">
        <v>2.0065432005876702</v>
      </c>
      <c r="J38" s="83">
        <f t="shared" si="4"/>
        <v>2.0065432005876702</v>
      </c>
      <c r="K38" s="82"/>
      <c r="L38" s="81">
        <f>+L36-L37</f>
        <v>7918712</v>
      </c>
      <c r="M38" s="82"/>
      <c r="N38" s="82"/>
      <c r="P38" s="20">
        <f t="shared" si="5"/>
        <v>2.3106838888843635</v>
      </c>
      <c r="R38" s="43">
        <f>+R36-R37</f>
        <v>6867826</v>
      </c>
    </row>
    <row r="39" spans="1:19" ht="13.5">
      <c r="A39" s="1" t="s">
        <v>39</v>
      </c>
      <c r="B39" s="84">
        <v>6.5134453721740382</v>
      </c>
      <c r="C39" s="84">
        <v>6.5037380509386233</v>
      </c>
      <c r="D39" s="84">
        <v>6.1110486497331582</v>
      </c>
      <c r="E39" s="84">
        <v>6.0198046183782932</v>
      </c>
      <c r="F39" s="84">
        <v>5.5963958262511619</v>
      </c>
      <c r="G39" s="84">
        <v>6.4549370956676482</v>
      </c>
      <c r="H39" s="85">
        <v>6.1682483392438776</v>
      </c>
      <c r="I39" s="163">
        <v>5.3743619944351888</v>
      </c>
      <c r="J39" s="83">
        <f t="shared" si="4"/>
        <v>5.3743619944351888</v>
      </c>
      <c r="K39" s="79">
        <f>+J40+J41</f>
        <v>5.3743619944351888</v>
      </c>
      <c r="L39" s="81">
        <v>21209623</v>
      </c>
      <c r="M39" s="81">
        <f>+L40+L41</f>
        <v>21209623</v>
      </c>
      <c r="N39" s="81"/>
      <c r="P39" s="20">
        <f t="shared" si="5"/>
        <v>6.1682483392438776</v>
      </c>
      <c r="Q39" s="44">
        <f>+P40+P41</f>
        <v>6.1682483392438785</v>
      </c>
      <c r="R39" s="43">
        <v>18333298</v>
      </c>
      <c r="S39" s="43">
        <f>+R40+R41</f>
        <v>18333298</v>
      </c>
    </row>
    <row r="40" spans="1:19">
      <c r="A40" s="1" t="s">
        <v>30</v>
      </c>
      <c r="B40" s="84">
        <v>3.5646874097216279</v>
      </c>
      <c r="C40" s="84">
        <v>4.1442080894615474</v>
      </c>
      <c r="D40" s="84">
        <v>4.3333467893174227</v>
      </c>
      <c r="E40" s="84">
        <v>4.0028391164748056</v>
      </c>
      <c r="F40" s="84">
        <v>3.6889426501352207</v>
      </c>
      <c r="G40" s="84">
        <v>3.7587919302097461</v>
      </c>
      <c r="H40" s="85">
        <v>4.0972222201194066</v>
      </c>
      <c r="I40" s="163">
        <v>3.1417956152793636</v>
      </c>
      <c r="J40" s="83">
        <f t="shared" si="4"/>
        <v>3.1417956152793636</v>
      </c>
      <c r="K40" s="82"/>
      <c r="L40" s="81">
        <v>12398923</v>
      </c>
      <c r="M40" s="82"/>
      <c r="N40" s="82"/>
      <c r="P40" s="20">
        <f t="shared" si="5"/>
        <v>4.0972222201194066</v>
      </c>
      <c r="R40" s="43">
        <v>12177784</v>
      </c>
    </row>
    <row r="41" spans="1:19">
      <c r="A41" s="1" t="s">
        <v>31</v>
      </c>
      <c r="B41" s="84">
        <v>2.9487579624524107</v>
      </c>
      <c r="C41" s="84">
        <v>2.3595299614770759</v>
      </c>
      <c r="D41" s="84">
        <v>1.7777018604157357</v>
      </c>
      <c r="E41" s="84">
        <v>2.016965501903488</v>
      </c>
      <c r="F41" s="84">
        <v>1.9074531761159415</v>
      </c>
      <c r="G41" s="84">
        <v>2.6961451654579025</v>
      </c>
      <c r="H41" s="85">
        <v>2.0710261191244719</v>
      </c>
      <c r="I41" s="163">
        <v>2.2325663791558257</v>
      </c>
      <c r="J41" s="83">
        <f t="shared" si="4"/>
        <v>2.2325663791558257</v>
      </c>
      <c r="K41" s="82"/>
      <c r="L41" s="81">
        <f>+L39-L40</f>
        <v>8810700</v>
      </c>
      <c r="M41" s="82"/>
      <c r="N41" s="82"/>
      <c r="P41" s="20">
        <f t="shared" si="5"/>
        <v>2.0710261191244719</v>
      </c>
      <c r="R41" s="43">
        <f>+R39-R40</f>
        <v>6155514</v>
      </c>
    </row>
    <row r="42" spans="1:19" ht="13.5">
      <c r="A42" s="7" t="s">
        <v>40</v>
      </c>
      <c r="B42" s="167">
        <v>0.85236333857563185</v>
      </c>
      <c r="C42" s="167">
        <v>0.75339030565504705</v>
      </c>
      <c r="D42" s="167">
        <v>0.94446307668655494</v>
      </c>
      <c r="E42" s="167">
        <v>0.74696847948765044</v>
      </c>
      <c r="F42" s="167">
        <v>0.89068657522153716</v>
      </c>
      <c r="G42" s="167">
        <v>1.1831812244981972</v>
      </c>
      <c r="H42" s="168">
        <v>1.1068748957823369</v>
      </c>
      <c r="I42" s="169">
        <v>1.6860306732631083</v>
      </c>
      <c r="J42" s="83">
        <f t="shared" si="4"/>
        <v>1.6860306732631083</v>
      </c>
      <c r="K42" s="82"/>
      <c r="L42" s="81">
        <v>6653827</v>
      </c>
      <c r="M42" s="82"/>
      <c r="N42" s="82"/>
      <c r="P42" s="20">
        <f t="shared" si="5"/>
        <v>1.1068748957823369</v>
      </c>
      <c r="R42" s="43">
        <v>3289859</v>
      </c>
    </row>
    <row r="43" spans="1:19">
      <c r="A43" s="10" t="s">
        <v>44</v>
      </c>
      <c r="B43" s="13"/>
      <c r="C43" s="5"/>
      <c r="D43" s="13"/>
      <c r="E43" s="5"/>
      <c r="F43" s="13"/>
      <c r="G43" s="5"/>
      <c r="H43" s="13"/>
    </row>
    <row r="44" spans="1:19">
      <c r="A44" s="14" t="s">
        <v>177</v>
      </c>
      <c r="B44" s="5"/>
      <c r="C44" s="5"/>
      <c r="D44" s="5"/>
      <c r="E44" s="5"/>
      <c r="F44" s="5"/>
      <c r="G44" s="5"/>
    </row>
    <row r="45" spans="1:19">
      <c r="A45" s="10" t="s">
        <v>208</v>
      </c>
      <c r="B45" s="5"/>
      <c r="C45" s="5"/>
      <c r="D45" s="5"/>
      <c r="E45" s="5"/>
      <c r="F45" s="5"/>
      <c r="G45" s="5"/>
    </row>
    <row r="46" spans="1:19">
      <c r="A46" s="10" t="s">
        <v>178</v>
      </c>
      <c r="B46" s="5"/>
      <c r="C46" s="5"/>
      <c r="D46" s="5"/>
      <c r="E46" s="5"/>
      <c r="F46" s="5"/>
      <c r="G46" s="5"/>
    </row>
    <row r="47" spans="1:19">
      <c r="A47" s="14" t="s">
        <v>179</v>
      </c>
      <c r="B47" s="5"/>
      <c r="C47" s="5"/>
      <c r="D47" s="5"/>
      <c r="E47" s="5"/>
      <c r="F47" s="5"/>
      <c r="G47" s="5"/>
    </row>
    <row r="48" spans="1:19">
      <c r="A48" s="10" t="s">
        <v>180</v>
      </c>
      <c r="B48" s="5"/>
      <c r="C48" s="5"/>
      <c r="D48" s="5"/>
      <c r="E48" s="5"/>
      <c r="F48" s="5"/>
      <c r="G48" s="5"/>
    </row>
    <row r="49" spans="1:7">
      <c r="A49" s="14" t="s">
        <v>181</v>
      </c>
      <c r="B49" s="5"/>
      <c r="C49" s="5"/>
      <c r="D49" s="5"/>
      <c r="E49" s="5"/>
      <c r="F49" s="5"/>
      <c r="G49" s="5"/>
    </row>
    <row r="50" spans="1:7">
      <c r="A50" s="10" t="s">
        <v>182</v>
      </c>
      <c r="B50" s="5"/>
      <c r="C50" s="5"/>
      <c r="D50" s="5"/>
      <c r="E50" s="5"/>
      <c r="F50" s="5"/>
      <c r="G50" s="5"/>
    </row>
    <row r="51" spans="1:7">
      <c r="A51" s="14" t="s">
        <v>41</v>
      </c>
      <c r="B51" s="5"/>
      <c r="C51" s="5"/>
      <c r="D51" s="5"/>
      <c r="E51" s="5"/>
      <c r="F51" s="5"/>
      <c r="G51" s="5"/>
    </row>
    <row r="52" spans="1:7">
      <c r="A52" s="14" t="s">
        <v>214</v>
      </c>
      <c r="B52" s="5"/>
      <c r="C52" s="5"/>
      <c r="D52" s="5"/>
      <c r="E52" s="5"/>
      <c r="F52" s="5"/>
      <c r="G52" s="5"/>
    </row>
    <row r="53" spans="1:7">
      <c r="A53" s="10" t="s">
        <v>215</v>
      </c>
      <c r="B53" s="5"/>
      <c r="C53" s="5"/>
      <c r="D53" s="5"/>
      <c r="E53" s="5"/>
      <c r="F53" s="5"/>
      <c r="G53" s="5"/>
    </row>
    <row r="54" spans="1:7">
      <c r="A54" s="10" t="s">
        <v>216</v>
      </c>
      <c r="B54" s="5"/>
      <c r="C54" s="5"/>
      <c r="D54" s="5"/>
      <c r="E54" s="5"/>
      <c r="F54" s="5"/>
      <c r="G54" s="5"/>
    </row>
    <row r="55" spans="1:7">
      <c r="A55" s="14" t="s">
        <v>183</v>
      </c>
      <c r="B55" s="5"/>
      <c r="C55" s="5"/>
      <c r="D55" s="5"/>
      <c r="E55" s="5"/>
      <c r="F55" s="5"/>
      <c r="G55" s="5"/>
    </row>
    <row r="56" spans="1:7">
      <c r="A56" s="95" t="s">
        <v>176</v>
      </c>
      <c r="B56" s="5"/>
      <c r="C56" s="5"/>
      <c r="D56" s="5"/>
      <c r="E56" s="5"/>
      <c r="F56" s="5"/>
      <c r="G56" s="5"/>
    </row>
    <row r="57" spans="1:7">
      <c r="A57" s="10" t="s">
        <v>110</v>
      </c>
      <c r="B57" s="5"/>
      <c r="C57" s="5"/>
      <c r="D57" s="5"/>
      <c r="E57" s="5"/>
      <c r="F57" s="5"/>
      <c r="G57" s="5"/>
    </row>
    <row r="58" spans="1:7">
      <c r="A58" s="10" t="s">
        <v>209</v>
      </c>
      <c r="B58" s="5"/>
      <c r="C58" s="5"/>
      <c r="D58" s="5"/>
      <c r="E58" s="5"/>
      <c r="F58" s="5"/>
      <c r="G58" s="5"/>
    </row>
    <row r="62" spans="1:7">
      <c r="A62" s="91"/>
      <c r="C62" s="92"/>
    </row>
    <row r="63" spans="1:7">
      <c r="A63" s="91"/>
      <c r="B63" s="93"/>
      <c r="C63" s="92"/>
    </row>
    <row r="64" spans="1:7">
      <c r="A64" s="91"/>
      <c r="B64" s="93"/>
      <c r="C64" s="92"/>
    </row>
    <row r="65" spans="1:3">
      <c r="A65" s="91"/>
      <c r="B65" s="93"/>
      <c r="C65" s="92"/>
    </row>
    <row r="66" spans="1:3">
      <c r="A66" s="91"/>
      <c r="B66" s="93"/>
      <c r="C66" s="92"/>
    </row>
    <row r="67" spans="1:3">
      <c r="A67" s="91"/>
      <c r="B67" s="93"/>
      <c r="C67" s="92"/>
    </row>
    <row r="68" spans="1:3">
      <c r="A68" s="91"/>
      <c r="B68" s="93"/>
      <c r="C68" s="92"/>
    </row>
    <row r="69" spans="1:3">
      <c r="A69" s="91"/>
      <c r="B69" s="93"/>
      <c r="C69" s="92"/>
    </row>
    <row r="72" spans="1:3">
      <c r="B72" s="154"/>
      <c r="C72" s="154"/>
    </row>
    <row r="78" spans="1:3">
      <c r="A78" t="s">
        <v>203</v>
      </c>
    </row>
  </sheetData>
  <mergeCells count="4">
    <mergeCell ref="B4:I4"/>
    <mergeCell ref="B8:I8"/>
    <mergeCell ref="B24:I24"/>
    <mergeCell ref="B29:I29"/>
  </mergeCells>
  <phoneticPr fontId="3" type="noConversion"/>
  <printOptions horizontalCentered="1"/>
  <pageMargins left="0.25" right="0.25" top="0.5" bottom="0.2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zoomScaleNormal="100" workbookViewId="0">
      <selection activeCell="A46" sqref="A46"/>
    </sheetView>
  </sheetViews>
  <sheetFormatPr defaultRowHeight="12.5"/>
  <cols>
    <col min="1" max="2" width="8.7265625" customWidth="1"/>
    <col min="3" max="3" width="1.7265625" customWidth="1"/>
    <col min="4" max="11" width="7.7265625" customWidth="1"/>
    <col min="12" max="15" width="10.7265625" customWidth="1"/>
  </cols>
  <sheetData>
    <row r="1" spans="1:19">
      <c r="A1" s="10" t="s">
        <v>103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9" ht="13">
      <c r="A2" s="22" t="s">
        <v>163</v>
      </c>
      <c r="B2" s="23"/>
      <c r="C2" s="23"/>
      <c r="D2" s="24"/>
      <c r="E2" s="24"/>
      <c r="F2" s="24"/>
      <c r="G2" s="24"/>
      <c r="H2" s="24"/>
      <c r="I2" s="24"/>
      <c r="J2" s="24"/>
      <c r="K2" s="24"/>
    </row>
    <row r="3" spans="1:19" ht="13.5">
      <c r="A3" s="1" t="s">
        <v>0</v>
      </c>
      <c r="B3" s="3" t="s">
        <v>5</v>
      </c>
      <c r="C3" s="3"/>
      <c r="D3" s="183" t="s">
        <v>23</v>
      </c>
      <c r="E3" s="183"/>
      <c r="F3" s="183"/>
      <c r="G3" s="183"/>
      <c r="H3" s="183"/>
      <c r="I3" s="183"/>
      <c r="J3" s="183"/>
      <c r="K3" s="9" t="s">
        <v>6</v>
      </c>
    </row>
    <row r="4" spans="1:19" ht="13.5">
      <c r="A4" s="19" t="s">
        <v>1</v>
      </c>
      <c r="B4" s="3" t="s">
        <v>7</v>
      </c>
      <c r="C4" s="3"/>
      <c r="D4" s="9" t="s">
        <v>22</v>
      </c>
      <c r="E4" s="9" t="s">
        <v>8</v>
      </c>
      <c r="F4" s="9" t="s">
        <v>205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</row>
    <row r="5" spans="1:19" ht="13.5">
      <c r="A5" s="19"/>
      <c r="B5" s="3" t="s">
        <v>14</v>
      </c>
      <c r="C5" s="3"/>
      <c r="D5" s="9" t="s">
        <v>15</v>
      </c>
      <c r="E5" s="9" t="s">
        <v>16</v>
      </c>
      <c r="F5" s="9" t="s">
        <v>206</v>
      </c>
      <c r="G5" s="9" t="s">
        <v>16</v>
      </c>
      <c r="H5" s="9" t="s">
        <v>16</v>
      </c>
      <c r="I5" s="9" t="s">
        <v>16</v>
      </c>
      <c r="J5" s="9" t="s">
        <v>17</v>
      </c>
      <c r="K5" s="9" t="s">
        <v>24</v>
      </c>
    </row>
    <row r="6" spans="1:19">
      <c r="A6" s="28"/>
      <c r="B6" s="29"/>
      <c r="C6" s="29"/>
      <c r="D6" s="30" t="s">
        <v>16</v>
      </c>
      <c r="E6" s="30"/>
      <c r="F6" s="30"/>
      <c r="G6" s="30"/>
      <c r="H6" s="30"/>
      <c r="I6" s="30"/>
      <c r="J6" s="30"/>
      <c r="K6" s="21"/>
    </row>
    <row r="7" spans="1:19">
      <c r="A7" s="19"/>
      <c r="B7" s="2"/>
      <c r="C7" s="2"/>
      <c r="D7" s="13"/>
      <c r="E7" s="13"/>
      <c r="F7" s="13"/>
      <c r="G7" s="13"/>
      <c r="H7" s="13"/>
      <c r="I7" s="13"/>
      <c r="J7" s="13"/>
      <c r="K7" s="13"/>
    </row>
    <row r="8" spans="1:19" ht="13">
      <c r="A8" s="19"/>
      <c r="B8" s="26" t="s">
        <v>3</v>
      </c>
      <c r="C8" s="26"/>
      <c r="D8" s="182" t="s">
        <v>18</v>
      </c>
      <c r="E8" s="182"/>
      <c r="F8" s="182"/>
      <c r="G8" s="182"/>
      <c r="H8" s="182"/>
      <c r="I8" s="182"/>
      <c r="J8" s="182"/>
      <c r="K8" s="27" t="s">
        <v>19</v>
      </c>
    </row>
    <row r="9" spans="1:19" ht="13.5">
      <c r="A9" s="19" t="s">
        <v>83</v>
      </c>
      <c r="B9" s="2"/>
      <c r="C9" s="2"/>
      <c r="D9" s="13"/>
      <c r="E9" s="13"/>
      <c r="F9" s="13"/>
      <c r="G9" s="13"/>
      <c r="H9" s="13"/>
      <c r="I9" s="13"/>
      <c r="J9" s="13"/>
      <c r="K9" s="13"/>
    </row>
    <row r="10" spans="1:19">
      <c r="A10" s="19">
        <v>2012</v>
      </c>
      <c r="B10" s="2">
        <v>2109303</v>
      </c>
      <c r="C10" s="2"/>
      <c r="D10" s="13">
        <f>+(10714/$B$10)*100</f>
        <v>0.50794030065855877</v>
      </c>
      <c r="E10" s="13">
        <f>+(109119/$B$10)*100</f>
        <v>5.1732254683182068</v>
      </c>
      <c r="F10" s="13">
        <f>SUM(D10:E10)</f>
        <v>5.6811657689767658</v>
      </c>
      <c r="G10" s="13">
        <f>+(214106/$B$10)*100</f>
        <v>10.150556842710602</v>
      </c>
      <c r="H10" s="13">
        <f>+(466036/$B$10)*100</f>
        <v>22.09431267105769</v>
      </c>
      <c r="I10" s="13">
        <f>+(608052/$B$10)*100</f>
        <v>28.827152855706363</v>
      </c>
      <c r="J10" s="13">
        <f>+((443571+257705)/B10)*100</f>
        <v>33.246811861548572</v>
      </c>
      <c r="K10" s="13">
        <v>58.3</v>
      </c>
      <c r="M10" s="13"/>
      <c r="N10" s="13"/>
      <c r="O10" s="13"/>
      <c r="P10" s="13"/>
      <c r="Q10" s="13"/>
      <c r="R10" s="13"/>
      <c r="S10" s="13"/>
    </row>
    <row r="11" spans="1:19">
      <c r="A11" s="19">
        <v>2007</v>
      </c>
      <c r="B11" s="2">
        <v>2204792</v>
      </c>
      <c r="C11" s="2"/>
      <c r="D11" s="13">
        <f>(11878/$B$11)*100</f>
        <v>0.53873562676207098</v>
      </c>
      <c r="E11" s="13">
        <f>(106735/$B$11)*100</f>
        <v>4.8410462302112851</v>
      </c>
      <c r="F11" s="13">
        <f t="shared" ref="F11:F13" si="0">SUM(D11:E11)</f>
        <v>5.3797818569733558</v>
      </c>
      <c r="G11" s="13">
        <f>(268818/$B$11)*100</f>
        <v>12.192442643115541</v>
      </c>
      <c r="H11" s="13">
        <f>(565401/$B$11)*100</f>
        <v>25.64418775104409</v>
      </c>
      <c r="I11" s="13">
        <f>(596306/$B$11)*100</f>
        <v>27.045907278328297</v>
      </c>
      <c r="J11" s="13">
        <f>((412182+243472)/$B$11)*100</f>
        <v>29.73768047053872</v>
      </c>
      <c r="K11" s="13">
        <v>57.1</v>
      </c>
      <c r="L11" s="53"/>
      <c r="M11" s="48"/>
      <c r="N11" s="73"/>
    </row>
    <row r="12" spans="1:19">
      <c r="A12" s="19">
        <v>2002</v>
      </c>
      <c r="B12" s="2">
        <v>2128982</v>
      </c>
      <c r="C12" s="2"/>
      <c r="D12" s="13">
        <v>0.79671880739245338</v>
      </c>
      <c r="E12" s="13">
        <v>4.9834615792900081</v>
      </c>
      <c r="F12" s="13">
        <f t="shared" si="0"/>
        <v>5.7801803866824617</v>
      </c>
      <c r="G12" s="13">
        <v>17.205687976694964</v>
      </c>
      <c r="H12" s="13">
        <v>26.898489512828196</v>
      </c>
      <c r="I12" s="13">
        <v>23.913917543689895</v>
      </c>
      <c r="J12" s="13">
        <v>26.201724580104479</v>
      </c>
      <c r="K12" s="13">
        <v>55.3</v>
      </c>
      <c r="M12" s="48"/>
    </row>
    <row r="13" spans="1:19">
      <c r="A13" s="19">
        <v>1997</v>
      </c>
      <c r="B13" s="2">
        <v>2215876</v>
      </c>
      <c r="C13" s="2"/>
      <c r="D13" s="13">
        <v>1.0727585839640845</v>
      </c>
      <c r="E13" s="13">
        <v>6.9877105036563414</v>
      </c>
      <c r="F13" s="13">
        <f t="shared" si="0"/>
        <v>8.0604690876204259</v>
      </c>
      <c r="G13" s="13">
        <v>20.037357686079908</v>
      </c>
      <c r="H13" s="13">
        <v>24.918813146584014</v>
      </c>
      <c r="I13" s="13">
        <v>21.716919177787926</v>
      </c>
      <c r="J13" s="13">
        <v>25.266440901927723</v>
      </c>
      <c r="K13" s="13">
        <v>54</v>
      </c>
      <c r="M13" s="48"/>
    </row>
    <row r="14" spans="1:19">
      <c r="A14" s="19"/>
      <c r="B14" s="2"/>
      <c r="C14" s="2"/>
      <c r="D14" s="13"/>
      <c r="E14" s="13"/>
      <c r="F14" s="13"/>
      <c r="G14" s="13"/>
      <c r="H14" s="13"/>
      <c r="I14" s="13"/>
      <c r="J14" s="13"/>
      <c r="K14" s="13"/>
      <c r="M14" s="48"/>
    </row>
    <row r="15" spans="1:19" ht="13.5">
      <c r="A15" s="19" t="s">
        <v>84</v>
      </c>
      <c r="B15" s="2"/>
      <c r="C15" s="2"/>
      <c r="D15" s="13"/>
      <c r="E15" s="13"/>
      <c r="F15" s="13"/>
      <c r="G15" s="13"/>
      <c r="H15" s="13"/>
      <c r="I15" s="13"/>
      <c r="J15" s="13"/>
      <c r="K15" s="13"/>
      <c r="M15" s="48"/>
    </row>
    <row r="16" spans="1:19">
      <c r="A16" s="19">
        <v>1997</v>
      </c>
      <c r="B16" s="2">
        <v>1911859</v>
      </c>
      <c r="C16" s="2"/>
      <c r="D16" s="13">
        <v>1.0905615947619569</v>
      </c>
      <c r="E16" s="13">
        <v>6.7188532208703675</v>
      </c>
      <c r="F16" s="13">
        <f t="shared" ref="F16:F31" si="1">SUM(D16:E16)</f>
        <v>7.8094148156323246</v>
      </c>
      <c r="G16" s="13">
        <v>19.428315581849915</v>
      </c>
      <c r="H16" s="13">
        <v>24.412312832693207</v>
      </c>
      <c r="I16" s="13">
        <v>22.352799029635552</v>
      </c>
      <c r="J16" s="13">
        <v>25.997157740188996</v>
      </c>
      <c r="K16" s="13">
        <v>54.3</v>
      </c>
      <c r="M16" s="48"/>
    </row>
    <row r="17" spans="1:13">
      <c r="A17" s="19">
        <v>1992</v>
      </c>
      <c r="B17" s="2">
        <v>1925300</v>
      </c>
      <c r="C17" s="2"/>
      <c r="D17" s="13">
        <v>1.4494364514621099</v>
      </c>
      <c r="E17" s="13">
        <v>9.2882148236638447</v>
      </c>
      <c r="F17" s="13">
        <f t="shared" si="1"/>
        <v>10.737651275125955</v>
      </c>
      <c r="G17" s="13">
        <v>19.827870981145796</v>
      </c>
      <c r="H17" s="13">
        <v>22.299537734379058</v>
      </c>
      <c r="I17" s="13">
        <v>22.32581935282813</v>
      </c>
      <c r="J17" s="13">
        <v>24.80912065652106</v>
      </c>
      <c r="K17" s="13">
        <v>53.3</v>
      </c>
      <c r="M17" s="48"/>
    </row>
    <row r="18" spans="1:13">
      <c r="A18" s="19">
        <v>1987</v>
      </c>
      <c r="B18" s="2">
        <v>2087759</v>
      </c>
      <c r="C18" s="2"/>
      <c r="D18" s="13">
        <v>1.7172001174465059</v>
      </c>
      <c r="E18" s="13">
        <v>11.624330202863453</v>
      </c>
      <c r="F18" s="13">
        <f t="shared" si="1"/>
        <v>13.341530320309959</v>
      </c>
      <c r="G18" s="13">
        <v>19.693508685628945</v>
      </c>
      <c r="H18" s="13">
        <v>21.789392358025996</v>
      </c>
      <c r="I18" s="13">
        <v>23.748718123116699</v>
      </c>
      <c r="J18" s="13">
        <v>21.426850512918396</v>
      </c>
      <c r="K18" s="13">
        <v>52</v>
      </c>
    </row>
    <row r="19" spans="1:13">
      <c r="A19" s="19">
        <v>1982</v>
      </c>
      <c r="B19" s="2">
        <v>2240976</v>
      </c>
      <c r="C19" s="2"/>
      <c r="D19" s="13">
        <v>2.7816451403317126</v>
      </c>
      <c r="E19" s="13">
        <v>13.110805291979924</v>
      </c>
      <c r="F19" s="13">
        <f t="shared" si="1"/>
        <v>15.892450432311637</v>
      </c>
      <c r="G19" s="13">
        <v>19.786914273066735</v>
      </c>
      <c r="H19" s="13">
        <v>22.553208958953601</v>
      </c>
      <c r="I19" s="13">
        <v>23.936088561412529</v>
      </c>
      <c r="J19" s="13">
        <v>17.831337774255505</v>
      </c>
      <c r="K19" s="13">
        <v>50.5</v>
      </c>
    </row>
    <row r="20" spans="1:13">
      <c r="A20" s="19">
        <v>1978</v>
      </c>
      <c r="B20" s="2">
        <v>2257775</v>
      </c>
      <c r="C20" s="2"/>
      <c r="D20" s="13">
        <v>2.948699493970834</v>
      </c>
      <c r="E20" s="13">
        <v>12.641649411478115</v>
      </c>
      <c r="F20" s="13">
        <f t="shared" si="1"/>
        <v>15.590348905448948</v>
      </c>
      <c r="G20" s="13">
        <v>19.218035455260157</v>
      </c>
      <c r="H20" s="13">
        <v>24.323017129696272</v>
      </c>
      <c r="I20" s="13">
        <v>24.456599971210593</v>
      </c>
      <c r="J20" s="13">
        <v>16.411998538384029</v>
      </c>
      <c r="K20" s="13">
        <v>50.3</v>
      </c>
    </row>
    <row r="21" spans="1:13">
      <c r="A21" s="19">
        <v>1974</v>
      </c>
      <c r="B21" s="2">
        <v>2314013</v>
      </c>
      <c r="C21" s="2"/>
      <c r="D21" s="13">
        <v>2.2997714180417415</v>
      </c>
      <c r="E21" s="13">
        <v>10.51538431164364</v>
      </c>
      <c r="F21" s="13">
        <f t="shared" si="1"/>
        <v>12.815155729685381</v>
      </c>
      <c r="G21" s="13">
        <v>17.552067109206018</v>
      </c>
      <c r="H21" s="13">
        <v>25.31793074098286</v>
      </c>
      <c r="I21" s="13">
        <v>25.823355723543063</v>
      </c>
      <c r="J21" s="13">
        <v>18.491490696582677</v>
      </c>
      <c r="K21" s="4">
        <v>51.7</v>
      </c>
    </row>
    <row r="22" spans="1:13">
      <c r="A22" s="19">
        <v>1969</v>
      </c>
      <c r="B22" s="2">
        <v>2730250</v>
      </c>
      <c r="C22" s="2"/>
      <c r="D22" s="13">
        <v>1.9377346396850106</v>
      </c>
      <c r="E22" s="13">
        <v>10.023331196776851</v>
      </c>
      <c r="F22" s="13">
        <f t="shared" si="1"/>
        <v>11.961065836461863</v>
      </c>
      <c r="G22" s="13">
        <v>19.144693709367274</v>
      </c>
      <c r="H22" s="13">
        <v>26.51687574397949</v>
      </c>
      <c r="I22" s="13">
        <v>25.785697280468824</v>
      </c>
      <c r="J22" s="13">
        <v>16.591667429722552</v>
      </c>
      <c r="K22" s="4">
        <v>51.2</v>
      </c>
    </row>
    <row r="23" spans="1:13">
      <c r="A23" s="19">
        <v>1964</v>
      </c>
      <c r="B23" s="2">
        <v>3157857</v>
      </c>
      <c r="C23" s="2"/>
      <c r="D23" s="13">
        <v>1.6841167918623292</v>
      </c>
      <c r="E23" s="13">
        <v>9.791545342300175</v>
      </c>
      <c r="F23" s="13">
        <f t="shared" si="1"/>
        <v>11.475662134162505</v>
      </c>
      <c r="G23" s="13">
        <v>20.69469896831934</v>
      </c>
      <c r="H23" s="13">
        <v>26.9593588310047</v>
      </c>
      <c r="I23" s="13">
        <v>23.507524248248099</v>
      </c>
      <c r="J23" s="13">
        <v>17.362755818265363</v>
      </c>
      <c r="K23" s="4">
        <v>51.3</v>
      </c>
      <c r="L23" s="20"/>
    </row>
    <row r="24" spans="1:13">
      <c r="A24" s="19">
        <v>1959</v>
      </c>
      <c r="B24" s="2">
        <v>3707973</v>
      </c>
      <c r="C24" s="2"/>
      <c r="D24" s="13">
        <v>1.6760333523200424</v>
      </c>
      <c r="E24" s="13">
        <v>10.989136714928865</v>
      </c>
      <c r="F24" s="13">
        <f t="shared" si="1"/>
        <v>12.665170067248907</v>
      </c>
      <c r="G24" s="13">
        <v>21.958823630362282</v>
      </c>
      <c r="H24" s="13">
        <v>26.696293560127803</v>
      </c>
      <c r="I24" s="13">
        <v>21.864897987980896</v>
      </c>
      <c r="J24" s="13">
        <v>16.814814754280114</v>
      </c>
      <c r="K24" s="1">
        <v>50.5</v>
      </c>
      <c r="L24" s="20"/>
    </row>
    <row r="25" spans="1:13" ht="13.5">
      <c r="A25" s="31" t="s">
        <v>85</v>
      </c>
      <c r="B25" s="2">
        <v>4783021</v>
      </c>
      <c r="C25" s="2"/>
      <c r="D25" s="13">
        <v>1.9349305696498125</v>
      </c>
      <c r="E25" s="13">
        <v>13.203596837784728</v>
      </c>
      <c r="F25" s="13">
        <f t="shared" si="1"/>
        <v>15.138527407434541</v>
      </c>
      <c r="G25" s="13">
        <v>23.436094752307973</v>
      </c>
      <c r="H25" s="13">
        <v>24.569525013901401</v>
      </c>
      <c r="I25" s="13">
        <v>20.259738489627136</v>
      </c>
      <c r="J25" s="13">
        <v>16.596114336728945</v>
      </c>
      <c r="K25" s="1">
        <v>49.6</v>
      </c>
      <c r="L25" s="20"/>
    </row>
    <row r="26" spans="1:13">
      <c r="A26" s="19">
        <v>1950</v>
      </c>
      <c r="B26" s="2">
        <v>5385525</v>
      </c>
      <c r="C26" s="2"/>
      <c r="D26" s="13">
        <v>3.2468219101370566</v>
      </c>
      <c r="E26" s="13">
        <v>15.689995695088719</v>
      </c>
      <c r="F26" s="13">
        <f t="shared" si="1"/>
        <v>18.936817605225777</v>
      </c>
      <c r="G26" s="13">
        <v>23.528716372088493</v>
      </c>
      <c r="H26" s="13">
        <v>22.941434592873016</v>
      </c>
      <c r="I26" s="13">
        <v>19.834017353505295</v>
      </c>
      <c r="J26" s="13">
        <v>14.759014076307423</v>
      </c>
      <c r="K26" s="1">
        <v>48.3</v>
      </c>
      <c r="L26" s="20"/>
    </row>
    <row r="27" spans="1:13" ht="13.5">
      <c r="A27" s="31" t="s">
        <v>86</v>
      </c>
      <c r="B27" s="2">
        <v>5858889</v>
      </c>
      <c r="C27" s="2"/>
      <c r="D27" s="13">
        <v>2.54062216748726</v>
      </c>
      <c r="E27" s="13">
        <v>14.731144682271305</v>
      </c>
      <c r="F27" s="13">
        <f t="shared" si="1"/>
        <v>17.271766849758563</v>
      </c>
      <c r="G27" s="13">
        <v>22.833206988711776</v>
      </c>
      <c r="H27" s="13">
        <v>24.707212509928617</v>
      </c>
      <c r="I27" s="13">
        <v>20.23262933937718</v>
      </c>
      <c r="J27" s="13">
        <v>14.955184312223862</v>
      </c>
      <c r="K27" s="1">
        <v>48.7</v>
      </c>
      <c r="L27" s="20"/>
    </row>
    <row r="28" spans="1:13">
      <c r="A28" s="19">
        <v>1940</v>
      </c>
      <c r="B28" s="2">
        <v>6102417</v>
      </c>
      <c r="C28" s="2"/>
      <c r="D28" s="13">
        <v>3.9971616611985561</v>
      </c>
      <c r="E28" s="13">
        <v>16.261918069929614</v>
      </c>
      <c r="F28" s="13">
        <f t="shared" si="1"/>
        <v>20.259079731128171</v>
      </c>
      <c r="G28" s="13">
        <v>21.433703475766698</v>
      </c>
      <c r="H28" s="13">
        <v>24.465658753955573</v>
      </c>
      <c r="I28" s="13">
        <v>19.651011008406311</v>
      </c>
      <c r="J28" s="13">
        <v>14.19054703074325</v>
      </c>
      <c r="K28" s="13">
        <v>48</v>
      </c>
      <c r="L28" s="20"/>
    </row>
    <row r="29" spans="1:13" ht="13.5">
      <c r="A29" s="31" t="s">
        <v>87</v>
      </c>
      <c r="B29" s="2">
        <v>6288648</v>
      </c>
      <c r="C29" s="2"/>
      <c r="D29" s="13">
        <v>6.119660697753182</v>
      </c>
      <c r="E29" s="13">
        <v>17.272545110967723</v>
      </c>
      <c r="F29" s="13">
        <f t="shared" si="1"/>
        <v>23.392205808720906</v>
      </c>
      <c r="G29" s="13">
        <v>23.914044616279547</v>
      </c>
      <c r="H29" s="13">
        <v>24.038091236338449</v>
      </c>
      <c r="I29" s="13">
        <v>17.519222368961145</v>
      </c>
      <c r="J29" s="13">
        <v>11.136435969699958</v>
      </c>
      <c r="K29" s="4" t="s">
        <v>20</v>
      </c>
      <c r="L29" s="20"/>
    </row>
    <row r="30" spans="1:13" ht="13.5">
      <c r="A30" s="31" t="s">
        <v>88</v>
      </c>
      <c r="B30" s="2">
        <v>6448343</v>
      </c>
      <c r="C30" s="2"/>
      <c r="D30" s="13">
        <v>6.0287582200518743</v>
      </c>
      <c r="E30" s="13">
        <v>20.945723734605792</v>
      </c>
      <c r="F30" s="13">
        <f t="shared" si="1"/>
        <v>26.974481954657666</v>
      </c>
      <c r="G30" s="13">
        <v>24.944662793834791</v>
      </c>
      <c r="H30" s="13">
        <v>23.294406507187198</v>
      </c>
      <c r="I30" s="13">
        <v>15.615109166751386</v>
      </c>
      <c r="J30" s="13">
        <v>9.1713395775689577</v>
      </c>
      <c r="K30" s="4" t="s">
        <v>20</v>
      </c>
      <c r="L30" s="20"/>
    </row>
    <row r="31" spans="1:13" ht="13.5">
      <c r="A31" s="32" t="s">
        <v>89</v>
      </c>
      <c r="B31" s="29">
        <v>6361502</v>
      </c>
      <c r="C31" s="29"/>
      <c r="D31" s="25">
        <v>6.614584549259277</v>
      </c>
      <c r="E31" s="25">
        <v>22.30272659759261</v>
      </c>
      <c r="F31" s="25">
        <f t="shared" si="1"/>
        <v>28.917311146851887</v>
      </c>
      <c r="G31" s="25">
        <v>24.788626063100484</v>
      </c>
      <c r="H31" s="25">
        <v>22.599770075634012</v>
      </c>
      <c r="I31" s="25">
        <v>14.946408819908774</v>
      </c>
      <c r="J31" s="25">
        <v>8.7478838945048452</v>
      </c>
      <c r="K31" s="8" t="s">
        <v>20</v>
      </c>
      <c r="L31" s="20"/>
    </row>
    <row r="32" spans="1:13">
      <c r="A32" s="5"/>
      <c r="L32" s="20"/>
    </row>
    <row r="33" spans="1:1">
      <c r="A33" s="10" t="s">
        <v>21</v>
      </c>
    </row>
    <row r="34" spans="1:1">
      <c r="A34" s="14" t="s">
        <v>92</v>
      </c>
    </row>
    <row r="35" spans="1:1">
      <c r="A35" s="10" t="s">
        <v>217</v>
      </c>
    </row>
    <row r="36" spans="1:1">
      <c r="A36" s="14" t="s">
        <v>97</v>
      </c>
    </row>
    <row r="37" spans="1:1">
      <c r="A37" s="10" t="s">
        <v>98</v>
      </c>
    </row>
    <row r="38" spans="1:1">
      <c r="A38" s="10" t="s">
        <v>101</v>
      </c>
    </row>
    <row r="39" spans="1:1">
      <c r="A39" s="10" t="s">
        <v>99</v>
      </c>
    </row>
    <row r="40" spans="1:1">
      <c r="A40" s="15" t="s">
        <v>100</v>
      </c>
    </row>
    <row r="41" spans="1:1">
      <c r="A41" s="16" t="s">
        <v>93</v>
      </c>
    </row>
    <row r="42" spans="1:1">
      <c r="A42" s="16" t="s">
        <v>94</v>
      </c>
    </row>
    <row r="43" spans="1:1">
      <c r="A43" s="16" t="s">
        <v>95</v>
      </c>
    </row>
    <row r="44" spans="1:1">
      <c r="A44" s="16" t="s">
        <v>96</v>
      </c>
    </row>
    <row r="45" spans="1:1">
      <c r="A45" s="16" t="s">
        <v>43</v>
      </c>
    </row>
    <row r="46" spans="1:1">
      <c r="A46" s="14" t="s">
        <v>90</v>
      </c>
    </row>
    <row r="47" spans="1:1">
      <c r="A47" s="5"/>
    </row>
    <row r="48" spans="1:1">
      <c r="A48" s="10" t="s">
        <v>91</v>
      </c>
    </row>
    <row r="49" spans="1:1">
      <c r="A49" s="10" t="s">
        <v>210</v>
      </c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</sheetData>
  <mergeCells count="2">
    <mergeCell ref="D8:J8"/>
    <mergeCell ref="D3:J3"/>
  </mergeCells>
  <phoneticPr fontId="3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"/>
  <sheetViews>
    <sheetView zoomScaleNormal="100" workbookViewId="0">
      <selection activeCell="A36" sqref="A36"/>
    </sheetView>
  </sheetViews>
  <sheetFormatPr defaultRowHeight="12.5"/>
  <cols>
    <col min="2" max="2" width="10.7265625" customWidth="1"/>
    <col min="3" max="3" width="1.7265625" customWidth="1"/>
    <col min="4" max="9" width="10.7265625" customWidth="1"/>
    <col min="12" max="12" width="10.26953125" bestFit="1" customWidth="1"/>
  </cols>
  <sheetData>
    <row r="1" spans="1:9">
      <c r="A1" s="11" t="s">
        <v>104</v>
      </c>
    </row>
    <row r="2" spans="1:9" ht="13">
      <c r="A2" s="37" t="s">
        <v>167</v>
      </c>
      <c r="B2" s="6"/>
      <c r="C2" s="6"/>
      <c r="D2" s="6"/>
      <c r="E2" s="6"/>
      <c r="F2" s="6"/>
      <c r="G2" s="6"/>
      <c r="H2" s="6"/>
      <c r="I2" s="6"/>
    </row>
    <row r="3" spans="1:9">
      <c r="A3" s="38" t="s">
        <v>47</v>
      </c>
      <c r="B3" s="39" t="s">
        <v>5</v>
      </c>
      <c r="C3" s="39"/>
      <c r="D3" s="39" t="s">
        <v>107</v>
      </c>
      <c r="E3" s="184" t="s">
        <v>61</v>
      </c>
      <c r="F3" s="184"/>
      <c r="G3" s="184"/>
      <c r="H3" s="184"/>
      <c r="I3" s="184"/>
    </row>
    <row r="4" spans="1:9" ht="13.5">
      <c r="A4" s="17"/>
      <c r="B4" s="18" t="s">
        <v>7</v>
      </c>
      <c r="C4" s="18"/>
      <c r="D4" s="18" t="s">
        <v>105</v>
      </c>
      <c r="E4" s="18" t="s">
        <v>45</v>
      </c>
      <c r="F4" s="18" t="s">
        <v>46</v>
      </c>
      <c r="G4" s="18" t="s">
        <v>59</v>
      </c>
      <c r="H4" s="18" t="s">
        <v>63</v>
      </c>
      <c r="I4" s="18" t="s">
        <v>48</v>
      </c>
    </row>
    <row r="5" spans="1:9" ht="13.5">
      <c r="A5" s="40"/>
      <c r="B5" s="41" t="s">
        <v>14</v>
      </c>
      <c r="C5" s="41"/>
      <c r="D5" s="41" t="s">
        <v>106</v>
      </c>
      <c r="E5" s="41" t="s">
        <v>58</v>
      </c>
      <c r="F5" s="41" t="s">
        <v>58</v>
      </c>
      <c r="G5" s="41" t="s">
        <v>60</v>
      </c>
      <c r="H5" s="40"/>
      <c r="I5" s="41" t="s">
        <v>64</v>
      </c>
    </row>
    <row r="6" spans="1:9">
      <c r="A6" s="38"/>
      <c r="B6" s="39"/>
      <c r="C6" s="39"/>
      <c r="D6" s="39"/>
      <c r="E6" s="38"/>
      <c r="F6" s="38"/>
      <c r="G6" s="39"/>
      <c r="H6" s="38"/>
      <c r="I6" s="39"/>
    </row>
    <row r="7" spans="1:9" ht="13">
      <c r="A7" s="38"/>
      <c r="B7" s="47" t="s">
        <v>82</v>
      </c>
      <c r="C7" s="39"/>
      <c r="D7" s="185" t="s">
        <v>18</v>
      </c>
      <c r="E7" s="185"/>
      <c r="F7" s="185"/>
      <c r="G7" s="185"/>
      <c r="H7" s="185"/>
      <c r="I7" s="185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 ht="13.5">
      <c r="A9" s="42" t="s">
        <v>65</v>
      </c>
      <c r="B9" s="43">
        <v>6290</v>
      </c>
      <c r="C9" s="43"/>
      <c r="D9" s="44">
        <f>+E9+F9+G9</f>
        <v>30.27027027027027</v>
      </c>
      <c r="E9" s="44">
        <v>18.75993640699523</v>
      </c>
      <c r="F9" s="44">
        <v>5.1987281399046106</v>
      </c>
      <c r="G9" s="44">
        <v>6.3116057233704295</v>
      </c>
      <c r="H9" s="44"/>
      <c r="I9" s="42" t="s">
        <v>72</v>
      </c>
    </row>
    <row r="10" spans="1:9" ht="13.5">
      <c r="A10" s="42" t="s">
        <v>66</v>
      </c>
      <c r="B10" s="43">
        <v>6812</v>
      </c>
      <c r="C10" s="43"/>
      <c r="D10" s="44">
        <f t="shared" ref="D10:D25" si="0">+E10+F10+G10</f>
        <v>30.504991192014096</v>
      </c>
      <c r="E10" s="44">
        <v>19.333529066353496</v>
      </c>
      <c r="F10" s="44">
        <v>5.108631826189078</v>
      </c>
      <c r="G10" s="44">
        <v>6.0628302994715204</v>
      </c>
      <c r="H10" s="44"/>
      <c r="I10" s="42" t="s">
        <v>73</v>
      </c>
    </row>
    <row r="11" spans="1:9">
      <c r="A11" s="42" t="s">
        <v>49</v>
      </c>
      <c r="B11" s="43">
        <v>6102</v>
      </c>
      <c r="C11" s="43"/>
      <c r="D11" s="44">
        <f t="shared" si="0"/>
        <v>28.66273352999017</v>
      </c>
      <c r="E11" s="44">
        <v>13.176007866273354</v>
      </c>
      <c r="F11" s="44">
        <v>6.2110783349721403</v>
      </c>
      <c r="G11" s="44">
        <v>9.2756473287446735</v>
      </c>
      <c r="H11" s="17"/>
      <c r="I11" s="42" t="s">
        <v>74</v>
      </c>
    </row>
    <row r="12" spans="1:9" ht="13.5">
      <c r="A12" s="42" t="s">
        <v>67</v>
      </c>
      <c r="B12" s="43">
        <v>5859</v>
      </c>
      <c r="C12" s="43"/>
      <c r="D12" s="44">
        <f t="shared" si="0"/>
        <v>26.796381635091315</v>
      </c>
      <c r="E12" s="44">
        <v>8.3802696705922504</v>
      </c>
      <c r="F12" s="44">
        <v>4.1645331967912611</v>
      </c>
      <c r="G12" s="44">
        <v>14.251578767707802</v>
      </c>
      <c r="H12" s="17"/>
      <c r="I12" s="42" t="s">
        <v>75</v>
      </c>
    </row>
    <row r="13" spans="1:9">
      <c r="A13" s="42" t="s">
        <v>50</v>
      </c>
      <c r="B13" s="43">
        <v>5388</v>
      </c>
      <c r="C13" s="43"/>
      <c r="D13" s="44">
        <f t="shared" si="0"/>
        <v>38.845582776540461</v>
      </c>
      <c r="E13" s="44">
        <v>15.515961395694136</v>
      </c>
      <c r="F13" s="44">
        <v>5.8092056421677798</v>
      </c>
      <c r="G13" s="44">
        <v>17.520415738678544</v>
      </c>
      <c r="H13" s="17"/>
      <c r="I13" s="42" t="s">
        <v>76</v>
      </c>
    </row>
    <row r="14" spans="1:9" ht="13.5">
      <c r="A14" s="42" t="s">
        <v>68</v>
      </c>
      <c r="B14" s="43">
        <v>4782</v>
      </c>
      <c r="C14" s="43"/>
      <c r="D14" s="44">
        <f t="shared" si="0"/>
        <v>45.023002927645337</v>
      </c>
      <c r="E14" s="44">
        <v>17.147636971978251</v>
      </c>
      <c r="F14" s="44">
        <v>6.3989962358845673</v>
      </c>
      <c r="G14" s="44">
        <v>21.476369719782518</v>
      </c>
      <c r="H14" s="17"/>
      <c r="I14" s="42" t="s">
        <v>77</v>
      </c>
    </row>
    <row r="15" spans="1:9">
      <c r="A15" s="42" t="s">
        <v>51</v>
      </c>
      <c r="B15" s="43">
        <v>3711</v>
      </c>
      <c r="C15" s="43"/>
      <c r="D15" s="44">
        <f t="shared" si="0"/>
        <v>44.839665858259224</v>
      </c>
      <c r="E15" s="44">
        <v>14.982484505524118</v>
      </c>
      <c r="F15" s="44">
        <v>6.1977903530045806</v>
      </c>
      <c r="G15" s="44">
        <v>23.65939099973053</v>
      </c>
      <c r="H15" s="17"/>
      <c r="I15" s="42" t="s">
        <v>78</v>
      </c>
    </row>
    <row r="16" spans="1:9">
      <c r="A16" s="42" t="s">
        <v>52</v>
      </c>
      <c r="B16" s="43">
        <v>3158</v>
      </c>
      <c r="C16" s="43"/>
      <c r="D16" s="44">
        <f t="shared" si="0"/>
        <v>46.295123495883473</v>
      </c>
      <c r="E16" s="44">
        <v>14.217859404686511</v>
      </c>
      <c r="F16" s="44">
        <v>5.984800506649778</v>
      </c>
      <c r="G16" s="44">
        <v>26.092463584547183</v>
      </c>
      <c r="H16" s="17"/>
      <c r="I16" s="42" t="s">
        <v>79</v>
      </c>
    </row>
    <row r="17" spans="1:12">
      <c r="A17" s="42" t="s">
        <v>53</v>
      </c>
      <c r="B17" s="43">
        <v>2730</v>
      </c>
      <c r="C17" s="43"/>
      <c r="D17" s="44">
        <f t="shared" si="0"/>
        <v>54.322344322344321</v>
      </c>
      <c r="E17" s="44">
        <v>14.358974358974358</v>
      </c>
      <c r="F17" s="44">
        <v>8.0586080586080584</v>
      </c>
      <c r="G17" s="44">
        <v>31.904761904761902</v>
      </c>
      <c r="H17" s="17"/>
      <c r="I17" s="42" t="s">
        <v>80</v>
      </c>
    </row>
    <row r="18" spans="1:12" ht="13.5">
      <c r="A18" s="42" t="s">
        <v>69</v>
      </c>
      <c r="B18" s="43">
        <v>2279.27</v>
      </c>
      <c r="C18" s="43"/>
      <c r="D18" s="44">
        <f t="shared" si="0"/>
        <v>44.377190942714115</v>
      </c>
      <c r="E18" s="44">
        <v>8.6396521693349193</v>
      </c>
      <c r="F18" s="44">
        <v>6.8699188775353512</v>
      </c>
      <c r="G18" s="44">
        <v>28.867619895843845</v>
      </c>
      <c r="H18" s="44">
        <v>36.408279843985135</v>
      </c>
      <c r="I18" s="44">
        <v>19.21452921330075</v>
      </c>
    </row>
    <row r="19" spans="1:12">
      <c r="A19" s="42" t="s">
        <v>54</v>
      </c>
      <c r="B19" s="43">
        <v>2257.7750000000001</v>
      </c>
      <c r="C19" s="43"/>
      <c r="D19" s="44">
        <f t="shared" si="0"/>
        <v>53.295213207693408</v>
      </c>
      <c r="E19" s="44">
        <v>11.182292301048598</v>
      </c>
      <c r="F19" s="44">
        <v>8.0065551261751065</v>
      </c>
      <c r="G19" s="44">
        <v>34.106365780469702</v>
      </c>
      <c r="H19" s="44">
        <v>41.758058265327591</v>
      </c>
      <c r="I19" s="44">
        <v>4.9467285269789949</v>
      </c>
    </row>
    <row r="20" spans="1:12">
      <c r="A20" s="42" t="s">
        <v>55</v>
      </c>
      <c r="B20" s="43">
        <v>2240.9760000000001</v>
      </c>
      <c r="C20" s="43"/>
      <c r="D20" s="44">
        <f t="shared" si="0"/>
        <v>52.984681674413288</v>
      </c>
      <c r="E20" s="44">
        <v>9.9837303032250233</v>
      </c>
      <c r="F20" s="44">
        <v>8.4247667087911697</v>
      </c>
      <c r="G20" s="44">
        <v>34.576184662397097</v>
      </c>
      <c r="H20" s="44">
        <v>38.456369010645361</v>
      </c>
      <c r="I20" s="44">
        <v>8.5589493149413478</v>
      </c>
    </row>
    <row r="21" spans="1:12">
      <c r="A21" s="42" t="s">
        <v>56</v>
      </c>
      <c r="B21" s="43">
        <v>2087.759</v>
      </c>
      <c r="C21" s="43"/>
      <c r="D21" s="44">
        <f t="shared" si="0"/>
        <v>53.433370422543987</v>
      </c>
      <c r="E21" s="44">
        <v>9.5811346041377377</v>
      </c>
      <c r="F21" s="44">
        <v>8.5413594193582689</v>
      </c>
      <c r="G21" s="44">
        <v>35.310876399047977</v>
      </c>
      <c r="H21" s="44">
        <v>40.448921546979321</v>
      </c>
      <c r="I21" s="44">
        <v>6.117708030476698</v>
      </c>
    </row>
    <row r="22" spans="1:12">
      <c r="A22" s="42" t="s">
        <v>57</v>
      </c>
      <c r="B22" s="43">
        <v>1925.3</v>
      </c>
      <c r="C22" s="43"/>
      <c r="D22" s="44">
        <f t="shared" si="0"/>
        <v>51.56458733703839</v>
      </c>
      <c r="E22" s="44">
        <v>8.5794421648574257</v>
      </c>
      <c r="F22" s="44">
        <v>8.4154677193164709</v>
      </c>
      <c r="G22" s="44">
        <v>34.569677452864497</v>
      </c>
      <c r="H22" s="44">
        <v>41.649664987274711</v>
      </c>
      <c r="I22" s="44">
        <v>6.7857476756869053</v>
      </c>
    </row>
    <row r="23" spans="1:12">
      <c r="A23" s="42" t="s">
        <v>62</v>
      </c>
      <c r="B23" s="43">
        <v>1911.8589999999999</v>
      </c>
      <c r="C23" s="43"/>
      <c r="D23" s="44">
        <f t="shared" si="0"/>
        <v>54.510191389637001</v>
      </c>
      <c r="E23" s="44">
        <v>8.6280944358344414</v>
      </c>
      <c r="F23" s="44">
        <v>8.7831790942742121</v>
      </c>
      <c r="G23" s="44">
        <v>37.098917859528349</v>
      </c>
      <c r="H23" s="44">
        <v>39.503645404812801</v>
      </c>
      <c r="I23" s="44">
        <v>5.9861632055502003</v>
      </c>
    </row>
    <row r="24" spans="1:12" ht="13">
      <c r="A24" s="74" t="s">
        <v>164</v>
      </c>
      <c r="B24" s="51">
        <v>2128.982</v>
      </c>
      <c r="C24" s="51"/>
      <c r="D24" s="52">
        <f t="shared" si="0"/>
        <v>54.804690692546941</v>
      </c>
      <c r="E24" s="52">
        <v>8.8565333102863235</v>
      </c>
      <c r="F24" s="52">
        <v>6.852101145054303</v>
      </c>
      <c r="G24" s="52">
        <v>39.096056237206319</v>
      </c>
      <c r="H24" s="52">
        <v>45.195309307453044</v>
      </c>
      <c r="I24" s="89" t="s">
        <v>20</v>
      </c>
      <c r="K24" s="20"/>
      <c r="L24" s="48"/>
    </row>
    <row r="25" spans="1:12" ht="13">
      <c r="A25" s="74" t="s">
        <v>165</v>
      </c>
      <c r="B25" s="51">
        <v>2205</v>
      </c>
      <c r="C25" s="51"/>
      <c r="D25" s="52">
        <f t="shared" si="0"/>
        <v>64.72469965420774</v>
      </c>
      <c r="E25" s="52">
        <v>16.058521620180045</v>
      </c>
      <c r="F25" s="52">
        <v>8.9208868682397249</v>
      </c>
      <c r="G25" s="52">
        <v>39.745291165787975</v>
      </c>
      <c r="H25" s="52">
        <v>35.275300345792253</v>
      </c>
      <c r="I25" s="89" t="s">
        <v>20</v>
      </c>
      <c r="K25" s="20"/>
    </row>
    <row r="26" spans="1:12" ht="13">
      <c r="A26" s="75" t="s">
        <v>166</v>
      </c>
      <c r="B26" s="23">
        <v>2109</v>
      </c>
      <c r="C26" s="23"/>
      <c r="D26" s="45">
        <f>+E26+F26+G26</f>
        <v>60.951129354104182</v>
      </c>
      <c r="E26" s="24">
        <v>12.4513642658262</v>
      </c>
      <c r="F26" s="45">
        <v>8.5529200878204783</v>
      </c>
      <c r="G26" s="24">
        <v>39.9468450004575</v>
      </c>
      <c r="H26" s="24">
        <v>39.048870645895825</v>
      </c>
      <c r="I26" s="90" t="s">
        <v>20</v>
      </c>
      <c r="K26" s="20"/>
    </row>
    <row r="27" spans="1:12" ht="13">
      <c r="A27" s="94" t="s">
        <v>174</v>
      </c>
      <c r="B27" s="51"/>
      <c r="C27" s="51"/>
      <c r="D27" s="52"/>
      <c r="E27" s="52"/>
      <c r="F27" s="52"/>
      <c r="G27" s="77"/>
      <c r="H27" s="52"/>
      <c r="I27" s="89"/>
      <c r="K27" s="20"/>
    </row>
    <row r="28" spans="1:12">
      <c r="A28" s="46" t="s">
        <v>81</v>
      </c>
    </row>
    <row r="29" spans="1:12">
      <c r="A29" s="33" t="s">
        <v>70</v>
      </c>
    </row>
    <row r="30" spans="1:12">
      <c r="A30" s="46" t="s">
        <v>71</v>
      </c>
    </row>
    <row r="31" spans="1:12">
      <c r="A31" s="46"/>
    </row>
    <row r="32" spans="1:12">
      <c r="A32" s="10" t="s">
        <v>218</v>
      </c>
    </row>
    <row r="33" spans="1:14">
      <c r="A33" s="10" t="s">
        <v>219</v>
      </c>
    </row>
    <row r="34" spans="1:14">
      <c r="A34" s="11"/>
      <c r="H34" s="161"/>
      <c r="K34" s="1"/>
      <c r="N34" s="48"/>
    </row>
    <row r="35" spans="1:14" ht="13">
      <c r="B35" s="76">
        <v>2007</v>
      </c>
      <c r="F35" s="76">
        <v>2012</v>
      </c>
      <c r="J35" s="76"/>
      <c r="K35" s="1"/>
      <c r="L35" s="48"/>
    </row>
    <row r="36" spans="1:14">
      <c r="B36" s="2">
        <v>2204792</v>
      </c>
      <c r="C36" s="1"/>
      <c r="F36" s="2">
        <v>2109303</v>
      </c>
      <c r="G36" s="1"/>
      <c r="J36" s="2"/>
      <c r="K36" s="1"/>
      <c r="L36" s="48"/>
    </row>
    <row r="37" spans="1:14">
      <c r="B37" s="2"/>
      <c r="C37" s="1"/>
      <c r="F37" s="2"/>
      <c r="G37" s="1"/>
      <c r="J37" s="2"/>
      <c r="K37" s="1"/>
      <c r="L37" s="48"/>
    </row>
    <row r="38" spans="1:14">
      <c r="A38" s="49">
        <f>+(B38/$B$36)*100</f>
        <v>16.058521620180045</v>
      </c>
      <c r="B38" s="2">
        <f>238479+115578</f>
        <v>354057</v>
      </c>
      <c r="C38" s="1" t="s">
        <v>45</v>
      </c>
      <c r="E38" s="49">
        <f>+(F38/2109303)*100</f>
        <v>12.4513642658262</v>
      </c>
      <c r="F38" s="160">
        <f>169761+92876</f>
        <v>262637</v>
      </c>
      <c r="G38" s="1" t="s">
        <v>45</v>
      </c>
      <c r="I38" s="49"/>
      <c r="J38" s="160"/>
      <c r="K38" s="1"/>
      <c r="L38" s="48"/>
    </row>
    <row r="39" spans="1:14">
      <c r="A39" s="49">
        <f>+(B39/$B$36)*100</f>
        <v>8.9208868682397249</v>
      </c>
      <c r="B39" s="2">
        <v>196687</v>
      </c>
      <c r="C39" s="1" t="s">
        <v>46</v>
      </c>
      <c r="E39" s="49">
        <f t="shared" ref="E39:E41" si="1">+(F39/2109303)*100</f>
        <v>8.5529200878204783</v>
      </c>
      <c r="F39" s="160">
        <v>180407</v>
      </c>
      <c r="G39" s="1" t="s">
        <v>46</v>
      </c>
      <c r="I39" s="49"/>
      <c r="J39" s="160"/>
      <c r="K39" s="1"/>
      <c r="L39" s="48"/>
      <c r="N39" s="48"/>
    </row>
    <row r="40" spans="1:14">
      <c r="A40" s="49">
        <f>+(B40/$B$36)*100</f>
        <v>39.745291165787975</v>
      </c>
      <c r="B40" s="2">
        <v>876301</v>
      </c>
      <c r="C40" s="1" t="s">
        <v>111</v>
      </c>
      <c r="E40" s="49">
        <f t="shared" si="1"/>
        <v>39.9468450004575</v>
      </c>
      <c r="F40" s="160">
        <v>842600</v>
      </c>
      <c r="G40" s="1" t="s">
        <v>111</v>
      </c>
      <c r="I40" s="49"/>
      <c r="J40" s="160"/>
    </row>
    <row r="41" spans="1:14">
      <c r="A41" s="49">
        <f>+(B41/$B$36)*100</f>
        <v>35.275300345792253</v>
      </c>
      <c r="B41" s="2">
        <v>777747</v>
      </c>
      <c r="C41" s="1" t="s">
        <v>112</v>
      </c>
      <c r="E41" s="49">
        <f t="shared" si="1"/>
        <v>39.048870645895825</v>
      </c>
      <c r="F41" s="160">
        <v>823659</v>
      </c>
      <c r="G41" s="1" t="s">
        <v>112</v>
      </c>
      <c r="I41" s="49"/>
      <c r="J41" s="160"/>
    </row>
    <row r="42" spans="1:14">
      <c r="A42" s="49">
        <f>SUM(A38:A41)</f>
        <v>100</v>
      </c>
      <c r="B42" s="43">
        <f>SUM(B38:B41)</f>
        <v>2204792</v>
      </c>
      <c r="C42" s="17"/>
      <c r="D42" s="17"/>
      <c r="E42" s="49">
        <f>SUM(E38:E41)</f>
        <v>100</v>
      </c>
      <c r="F42" s="43">
        <f>SUM(F38:F41)</f>
        <v>2109303</v>
      </c>
      <c r="G42" s="17"/>
      <c r="I42" s="20"/>
      <c r="J42" s="48"/>
    </row>
    <row r="43" spans="1:14">
      <c r="F43" s="48"/>
      <c r="J43" s="48"/>
    </row>
    <row r="44" spans="1:14">
      <c r="F44" s="162"/>
    </row>
    <row r="45" spans="1:14">
      <c r="E45" s="48"/>
    </row>
    <row r="46" spans="1:14">
      <c r="E46" s="48"/>
    </row>
    <row r="48" spans="1:14">
      <c r="F48" s="158"/>
      <c r="G48" s="159"/>
    </row>
    <row r="49" spans="6:10">
      <c r="F49" s="158"/>
      <c r="G49" s="158"/>
      <c r="J49" s="160"/>
    </row>
    <row r="50" spans="6:10">
      <c r="F50" s="158"/>
      <c r="G50" s="159"/>
    </row>
    <row r="51" spans="6:10">
      <c r="F51" s="158"/>
      <c r="G51" s="159"/>
    </row>
    <row r="52" spans="6:10">
      <c r="F52" s="158"/>
      <c r="G52" s="159"/>
    </row>
    <row r="53" spans="6:10">
      <c r="F53" s="158"/>
      <c r="G53" s="159"/>
    </row>
    <row r="54" spans="6:10">
      <c r="F54" s="159"/>
      <c r="G54" s="159"/>
    </row>
    <row r="55" spans="6:10">
      <c r="F55" s="158"/>
      <c r="G55" s="159"/>
    </row>
    <row r="56" spans="6:10">
      <c r="F56" s="159"/>
      <c r="G56" s="159"/>
    </row>
  </sheetData>
  <mergeCells count="2">
    <mergeCell ref="E3:I3"/>
    <mergeCell ref="D7:I7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topLeftCell="A15" zoomScaleNormal="100" workbookViewId="0">
      <selection activeCell="A38" sqref="A38"/>
    </sheetView>
  </sheetViews>
  <sheetFormatPr defaultRowHeight="12.5"/>
  <cols>
    <col min="1" max="2" width="8.7265625" customWidth="1"/>
    <col min="3" max="3" width="1.7265625" customWidth="1"/>
    <col min="4" max="4" width="9.7265625" customWidth="1"/>
    <col min="5" max="5" width="1.7265625" customWidth="1"/>
    <col min="6" max="6" width="9.7265625" customWidth="1"/>
    <col min="7" max="7" width="1.7265625" customWidth="1"/>
    <col min="8" max="8" width="8.7265625" customWidth="1"/>
    <col min="9" max="9" width="1.7265625" customWidth="1"/>
    <col min="10" max="10" width="8.7265625" customWidth="1"/>
    <col min="11" max="14" width="10.7265625" customWidth="1"/>
  </cols>
  <sheetData>
    <row r="1" spans="1:11">
      <c r="A1" s="10" t="s">
        <v>197</v>
      </c>
      <c r="B1" s="17"/>
      <c r="C1" s="17"/>
      <c r="D1" s="17"/>
      <c r="E1" s="17"/>
      <c r="F1" s="17"/>
      <c r="G1" s="17"/>
      <c r="H1" s="17"/>
      <c r="I1" s="17"/>
      <c r="J1" s="17"/>
    </row>
    <row r="2" spans="1:11" ht="13">
      <c r="A2" s="22" t="s">
        <v>211</v>
      </c>
      <c r="B2" s="23"/>
      <c r="C2" s="23"/>
      <c r="D2" s="24"/>
      <c r="E2" s="24"/>
      <c r="F2" s="24"/>
      <c r="G2" s="24"/>
      <c r="H2" s="24"/>
      <c r="I2" s="24"/>
      <c r="J2" s="24"/>
    </row>
    <row r="3" spans="1:11">
      <c r="A3" s="1" t="s">
        <v>0</v>
      </c>
      <c r="B3" s="186" t="s">
        <v>113</v>
      </c>
      <c r="C3" s="186"/>
      <c r="D3" s="186"/>
      <c r="E3" s="186"/>
      <c r="F3" s="186"/>
      <c r="G3" s="54"/>
      <c r="H3" s="188" t="s">
        <v>117</v>
      </c>
      <c r="I3" s="188"/>
      <c r="J3" s="188"/>
    </row>
    <row r="4" spans="1:11" ht="13.5">
      <c r="A4" s="19" t="s">
        <v>1</v>
      </c>
      <c r="B4" s="3" t="s">
        <v>5</v>
      </c>
      <c r="C4" s="3"/>
      <c r="D4" s="187" t="s">
        <v>114</v>
      </c>
      <c r="E4" s="187"/>
      <c r="F4" s="187"/>
      <c r="G4" s="55"/>
      <c r="H4" s="183" t="s">
        <v>118</v>
      </c>
      <c r="I4" s="183"/>
      <c r="J4" s="183"/>
    </row>
    <row r="5" spans="1:11">
      <c r="A5" s="19"/>
      <c r="B5" s="3"/>
      <c r="C5" s="3"/>
      <c r="D5" s="9" t="s">
        <v>115</v>
      </c>
      <c r="E5" s="9"/>
      <c r="F5" s="9" t="s">
        <v>116</v>
      </c>
      <c r="G5" s="9"/>
      <c r="H5" s="9" t="s">
        <v>115</v>
      </c>
      <c r="I5" s="9"/>
      <c r="J5" s="9" t="s">
        <v>116</v>
      </c>
    </row>
    <row r="6" spans="1:11">
      <c r="A6" s="28"/>
      <c r="B6" s="29"/>
      <c r="C6" s="29"/>
      <c r="D6" s="30"/>
      <c r="E6" s="30"/>
      <c r="F6" s="30"/>
      <c r="G6" s="30"/>
      <c r="H6" s="30"/>
      <c r="I6" s="30"/>
      <c r="J6" s="30"/>
    </row>
    <row r="7" spans="1:11">
      <c r="A7" s="56"/>
      <c r="B7" s="57"/>
      <c r="C7" s="57"/>
      <c r="D7" s="58"/>
      <c r="E7" s="58"/>
      <c r="F7" s="58"/>
      <c r="G7" s="58"/>
      <c r="H7" s="58"/>
      <c r="I7" s="58"/>
      <c r="J7" s="58"/>
    </row>
    <row r="8" spans="1:11" ht="13">
      <c r="A8" s="56"/>
      <c r="B8" s="189" t="s">
        <v>3</v>
      </c>
      <c r="C8" s="189"/>
      <c r="D8" s="189"/>
      <c r="E8" s="189"/>
      <c r="F8" s="189"/>
      <c r="G8" s="59"/>
      <c r="H8" s="190" t="s">
        <v>18</v>
      </c>
      <c r="I8" s="190"/>
      <c r="J8" s="190"/>
    </row>
    <row r="9" spans="1:11" ht="13.5">
      <c r="A9" s="19" t="s">
        <v>119</v>
      </c>
      <c r="B9" s="2"/>
      <c r="C9" s="2"/>
      <c r="D9" s="13"/>
      <c r="E9" s="13"/>
      <c r="F9" s="13"/>
      <c r="G9" s="13"/>
      <c r="H9" s="13"/>
      <c r="I9" s="13"/>
      <c r="J9" s="13"/>
    </row>
    <row r="10" spans="1:11">
      <c r="A10" s="19">
        <v>2012</v>
      </c>
      <c r="B10" s="2">
        <v>2109303</v>
      </c>
      <c r="C10" s="2"/>
      <c r="D10" s="2">
        <v>1007904</v>
      </c>
      <c r="E10" s="13"/>
      <c r="F10" s="2">
        <v>1101399</v>
      </c>
      <c r="G10" s="13"/>
      <c r="H10" s="12">
        <f>+(D10/$B10)*100</f>
        <v>47.783746574105287</v>
      </c>
      <c r="I10" s="13"/>
      <c r="J10" s="12">
        <f>+(F10/$B10)*100</f>
        <v>52.216253425894706</v>
      </c>
    </row>
    <row r="11" spans="1:11">
      <c r="A11" s="19">
        <v>2007</v>
      </c>
      <c r="B11" s="2">
        <v>2204792</v>
      </c>
      <c r="C11" s="2"/>
      <c r="D11" s="2">
        <v>993881</v>
      </c>
      <c r="E11" s="2"/>
      <c r="F11" s="2">
        <v>1210911</v>
      </c>
      <c r="G11" s="13"/>
      <c r="H11" s="12">
        <f>+(D11/$B11)*100</f>
        <v>45.078220530553445</v>
      </c>
      <c r="I11" s="12"/>
      <c r="J11" s="12">
        <f>+(F11/$B11)*100</f>
        <v>54.921779469446555</v>
      </c>
      <c r="K11" s="53"/>
    </row>
    <row r="12" spans="1:11">
      <c r="A12" s="19">
        <v>2002</v>
      </c>
      <c r="B12" s="2">
        <v>2128982</v>
      </c>
      <c r="C12" s="2"/>
      <c r="D12" s="2">
        <v>1224246</v>
      </c>
      <c r="E12" s="2"/>
      <c r="F12" s="2">
        <v>904736</v>
      </c>
      <c r="G12" s="13"/>
      <c r="H12" s="12">
        <f t="shared" ref="H12:H13" si="0">+(D12/$B12)*100</f>
        <v>57.503821075049011</v>
      </c>
      <c r="I12" s="12"/>
      <c r="J12" s="12">
        <f t="shared" ref="J12:J13" si="1">+(F12/$B12)*100</f>
        <v>42.496178924950982</v>
      </c>
      <c r="K12" s="53"/>
    </row>
    <row r="13" spans="1:11">
      <c r="A13" s="19">
        <v>1997</v>
      </c>
      <c r="B13" s="2">
        <v>2215876</v>
      </c>
      <c r="C13" s="2"/>
      <c r="D13" s="2">
        <v>1044388</v>
      </c>
      <c r="E13" s="2"/>
      <c r="F13" s="2">
        <v>1171488</v>
      </c>
      <c r="G13" s="13"/>
      <c r="H13" s="12">
        <f t="shared" si="0"/>
        <v>47.132059736194627</v>
      </c>
      <c r="I13" s="12"/>
      <c r="J13" s="12">
        <f t="shared" si="1"/>
        <v>52.86794026380538</v>
      </c>
      <c r="K13" s="53"/>
    </row>
    <row r="14" spans="1:11">
      <c r="A14" s="19"/>
      <c r="B14" s="2"/>
      <c r="C14" s="2"/>
      <c r="D14" s="2"/>
      <c r="E14" s="2"/>
      <c r="F14" s="2"/>
      <c r="G14" s="13"/>
      <c r="H14" s="12"/>
      <c r="I14" s="12"/>
      <c r="J14" s="12"/>
    </row>
    <row r="15" spans="1:11" ht="13.5">
      <c r="A15" s="19" t="s">
        <v>120</v>
      </c>
      <c r="B15" s="2"/>
      <c r="C15" s="2"/>
      <c r="D15" s="2"/>
      <c r="E15" s="2"/>
      <c r="F15" s="2"/>
      <c r="G15" s="13"/>
      <c r="H15" s="12"/>
      <c r="I15" s="12"/>
      <c r="J15" s="12"/>
    </row>
    <row r="16" spans="1:11">
      <c r="A16" s="19">
        <v>1997</v>
      </c>
      <c r="B16" s="2">
        <v>1911859</v>
      </c>
      <c r="C16" s="2"/>
      <c r="D16" s="2">
        <v>961560</v>
      </c>
      <c r="E16" s="2"/>
      <c r="F16" s="2">
        <v>950299</v>
      </c>
      <c r="G16" s="13"/>
      <c r="H16" s="12">
        <f t="shared" ref="H16:H21" si="2">+(D16/$B16)*100</f>
        <v>50.294503935698188</v>
      </c>
      <c r="I16" s="12"/>
      <c r="J16" s="12">
        <f t="shared" ref="J16:J21" si="3">+(F16/$B16)*100</f>
        <v>49.705496064301812</v>
      </c>
      <c r="K16" s="53"/>
    </row>
    <row r="17" spans="1:11">
      <c r="A17" s="19">
        <v>1992</v>
      </c>
      <c r="B17" s="2">
        <v>1925300</v>
      </c>
      <c r="C17" s="2"/>
      <c r="D17" s="2">
        <v>1053150</v>
      </c>
      <c r="E17" s="2"/>
      <c r="F17" s="2">
        <v>872150</v>
      </c>
      <c r="G17" s="13"/>
      <c r="H17" s="12">
        <f t="shared" si="2"/>
        <v>54.70056614553576</v>
      </c>
      <c r="I17" s="12"/>
      <c r="J17" s="12">
        <f t="shared" si="3"/>
        <v>45.29943385446424</v>
      </c>
      <c r="K17" s="53"/>
    </row>
    <row r="18" spans="1:11">
      <c r="A18" s="19">
        <v>1987</v>
      </c>
      <c r="B18" s="2">
        <v>2087759</v>
      </c>
      <c r="C18" s="2"/>
      <c r="D18" s="2">
        <v>1138179</v>
      </c>
      <c r="E18" s="2"/>
      <c r="F18" s="2">
        <v>949580</v>
      </c>
      <c r="G18" s="13"/>
      <c r="H18" s="12">
        <f t="shared" si="2"/>
        <v>54.516780911973072</v>
      </c>
      <c r="I18" s="12"/>
      <c r="J18" s="12">
        <f t="shared" si="3"/>
        <v>45.483219088026921</v>
      </c>
      <c r="K18" s="53"/>
    </row>
    <row r="19" spans="1:11">
      <c r="A19" s="19">
        <v>1982</v>
      </c>
      <c r="B19" s="2">
        <v>2240976</v>
      </c>
      <c r="C19" s="2"/>
      <c r="D19" s="2">
        <v>1234787</v>
      </c>
      <c r="E19" s="2"/>
      <c r="F19" s="2">
        <v>1006189</v>
      </c>
      <c r="G19" s="13"/>
      <c r="H19" s="12">
        <f t="shared" si="2"/>
        <v>55.100411606371516</v>
      </c>
      <c r="I19" s="12"/>
      <c r="J19" s="12">
        <f t="shared" si="3"/>
        <v>44.899588393628491</v>
      </c>
      <c r="K19" s="53"/>
    </row>
    <row r="20" spans="1:11">
      <c r="A20" s="19">
        <v>1978</v>
      </c>
      <c r="B20" s="2">
        <v>2257775</v>
      </c>
      <c r="C20" s="2"/>
      <c r="D20" s="2">
        <v>1269305</v>
      </c>
      <c r="E20" s="2"/>
      <c r="F20" s="2">
        <v>988470</v>
      </c>
      <c r="G20" s="13"/>
      <c r="H20" s="12">
        <f t="shared" si="2"/>
        <v>56.219286687114526</v>
      </c>
      <c r="I20" s="12"/>
      <c r="J20" s="12">
        <f t="shared" si="3"/>
        <v>43.780713312885474</v>
      </c>
      <c r="K20" s="53"/>
    </row>
    <row r="21" spans="1:11" ht="13.5">
      <c r="A21" s="32" t="s">
        <v>121</v>
      </c>
      <c r="B21" s="29">
        <f>+D21+F21</f>
        <v>2279270</v>
      </c>
      <c r="C21" s="29"/>
      <c r="D21" s="29">
        <v>1427368</v>
      </c>
      <c r="E21" s="29"/>
      <c r="F21" s="29">
        <v>851902</v>
      </c>
      <c r="G21" s="25"/>
      <c r="H21" s="60">
        <f t="shared" si="2"/>
        <v>62.623910287065598</v>
      </c>
      <c r="I21" s="60"/>
      <c r="J21" s="60">
        <f t="shared" si="3"/>
        <v>37.376089712934409</v>
      </c>
      <c r="K21" s="53"/>
    </row>
    <row r="22" spans="1:11">
      <c r="A22" s="10"/>
    </row>
    <row r="23" spans="1:11">
      <c r="A23" s="15" t="s">
        <v>184</v>
      </c>
    </row>
    <row r="24" spans="1:11">
      <c r="A24" s="16" t="s">
        <v>185</v>
      </c>
    </row>
    <row r="25" spans="1:11">
      <c r="A25" s="16" t="s">
        <v>186</v>
      </c>
    </row>
    <row r="26" spans="1:11">
      <c r="A26" s="16" t="s">
        <v>187</v>
      </c>
    </row>
    <row r="27" spans="1:11">
      <c r="A27" s="16" t="s">
        <v>188</v>
      </c>
    </row>
    <row r="28" spans="1:11">
      <c r="A28" s="16" t="s">
        <v>189</v>
      </c>
    </row>
    <row r="29" spans="1:11">
      <c r="A29" s="14" t="s">
        <v>122</v>
      </c>
    </row>
    <row r="30" spans="1:11">
      <c r="A30" s="5"/>
    </row>
    <row r="31" spans="1:11">
      <c r="A31" s="10" t="s">
        <v>123</v>
      </c>
    </row>
    <row r="32" spans="1:11">
      <c r="A32" s="10" t="s">
        <v>220</v>
      </c>
    </row>
    <row r="33" spans="1:1">
      <c r="A33" s="10" t="s">
        <v>221</v>
      </c>
    </row>
    <row r="34" spans="1:1">
      <c r="A34" s="10"/>
    </row>
    <row r="35" spans="1:1">
      <c r="A35" s="10"/>
    </row>
    <row r="36" spans="1:1">
      <c r="A36" s="10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</sheetData>
  <mergeCells count="6">
    <mergeCell ref="B3:F3"/>
    <mergeCell ref="D4:F4"/>
    <mergeCell ref="H3:J3"/>
    <mergeCell ref="H4:J4"/>
    <mergeCell ref="B8:F8"/>
    <mergeCell ref="H8:J8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2"/>
  <sheetViews>
    <sheetView zoomScaleNormal="100" workbookViewId="0">
      <selection activeCell="A6" sqref="A6"/>
    </sheetView>
  </sheetViews>
  <sheetFormatPr defaultRowHeight="12.5"/>
  <cols>
    <col min="1" max="2" width="8.7265625" customWidth="1"/>
    <col min="3" max="3" width="1.7265625" customWidth="1"/>
    <col min="4" max="4" width="8.7265625" customWidth="1"/>
    <col min="5" max="5" width="1.7265625" customWidth="1"/>
    <col min="6" max="6" width="8.7265625" customWidth="1"/>
    <col min="7" max="7" width="1.7265625" customWidth="1"/>
    <col min="8" max="8" width="8.7265625" customWidth="1"/>
    <col min="9" max="9" width="1.7265625" customWidth="1"/>
    <col min="10" max="10" width="8.7265625" customWidth="1"/>
    <col min="11" max="14" width="10.7265625" customWidth="1"/>
  </cols>
  <sheetData>
    <row r="1" spans="1:11">
      <c r="A1" s="10" t="s">
        <v>198</v>
      </c>
      <c r="B1" s="17"/>
      <c r="C1" s="17"/>
      <c r="D1" s="17"/>
      <c r="E1" s="17"/>
      <c r="F1" s="17"/>
      <c r="G1" s="17"/>
      <c r="H1" s="17"/>
      <c r="I1" s="17"/>
      <c r="J1" s="17"/>
    </row>
    <row r="2" spans="1:11" ht="13">
      <c r="A2" s="22" t="s">
        <v>212</v>
      </c>
      <c r="B2" s="23"/>
      <c r="C2" s="23"/>
      <c r="D2" s="24"/>
      <c r="E2" s="24"/>
      <c r="F2" s="24"/>
      <c r="G2" s="24"/>
      <c r="H2" s="24"/>
      <c r="I2" s="24"/>
      <c r="J2" s="24"/>
    </row>
    <row r="3" spans="1:11">
      <c r="A3" s="1" t="s">
        <v>0</v>
      </c>
      <c r="B3" s="186" t="s">
        <v>113</v>
      </c>
      <c r="C3" s="186"/>
      <c r="D3" s="186"/>
      <c r="E3" s="186"/>
      <c r="F3" s="186"/>
      <c r="G3" s="54"/>
      <c r="H3" s="188" t="s">
        <v>126</v>
      </c>
      <c r="I3" s="188"/>
      <c r="J3" s="188"/>
    </row>
    <row r="4" spans="1:11" ht="13.5">
      <c r="A4" s="19" t="s">
        <v>1</v>
      </c>
      <c r="B4" s="3" t="s">
        <v>5</v>
      </c>
      <c r="C4" s="3"/>
      <c r="D4" s="62" t="s">
        <v>124</v>
      </c>
      <c r="E4" s="61"/>
      <c r="F4" s="62" t="s">
        <v>125</v>
      </c>
      <c r="G4" s="55"/>
      <c r="H4" s="62" t="s">
        <v>124</v>
      </c>
      <c r="I4" s="61"/>
      <c r="J4" s="62" t="s">
        <v>125</v>
      </c>
    </row>
    <row r="5" spans="1:11">
      <c r="A5" s="19"/>
      <c r="B5" s="3"/>
      <c r="C5" s="3"/>
      <c r="D5" s="58"/>
      <c r="E5" s="58"/>
      <c r="F5" s="58"/>
      <c r="G5" s="9"/>
      <c r="H5" s="9"/>
      <c r="I5" s="9"/>
      <c r="J5" s="9"/>
    </row>
    <row r="6" spans="1:11">
      <c r="A6" s="28"/>
      <c r="B6" s="29"/>
      <c r="C6" s="29"/>
      <c r="D6" s="30"/>
      <c r="E6" s="30"/>
      <c r="F6" s="30"/>
      <c r="G6" s="30"/>
      <c r="H6" s="30"/>
      <c r="I6" s="30"/>
      <c r="J6" s="30"/>
    </row>
    <row r="7" spans="1:11">
      <c r="A7" s="56"/>
      <c r="B7" s="57"/>
      <c r="C7" s="57"/>
      <c r="D7" s="58"/>
      <c r="E7" s="58"/>
      <c r="F7" s="58"/>
      <c r="G7" s="58"/>
      <c r="H7" s="58"/>
      <c r="I7" s="58"/>
      <c r="J7" s="58"/>
    </row>
    <row r="8" spans="1:11" ht="13">
      <c r="A8" s="56"/>
      <c r="B8" s="189" t="s">
        <v>3</v>
      </c>
      <c r="C8" s="189"/>
      <c r="D8" s="189"/>
      <c r="E8" s="189"/>
      <c r="F8" s="189"/>
      <c r="G8" s="59"/>
      <c r="H8" s="190" t="s">
        <v>18</v>
      </c>
      <c r="I8" s="190"/>
      <c r="J8" s="190"/>
    </row>
    <row r="9" spans="1:11" ht="13.5">
      <c r="A9" s="19" t="s">
        <v>119</v>
      </c>
      <c r="B9" s="2"/>
      <c r="C9" s="2"/>
      <c r="D9" s="13"/>
      <c r="E9" s="13"/>
      <c r="F9" s="13"/>
      <c r="G9" s="13"/>
      <c r="H9" s="13"/>
      <c r="I9" s="13"/>
      <c r="J9" s="13"/>
    </row>
    <row r="10" spans="1:11">
      <c r="A10" s="19">
        <v>2012</v>
      </c>
      <c r="B10" s="2">
        <v>2109303</v>
      </c>
      <c r="C10" s="2"/>
      <c r="D10" s="2">
        <v>288264</v>
      </c>
      <c r="E10" s="48"/>
      <c r="F10" s="2">
        <v>1821039</v>
      </c>
      <c r="G10" s="13"/>
      <c r="H10" s="12">
        <f>+(D10/$B10)*100</f>
        <v>13.666315365786708</v>
      </c>
      <c r="I10" s="13"/>
      <c r="J10" s="12">
        <f>+(F10/$B10)*100</f>
        <v>86.333684634213299</v>
      </c>
    </row>
    <row r="11" spans="1:11">
      <c r="A11" s="19">
        <v>2007</v>
      </c>
      <c r="B11" s="2">
        <v>2204792</v>
      </c>
      <c r="C11" s="2"/>
      <c r="D11" s="2">
        <v>306209</v>
      </c>
      <c r="E11" s="2"/>
      <c r="F11" s="2">
        <v>1898583</v>
      </c>
      <c r="G11" s="13"/>
      <c r="H11" s="12">
        <f>+(D11/$B11)*100</f>
        <v>13.888339580332296</v>
      </c>
      <c r="I11" s="12"/>
      <c r="J11" s="12">
        <f>+(F11/$B11)*100</f>
        <v>86.1116604196677</v>
      </c>
      <c r="K11" s="53"/>
    </row>
    <row r="12" spans="1:11">
      <c r="A12" s="19">
        <v>2002</v>
      </c>
      <c r="B12" s="2">
        <v>2128982</v>
      </c>
      <c r="C12" s="2"/>
      <c r="D12" s="2">
        <v>237819</v>
      </c>
      <c r="E12" s="2"/>
      <c r="F12" s="2">
        <f>+B12-D12</f>
        <v>1891163</v>
      </c>
      <c r="G12" s="13"/>
      <c r="H12" s="12">
        <f t="shared" ref="H12:H13" si="0">+(D12/$B12)*100</f>
        <v>11.170550056317996</v>
      </c>
      <c r="I12" s="12"/>
      <c r="J12" s="12">
        <f t="shared" ref="J12:J13" si="1">+(F12/$B12)*100</f>
        <v>88.829449943682008</v>
      </c>
      <c r="K12" s="53"/>
    </row>
    <row r="13" spans="1:11">
      <c r="A13" s="19">
        <v>1997</v>
      </c>
      <c r="B13" s="2">
        <v>2215876</v>
      </c>
      <c r="C13" s="2"/>
      <c r="D13" s="2">
        <v>209784</v>
      </c>
      <c r="E13" s="2"/>
      <c r="F13" s="2">
        <f>+B13-D13</f>
        <v>2006092</v>
      </c>
      <c r="G13" s="13"/>
      <c r="H13" s="12">
        <f t="shared" si="0"/>
        <v>9.4673167632123807</v>
      </c>
      <c r="I13" s="12"/>
      <c r="J13" s="12">
        <f t="shared" si="1"/>
        <v>90.532683236787619</v>
      </c>
      <c r="K13" s="53"/>
    </row>
    <row r="14" spans="1:11">
      <c r="A14" s="19"/>
      <c r="B14" s="2"/>
      <c r="C14" s="2"/>
      <c r="D14" s="2"/>
      <c r="E14" s="2"/>
      <c r="F14" s="2"/>
      <c r="G14" s="13"/>
      <c r="H14" s="12"/>
      <c r="I14" s="12"/>
      <c r="J14" s="12"/>
    </row>
    <row r="15" spans="1:11" ht="13.5">
      <c r="A15" s="19" t="s">
        <v>120</v>
      </c>
      <c r="B15" s="2"/>
      <c r="C15" s="2"/>
      <c r="D15" s="2"/>
      <c r="E15" s="2"/>
      <c r="F15" s="2"/>
      <c r="G15" s="13"/>
      <c r="H15" s="12"/>
      <c r="I15" s="12"/>
      <c r="J15" s="12"/>
    </row>
    <row r="16" spans="1:11">
      <c r="A16" s="19">
        <v>1997</v>
      </c>
      <c r="B16" s="2">
        <v>1911859</v>
      </c>
      <c r="C16" s="2"/>
      <c r="D16" s="2">
        <v>165102</v>
      </c>
      <c r="E16" s="2"/>
      <c r="F16" s="2">
        <v>1746757</v>
      </c>
      <c r="G16" s="13"/>
      <c r="H16" s="12">
        <f t="shared" ref="H16:H20" si="2">+(D16/$B16)*100</f>
        <v>8.6356786771409393</v>
      </c>
      <c r="I16" s="12"/>
      <c r="J16" s="12">
        <f t="shared" ref="J16:J20" si="3">+(F16/$B16)*100</f>
        <v>91.36432132285907</v>
      </c>
      <c r="K16" s="53"/>
    </row>
    <row r="17" spans="1:11">
      <c r="A17" s="19">
        <v>1992</v>
      </c>
      <c r="B17" s="2">
        <v>1925300</v>
      </c>
      <c r="C17" s="2"/>
      <c r="D17" s="2">
        <v>145156</v>
      </c>
      <c r="E17" s="2"/>
      <c r="F17" s="2">
        <v>1780144</v>
      </c>
      <c r="G17" s="13"/>
      <c r="H17" s="12">
        <f t="shared" si="2"/>
        <v>7.5393964576949051</v>
      </c>
      <c r="I17" s="12"/>
      <c r="J17" s="12">
        <f t="shared" si="3"/>
        <v>92.460603542305094</v>
      </c>
      <c r="K17" s="53"/>
    </row>
    <row r="18" spans="1:11">
      <c r="A18" s="19">
        <v>1987</v>
      </c>
      <c r="B18" s="2">
        <v>2087759</v>
      </c>
      <c r="C18" s="2"/>
      <c r="D18" s="2">
        <v>131641</v>
      </c>
      <c r="E18" s="2"/>
      <c r="F18" s="2">
        <v>1956118</v>
      </c>
      <c r="G18" s="13"/>
      <c r="H18" s="12">
        <f t="shared" si="2"/>
        <v>6.3053733692442462</v>
      </c>
      <c r="I18" s="12"/>
      <c r="J18" s="12">
        <f t="shared" si="3"/>
        <v>93.694626630755749</v>
      </c>
      <c r="K18" s="53"/>
    </row>
    <row r="19" spans="1:11">
      <c r="A19" s="19">
        <v>1982</v>
      </c>
      <c r="B19" s="2">
        <v>2240976</v>
      </c>
      <c r="C19" s="2"/>
      <c r="D19" s="2">
        <v>121599</v>
      </c>
      <c r="E19" s="2"/>
      <c r="F19" s="2">
        <v>2119377</v>
      </c>
      <c r="G19" s="13"/>
      <c r="H19" s="12">
        <f t="shared" si="2"/>
        <v>5.4261625291837126</v>
      </c>
      <c r="I19" s="12"/>
      <c r="J19" s="12">
        <f t="shared" si="3"/>
        <v>94.573837470816287</v>
      </c>
      <c r="K19" s="53"/>
    </row>
    <row r="20" spans="1:11">
      <c r="A20" s="28">
        <v>1978</v>
      </c>
      <c r="B20" s="29">
        <v>2257775</v>
      </c>
      <c r="C20" s="29"/>
      <c r="D20" s="29">
        <v>112799</v>
      </c>
      <c r="E20" s="29"/>
      <c r="F20" s="29">
        <v>2144976</v>
      </c>
      <c r="G20" s="25"/>
      <c r="H20" s="60">
        <f t="shared" si="2"/>
        <v>4.9960248474715145</v>
      </c>
      <c r="I20" s="60"/>
      <c r="J20" s="60">
        <f t="shared" si="3"/>
        <v>95.003975152528483</v>
      </c>
      <c r="K20" s="53"/>
    </row>
    <row r="21" spans="1:11">
      <c r="A21" s="10"/>
    </row>
    <row r="22" spans="1:11">
      <c r="A22" s="15" t="s">
        <v>184</v>
      </c>
    </row>
    <row r="23" spans="1:11">
      <c r="A23" s="16" t="s">
        <v>185</v>
      </c>
    </row>
    <row r="24" spans="1:11">
      <c r="A24" s="16" t="s">
        <v>186</v>
      </c>
    </row>
    <row r="25" spans="1:11">
      <c r="A25" s="16" t="s">
        <v>187</v>
      </c>
    </row>
    <row r="26" spans="1:11">
      <c r="A26" s="16" t="s">
        <v>188</v>
      </c>
    </row>
    <row r="27" spans="1:11">
      <c r="A27" s="16" t="s">
        <v>189</v>
      </c>
    </row>
    <row r="28" spans="1:11">
      <c r="A28" s="5"/>
    </row>
    <row r="29" spans="1:11">
      <c r="A29" s="10" t="s">
        <v>123</v>
      </c>
    </row>
    <row r="30" spans="1:11">
      <c r="A30" s="10" t="s">
        <v>220</v>
      </c>
    </row>
    <row r="31" spans="1:11">
      <c r="A31" s="10" t="s">
        <v>221</v>
      </c>
    </row>
    <row r="32" spans="1:11">
      <c r="A32" s="10"/>
    </row>
    <row r="33" spans="1:1">
      <c r="A33" s="10"/>
    </row>
    <row r="34" spans="1:1">
      <c r="A34" s="10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</sheetData>
  <mergeCells count="4">
    <mergeCell ref="B3:F3"/>
    <mergeCell ref="H3:J3"/>
    <mergeCell ref="B8:F8"/>
    <mergeCell ref="H8:J8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1"/>
  <sheetViews>
    <sheetView zoomScaleNormal="100" workbookViewId="0">
      <selection activeCell="A45" sqref="A45"/>
    </sheetView>
  </sheetViews>
  <sheetFormatPr defaultColWidth="9.1796875" defaultRowHeight="12.5"/>
  <cols>
    <col min="1" max="1" width="26.7265625" style="68" customWidth="1"/>
    <col min="2" max="4" width="9.54296875" style="68" customWidth="1"/>
    <col min="5" max="5" width="1.7265625" style="68" customWidth="1"/>
    <col min="6" max="9" width="9.54296875" style="68" customWidth="1"/>
    <col min="10" max="10" width="7.54296875" style="68" customWidth="1"/>
    <col min="11" max="254" width="9.1796875" style="68"/>
    <col min="255" max="255" width="35.7265625" style="68" customWidth="1"/>
    <col min="256" max="256" width="12.7265625" style="68" customWidth="1"/>
    <col min="257" max="257" width="1.7265625" style="68" customWidth="1"/>
    <col min="258" max="259" width="12.7265625" style="68" customWidth="1"/>
    <col min="260" max="260" width="1.7265625" style="68" customWidth="1"/>
    <col min="261" max="261" width="10.7265625" style="68" customWidth="1"/>
    <col min="262" max="262" width="1.7265625" style="68" customWidth="1"/>
    <col min="263" max="264" width="12.7265625" style="68" customWidth="1"/>
    <col min="265" max="510" width="9.1796875" style="68"/>
    <col min="511" max="511" width="35.7265625" style="68" customWidth="1"/>
    <col min="512" max="512" width="12.7265625" style="68" customWidth="1"/>
    <col min="513" max="513" width="1.7265625" style="68" customWidth="1"/>
    <col min="514" max="515" width="12.7265625" style="68" customWidth="1"/>
    <col min="516" max="516" width="1.7265625" style="68" customWidth="1"/>
    <col min="517" max="517" width="10.7265625" style="68" customWidth="1"/>
    <col min="518" max="518" width="1.7265625" style="68" customWidth="1"/>
    <col min="519" max="520" width="12.7265625" style="68" customWidth="1"/>
    <col min="521" max="766" width="9.1796875" style="68"/>
    <col min="767" max="767" width="35.7265625" style="68" customWidth="1"/>
    <col min="768" max="768" width="12.7265625" style="68" customWidth="1"/>
    <col min="769" max="769" width="1.7265625" style="68" customWidth="1"/>
    <col min="770" max="771" width="12.7265625" style="68" customWidth="1"/>
    <col min="772" max="772" width="1.7265625" style="68" customWidth="1"/>
    <col min="773" max="773" width="10.7265625" style="68" customWidth="1"/>
    <col min="774" max="774" width="1.7265625" style="68" customWidth="1"/>
    <col min="775" max="776" width="12.7265625" style="68" customWidth="1"/>
    <col min="777" max="1022" width="9.1796875" style="68"/>
    <col min="1023" max="1023" width="35.7265625" style="68" customWidth="1"/>
    <col min="1024" max="1024" width="12.7265625" style="68" customWidth="1"/>
    <col min="1025" max="1025" width="1.7265625" style="68" customWidth="1"/>
    <col min="1026" max="1027" width="12.7265625" style="68" customWidth="1"/>
    <col min="1028" max="1028" width="1.7265625" style="68" customWidth="1"/>
    <col min="1029" max="1029" width="10.7265625" style="68" customWidth="1"/>
    <col min="1030" max="1030" width="1.7265625" style="68" customWidth="1"/>
    <col min="1031" max="1032" width="12.7265625" style="68" customWidth="1"/>
    <col min="1033" max="1278" width="9.1796875" style="68"/>
    <col min="1279" max="1279" width="35.7265625" style="68" customWidth="1"/>
    <col min="1280" max="1280" width="12.7265625" style="68" customWidth="1"/>
    <col min="1281" max="1281" width="1.7265625" style="68" customWidth="1"/>
    <col min="1282" max="1283" width="12.7265625" style="68" customWidth="1"/>
    <col min="1284" max="1284" width="1.7265625" style="68" customWidth="1"/>
    <col min="1285" max="1285" width="10.7265625" style="68" customWidth="1"/>
    <col min="1286" max="1286" width="1.7265625" style="68" customWidth="1"/>
    <col min="1287" max="1288" width="12.7265625" style="68" customWidth="1"/>
    <col min="1289" max="1534" width="9.1796875" style="68"/>
    <col min="1535" max="1535" width="35.7265625" style="68" customWidth="1"/>
    <col min="1536" max="1536" width="12.7265625" style="68" customWidth="1"/>
    <col min="1537" max="1537" width="1.7265625" style="68" customWidth="1"/>
    <col min="1538" max="1539" width="12.7265625" style="68" customWidth="1"/>
    <col min="1540" max="1540" width="1.7265625" style="68" customWidth="1"/>
    <col min="1541" max="1541" width="10.7265625" style="68" customWidth="1"/>
    <col min="1542" max="1542" width="1.7265625" style="68" customWidth="1"/>
    <col min="1543" max="1544" width="12.7265625" style="68" customWidth="1"/>
    <col min="1545" max="1790" width="9.1796875" style="68"/>
    <col min="1791" max="1791" width="35.7265625" style="68" customWidth="1"/>
    <col min="1792" max="1792" width="12.7265625" style="68" customWidth="1"/>
    <col min="1793" max="1793" width="1.7265625" style="68" customWidth="1"/>
    <col min="1794" max="1795" width="12.7265625" style="68" customWidth="1"/>
    <col min="1796" max="1796" width="1.7265625" style="68" customWidth="1"/>
    <col min="1797" max="1797" width="10.7265625" style="68" customWidth="1"/>
    <col min="1798" max="1798" width="1.7265625" style="68" customWidth="1"/>
    <col min="1799" max="1800" width="12.7265625" style="68" customWidth="1"/>
    <col min="1801" max="2046" width="9.1796875" style="68"/>
    <col min="2047" max="2047" width="35.7265625" style="68" customWidth="1"/>
    <col min="2048" max="2048" width="12.7265625" style="68" customWidth="1"/>
    <col min="2049" max="2049" width="1.7265625" style="68" customWidth="1"/>
    <col min="2050" max="2051" width="12.7265625" style="68" customWidth="1"/>
    <col min="2052" max="2052" width="1.7265625" style="68" customWidth="1"/>
    <col min="2053" max="2053" width="10.7265625" style="68" customWidth="1"/>
    <col min="2054" max="2054" width="1.7265625" style="68" customWidth="1"/>
    <col min="2055" max="2056" width="12.7265625" style="68" customWidth="1"/>
    <col min="2057" max="2302" width="9.1796875" style="68"/>
    <col min="2303" max="2303" width="35.7265625" style="68" customWidth="1"/>
    <col min="2304" max="2304" width="12.7265625" style="68" customWidth="1"/>
    <col min="2305" max="2305" width="1.7265625" style="68" customWidth="1"/>
    <col min="2306" max="2307" width="12.7265625" style="68" customWidth="1"/>
    <col min="2308" max="2308" width="1.7265625" style="68" customWidth="1"/>
    <col min="2309" max="2309" width="10.7265625" style="68" customWidth="1"/>
    <col min="2310" max="2310" width="1.7265625" style="68" customWidth="1"/>
    <col min="2311" max="2312" width="12.7265625" style="68" customWidth="1"/>
    <col min="2313" max="2558" width="9.1796875" style="68"/>
    <col min="2559" max="2559" width="35.7265625" style="68" customWidth="1"/>
    <col min="2560" max="2560" width="12.7265625" style="68" customWidth="1"/>
    <col min="2561" max="2561" width="1.7265625" style="68" customWidth="1"/>
    <col min="2562" max="2563" width="12.7265625" style="68" customWidth="1"/>
    <col min="2564" max="2564" width="1.7265625" style="68" customWidth="1"/>
    <col min="2565" max="2565" width="10.7265625" style="68" customWidth="1"/>
    <col min="2566" max="2566" width="1.7265625" style="68" customWidth="1"/>
    <col min="2567" max="2568" width="12.7265625" style="68" customWidth="1"/>
    <col min="2569" max="2814" width="9.1796875" style="68"/>
    <col min="2815" max="2815" width="35.7265625" style="68" customWidth="1"/>
    <col min="2816" max="2816" width="12.7265625" style="68" customWidth="1"/>
    <col min="2817" max="2817" width="1.7265625" style="68" customWidth="1"/>
    <col min="2818" max="2819" width="12.7265625" style="68" customWidth="1"/>
    <col min="2820" max="2820" width="1.7265625" style="68" customWidth="1"/>
    <col min="2821" max="2821" width="10.7265625" style="68" customWidth="1"/>
    <col min="2822" max="2822" width="1.7265625" style="68" customWidth="1"/>
    <col min="2823" max="2824" width="12.7265625" style="68" customWidth="1"/>
    <col min="2825" max="3070" width="9.1796875" style="68"/>
    <col min="3071" max="3071" width="35.7265625" style="68" customWidth="1"/>
    <col min="3072" max="3072" width="12.7265625" style="68" customWidth="1"/>
    <col min="3073" max="3073" width="1.7265625" style="68" customWidth="1"/>
    <col min="3074" max="3075" width="12.7265625" style="68" customWidth="1"/>
    <col min="3076" max="3076" width="1.7265625" style="68" customWidth="1"/>
    <col min="3077" max="3077" width="10.7265625" style="68" customWidth="1"/>
    <col min="3078" max="3078" width="1.7265625" style="68" customWidth="1"/>
    <col min="3079" max="3080" width="12.7265625" style="68" customWidth="1"/>
    <col min="3081" max="3326" width="9.1796875" style="68"/>
    <col min="3327" max="3327" width="35.7265625" style="68" customWidth="1"/>
    <col min="3328" max="3328" width="12.7265625" style="68" customWidth="1"/>
    <col min="3329" max="3329" width="1.7265625" style="68" customWidth="1"/>
    <col min="3330" max="3331" width="12.7265625" style="68" customWidth="1"/>
    <col min="3332" max="3332" width="1.7265625" style="68" customWidth="1"/>
    <col min="3333" max="3333" width="10.7265625" style="68" customWidth="1"/>
    <col min="3334" max="3334" width="1.7265625" style="68" customWidth="1"/>
    <col min="3335" max="3336" width="12.7265625" style="68" customWidth="1"/>
    <col min="3337" max="3582" width="9.1796875" style="68"/>
    <col min="3583" max="3583" width="35.7265625" style="68" customWidth="1"/>
    <col min="3584" max="3584" width="12.7265625" style="68" customWidth="1"/>
    <col min="3585" max="3585" width="1.7265625" style="68" customWidth="1"/>
    <col min="3586" max="3587" width="12.7265625" style="68" customWidth="1"/>
    <col min="3588" max="3588" width="1.7265625" style="68" customWidth="1"/>
    <col min="3589" max="3589" width="10.7265625" style="68" customWidth="1"/>
    <col min="3590" max="3590" width="1.7265625" style="68" customWidth="1"/>
    <col min="3591" max="3592" width="12.7265625" style="68" customWidth="1"/>
    <col min="3593" max="3838" width="9.1796875" style="68"/>
    <col min="3839" max="3839" width="35.7265625" style="68" customWidth="1"/>
    <col min="3840" max="3840" width="12.7265625" style="68" customWidth="1"/>
    <col min="3841" max="3841" width="1.7265625" style="68" customWidth="1"/>
    <col min="3842" max="3843" width="12.7265625" style="68" customWidth="1"/>
    <col min="3844" max="3844" width="1.7265625" style="68" customWidth="1"/>
    <col min="3845" max="3845" width="10.7265625" style="68" customWidth="1"/>
    <col min="3846" max="3846" width="1.7265625" style="68" customWidth="1"/>
    <col min="3847" max="3848" width="12.7265625" style="68" customWidth="1"/>
    <col min="3849" max="4094" width="9.1796875" style="68"/>
    <col min="4095" max="4095" width="35.7265625" style="68" customWidth="1"/>
    <col min="4096" max="4096" width="12.7265625" style="68" customWidth="1"/>
    <col min="4097" max="4097" width="1.7265625" style="68" customWidth="1"/>
    <col min="4098" max="4099" width="12.7265625" style="68" customWidth="1"/>
    <col min="4100" max="4100" width="1.7265625" style="68" customWidth="1"/>
    <col min="4101" max="4101" width="10.7265625" style="68" customWidth="1"/>
    <col min="4102" max="4102" width="1.7265625" style="68" customWidth="1"/>
    <col min="4103" max="4104" width="12.7265625" style="68" customWidth="1"/>
    <col min="4105" max="4350" width="9.1796875" style="68"/>
    <col min="4351" max="4351" width="35.7265625" style="68" customWidth="1"/>
    <col min="4352" max="4352" width="12.7265625" style="68" customWidth="1"/>
    <col min="4353" max="4353" width="1.7265625" style="68" customWidth="1"/>
    <col min="4354" max="4355" width="12.7265625" style="68" customWidth="1"/>
    <col min="4356" max="4356" width="1.7265625" style="68" customWidth="1"/>
    <col min="4357" max="4357" width="10.7265625" style="68" customWidth="1"/>
    <col min="4358" max="4358" width="1.7265625" style="68" customWidth="1"/>
    <col min="4359" max="4360" width="12.7265625" style="68" customWidth="1"/>
    <col min="4361" max="4606" width="9.1796875" style="68"/>
    <col min="4607" max="4607" width="35.7265625" style="68" customWidth="1"/>
    <col min="4608" max="4608" width="12.7265625" style="68" customWidth="1"/>
    <col min="4609" max="4609" width="1.7265625" style="68" customWidth="1"/>
    <col min="4610" max="4611" width="12.7265625" style="68" customWidth="1"/>
    <col min="4612" max="4612" width="1.7265625" style="68" customWidth="1"/>
    <col min="4613" max="4613" width="10.7265625" style="68" customWidth="1"/>
    <col min="4614" max="4614" width="1.7265625" style="68" customWidth="1"/>
    <col min="4615" max="4616" width="12.7265625" style="68" customWidth="1"/>
    <col min="4617" max="4862" width="9.1796875" style="68"/>
    <col min="4863" max="4863" width="35.7265625" style="68" customWidth="1"/>
    <col min="4864" max="4864" width="12.7265625" style="68" customWidth="1"/>
    <col min="4865" max="4865" width="1.7265625" style="68" customWidth="1"/>
    <col min="4866" max="4867" width="12.7265625" style="68" customWidth="1"/>
    <col min="4868" max="4868" width="1.7265625" style="68" customWidth="1"/>
    <col min="4869" max="4869" width="10.7265625" style="68" customWidth="1"/>
    <col min="4870" max="4870" width="1.7265625" style="68" customWidth="1"/>
    <col min="4871" max="4872" width="12.7265625" style="68" customWidth="1"/>
    <col min="4873" max="5118" width="9.1796875" style="68"/>
    <col min="5119" max="5119" width="35.7265625" style="68" customWidth="1"/>
    <col min="5120" max="5120" width="12.7265625" style="68" customWidth="1"/>
    <col min="5121" max="5121" width="1.7265625" style="68" customWidth="1"/>
    <col min="5122" max="5123" width="12.7265625" style="68" customWidth="1"/>
    <col min="5124" max="5124" width="1.7265625" style="68" customWidth="1"/>
    <col min="5125" max="5125" width="10.7265625" style="68" customWidth="1"/>
    <col min="5126" max="5126" width="1.7265625" style="68" customWidth="1"/>
    <col min="5127" max="5128" width="12.7265625" style="68" customWidth="1"/>
    <col min="5129" max="5374" width="9.1796875" style="68"/>
    <col min="5375" max="5375" width="35.7265625" style="68" customWidth="1"/>
    <col min="5376" max="5376" width="12.7265625" style="68" customWidth="1"/>
    <col min="5377" max="5377" width="1.7265625" style="68" customWidth="1"/>
    <col min="5378" max="5379" width="12.7265625" style="68" customWidth="1"/>
    <col min="5380" max="5380" width="1.7265625" style="68" customWidth="1"/>
    <col min="5381" max="5381" width="10.7265625" style="68" customWidth="1"/>
    <col min="5382" max="5382" width="1.7265625" style="68" customWidth="1"/>
    <col min="5383" max="5384" width="12.7265625" style="68" customWidth="1"/>
    <col min="5385" max="5630" width="9.1796875" style="68"/>
    <col min="5631" max="5631" width="35.7265625" style="68" customWidth="1"/>
    <col min="5632" max="5632" width="12.7265625" style="68" customWidth="1"/>
    <col min="5633" max="5633" width="1.7265625" style="68" customWidth="1"/>
    <col min="5634" max="5635" width="12.7265625" style="68" customWidth="1"/>
    <col min="5636" max="5636" width="1.7265625" style="68" customWidth="1"/>
    <col min="5637" max="5637" width="10.7265625" style="68" customWidth="1"/>
    <col min="5638" max="5638" width="1.7265625" style="68" customWidth="1"/>
    <col min="5639" max="5640" width="12.7265625" style="68" customWidth="1"/>
    <col min="5641" max="5886" width="9.1796875" style="68"/>
    <col min="5887" max="5887" width="35.7265625" style="68" customWidth="1"/>
    <col min="5888" max="5888" width="12.7265625" style="68" customWidth="1"/>
    <col min="5889" max="5889" width="1.7265625" style="68" customWidth="1"/>
    <col min="5890" max="5891" width="12.7265625" style="68" customWidth="1"/>
    <col min="5892" max="5892" width="1.7265625" style="68" customWidth="1"/>
    <col min="5893" max="5893" width="10.7265625" style="68" customWidth="1"/>
    <col min="5894" max="5894" width="1.7265625" style="68" customWidth="1"/>
    <col min="5895" max="5896" width="12.7265625" style="68" customWidth="1"/>
    <col min="5897" max="6142" width="9.1796875" style="68"/>
    <col min="6143" max="6143" width="35.7265625" style="68" customWidth="1"/>
    <col min="6144" max="6144" width="12.7265625" style="68" customWidth="1"/>
    <col min="6145" max="6145" width="1.7265625" style="68" customWidth="1"/>
    <col min="6146" max="6147" width="12.7265625" style="68" customWidth="1"/>
    <col min="6148" max="6148" width="1.7265625" style="68" customWidth="1"/>
    <col min="6149" max="6149" width="10.7265625" style="68" customWidth="1"/>
    <col min="6150" max="6150" width="1.7265625" style="68" customWidth="1"/>
    <col min="6151" max="6152" width="12.7265625" style="68" customWidth="1"/>
    <col min="6153" max="6398" width="9.1796875" style="68"/>
    <col min="6399" max="6399" width="35.7265625" style="68" customWidth="1"/>
    <col min="6400" max="6400" width="12.7265625" style="68" customWidth="1"/>
    <col min="6401" max="6401" width="1.7265625" style="68" customWidth="1"/>
    <col min="6402" max="6403" width="12.7265625" style="68" customWidth="1"/>
    <col min="6404" max="6404" width="1.7265625" style="68" customWidth="1"/>
    <col min="6405" max="6405" width="10.7265625" style="68" customWidth="1"/>
    <col min="6406" max="6406" width="1.7265625" style="68" customWidth="1"/>
    <col min="6407" max="6408" width="12.7265625" style="68" customWidth="1"/>
    <col min="6409" max="6654" width="9.1796875" style="68"/>
    <col min="6655" max="6655" width="35.7265625" style="68" customWidth="1"/>
    <col min="6656" max="6656" width="12.7265625" style="68" customWidth="1"/>
    <col min="6657" max="6657" width="1.7265625" style="68" customWidth="1"/>
    <col min="6658" max="6659" width="12.7265625" style="68" customWidth="1"/>
    <col min="6660" max="6660" width="1.7265625" style="68" customWidth="1"/>
    <col min="6661" max="6661" width="10.7265625" style="68" customWidth="1"/>
    <col min="6662" max="6662" width="1.7265625" style="68" customWidth="1"/>
    <col min="6663" max="6664" width="12.7265625" style="68" customWidth="1"/>
    <col min="6665" max="6910" width="9.1796875" style="68"/>
    <col min="6911" max="6911" width="35.7265625" style="68" customWidth="1"/>
    <col min="6912" max="6912" width="12.7265625" style="68" customWidth="1"/>
    <col min="6913" max="6913" width="1.7265625" style="68" customWidth="1"/>
    <col min="6914" max="6915" width="12.7265625" style="68" customWidth="1"/>
    <col min="6916" max="6916" width="1.7265625" style="68" customWidth="1"/>
    <col min="6917" max="6917" width="10.7265625" style="68" customWidth="1"/>
    <col min="6918" max="6918" width="1.7265625" style="68" customWidth="1"/>
    <col min="6919" max="6920" width="12.7265625" style="68" customWidth="1"/>
    <col min="6921" max="7166" width="9.1796875" style="68"/>
    <col min="7167" max="7167" width="35.7265625" style="68" customWidth="1"/>
    <col min="7168" max="7168" width="12.7265625" style="68" customWidth="1"/>
    <col min="7169" max="7169" width="1.7265625" style="68" customWidth="1"/>
    <col min="7170" max="7171" width="12.7265625" style="68" customWidth="1"/>
    <col min="7172" max="7172" width="1.7265625" style="68" customWidth="1"/>
    <col min="7173" max="7173" width="10.7265625" style="68" customWidth="1"/>
    <col min="7174" max="7174" width="1.7265625" style="68" customWidth="1"/>
    <col min="7175" max="7176" width="12.7265625" style="68" customWidth="1"/>
    <col min="7177" max="7422" width="9.1796875" style="68"/>
    <col min="7423" max="7423" width="35.7265625" style="68" customWidth="1"/>
    <col min="7424" max="7424" width="12.7265625" style="68" customWidth="1"/>
    <col min="7425" max="7425" width="1.7265625" style="68" customWidth="1"/>
    <col min="7426" max="7427" width="12.7265625" style="68" customWidth="1"/>
    <col min="7428" max="7428" width="1.7265625" style="68" customWidth="1"/>
    <col min="7429" max="7429" width="10.7265625" style="68" customWidth="1"/>
    <col min="7430" max="7430" width="1.7265625" style="68" customWidth="1"/>
    <col min="7431" max="7432" width="12.7265625" style="68" customWidth="1"/>
    <col min="7433" max="7678" width="9.1796875" style="68"/>
    <col min="7679" max="7679" width="35.7265625" style="68" customWidth="1"/>
    <col min="7680" max="7680" width="12.7265625" style="68" customWidth="1"/>
    <col min="7681" max="7681" width="1.7265625" style="68" customWidth="1"/>
    <col min="7682" max="7683" width="12.7265625" style="68" customWidth="1"/>
    <col min="7684" max="7684" width="1.7265625" style="68" customWidth="1"/>
    <col min="7685" max="7685" width="10.7265625" style="68" customWidth="1"/>
    <col min="7686" max="7686" width="1.7265625" style="68" customWidth="1"/>
    <col min="7687" max="7688" width="12.7265625" style="68" customWidth="1"/>
    <col min="7689" max="7934" width="9.1796875" style="68"/>
    <col min="7935" max="7935" width="35.7265625" style="68" customWidth="1"/>
    <col min="7936" max="7936" width="12.7265625" style="68" customWidth="1"/>
    <col min="7937" max="7937" width="1.7265625" style="68" customWidth="1"/>
    <col min="7938" max="7939" width="12.7265625" style="68" customWidth="1"/>
    <col min="7940" max="7940" width="1.7265625" style="68" customWidth="1"/>
    <col min="7941" max="7941" width="10.7265625" style="68" customWidth="1"/>
    <col min="7942" max="7942" width="1.7265625" style="68" customWidth="1"/>
    <col min="7943" max="7944" width="12.7265625" style="68" customWidth="1"/>
    <col min="7945" max="8190" width="9.1796875" style="68"/>
    <col min="8191" max="8191" width="35.7265625" style="68" customWidth="1"/>
    <col min="8192" max="8192" width="12.7265625" style="68" customWidth="1"/>
    <col min="8193" max="8193" width="1.7265625" style="68" customWidth="1"/>
    <col min="8194" max="8195" width="12.7265625" style="68" customWidth="1"/>
    <col min="8196" max="8196" width="1.7265625" style="68" customWidth="1"/>
    <col min="8197" max="8197" width="10.7265625" style="68" customWidth="1"/>
    <col min="8198" max="8198" width="1.7265625" style="68" customWidth="1"/>
    <col min="8199" max="8200" width="12.7265625" style="68" customWidth="1"/>
    <col min="8201" max="8446" width="9.1796875" style="68"/>
    <col min="8447" max="8447" width="35.7265625" style="68" customWidth="1"/>
    <col min="8448" max="8448" width="12.7265625" style="68" customWidth="1"/>
    <col min="8449" max="8449" width="1.7265625" style="68" customWidth="1"/>
    <col min="8450" max="8451" width="12.7265625" style="68" customWidth="1"/>
    <col min="8452" max="8452" width="1.7265625" style="68" customWidth="1"/>
    <col min="8453" max="8453" width="10.7265625" style="68" customWidth="1"/>
    <col min="8454" max="8454" width="1.7265625" style="68" customWidth="1"/>
    <col min="8455" max="8456" width="12.7265625" style="68" customWidth="1"/>
    <col min="8457" max="8702" width="9.1796875" style="68"/>
    <col min="8703" max="8703" width="35.7265625" style="68" customWidth="1"/>
    <col min="8704" max="8704" width="12.7265625" style="68" customWidth="1"/>
    <col min="8705" max="8705" width="1.7265625" style="68" customWidth="1"/>
    <col min="8706" max="8707" width="12.7265625" style="68" customWidth="1"/>
    <col min="8708" max="8708" width="1.7265625" style="68" customWidth="1"/>
    <col min="8709" max="8709" width="10.7265625" style="68" customWidth="1"/>
    <col min="8710" max="8710" width="1.7265625" style="68" customWidth="1"/>
    <col min="8711" max="8712" width="12.7265625" style="68" customWidth="1"/>
    <col min="8713" max="8958" width="9.1796875" style="68"/>
    <col min="8959" max="8959" width="35.7265625" style="68" customWidth="1"/>
    <col min="8960" max="8960" width="12.7265625" style="68" customWidth="1"/>
    <col min="8961" max="8961" width="1.7265625" style="68" customWidth="1"/>
    <col min="8962" max="8963" width="12.7265625" style="68" customWidth="1"/>
    <col min="8964" max="8964" width="1.7265625" style="68" customWidth="1"/>
    <col min="8965" max="8965" width="10.7265625" style="68" customWidth="1"/>
    <col min="8966" max="8966" width="1.7265625" style="68" customWidth="1"/>
    <col min="8967" max="8968" width="12.7265625" style="68" customWidth="1"/>
    <col min="8969" max="9214" width="9.1796875" style="68"/>
    <col min="9215" max="9215" width="35.7265625" style="68" customWidth="1"/>
    <col min="9216" max="9216" width="12.7265625" style="68" customWidth="1"/>
    <col min="9217" max="9217" width="1.7265625" style="68" customWidth="1"/>
    <col min="9218" max="9219" width="12.7265625" style="68" customWidth="1"/>
    <col min="9220" max="9220" width="1.7265625" style="68" customWidth="1"/>
    <col min="9221" max="9221" width="10.7265625" style="68" customWidth="1"/>
    <col min="9222" max="9222" width="1.7265625" style="68" customWidth="1"/>
    <col min="9223" max="9224" width="12.7265625" style="68" customWidth="1"/>
    <col min="9225" max="9470" width="9.1796875" style="68"/>
    <col min="9471" max="9471" width="35.7265625" style="68" customWidth="1"/>
    <col min="9472" max="9472" width="12.7265625" style="68" customWidth="1"/>
    <col min="9473" max="9473" width="1.7265625" style="68" customWidth="1"/>
    <col min="9474" max="9475" width="12.7265625" style="68" customWidth="1"/>
    <col min="9476" max="9476" width="1.7265625" style="68" customWidth="1"/>
    <col min="9477" max="9477" width="10.7265625" style="68" customWidth="1"/>
    <col min="9478" max="9478" width="1.7265625" style="68" customWidth="1"/>
    <col min="9479" max="9480" width="12.7265625" style="68" customWidth="1"/>
    <col min="9481" max="9726" width="9.1796875" style="68"/>
    <col min="9727" max="9727" width="35.7265625" style="68" customWidth="1"/>
    <col min="9728" max="9728" width="12.7265625" style="68" customWidth="1"/>
    <col min="9729" max="9729" width="1.7265625" style="68" customWidth="1"/>
    <col min="9730" max="9731" width="12.7265625" style="68" customWidth="1"/>
    <col min="9732" max="9732" width="1.7265625" style="68" customWidth="1"/>
    <col min="9733" max="9733" width="10.7265625" style="68" customWidth="1"/>
    <col min="9734" max="9734" width="1.7265625" style="68" customWidth="1"/>
    <col min="9735" max="9736" width="12.7265625" style="68" customWidth="1"/>
    <col min="9737" max="9982" width="9.1796875" style="68"/>
    <col min="9983" max="9983" width="35.7265625" style="68" customWidth="1"/>
    <col min="9984" max="9984" width="12.7265625" style="68" customWidth="1"/>
    <col min="9985" max="9985" width="1.7265625" style="68" customWidth="1"/>
    <col min="9986" max="9987" width="12.7265625" style="68" customWidth="1"/>
    <col min="9988" max="9988" width="1.7265625" style="68" customWidth="1"/>
    <col min="9989" max="9989" width="10.7265625" style="68" customWidth="1"/>
    <col min="9990" max="9990" width="1.7265625" style="68" customWidth="1"/>
    <col min="9991" max="9992" width="12.7265625" style="68" customWidth="1"/>
    <col min="9993" max="10238" width="9.1796875" style="68"/>
    <col min="10239" max="10239" width="35.7265625" style="68" customWidth="1"/>
    <col min="10240" max="10240" width="12.7265625" style="68" customWidth="1"/>
    <col min="10241" max="10241" width="1.7265625" style="68" customWidth="1"/>
    <col min="10242" max="10243" width="12.7265625" style="68" customWidth="1"/>
    <col min="10244" max="10244" width="1.7265625" style="68" customWidth="1"/>
    <col min="10245" max="10245" width="10.7265625" style="68" customWidth="1"/>
    <col min="10246" max="10246" width="1.7265625" style="68" customWidth="1"/>
    <col min="10247" max="10248" width="12.7265625" style="68" customWidth="1"/>
    <col min="10249" max="10494" width="9.1796875" style="68"/>
    <col min="10495" max="10495" width="35.7265625" style="68" customWidth="1"/>
    <col min="10496" max="10496" width="12.7265625" style="68" customWidth="1"/>
    <col min="10497" max="10497" width="1.7265625" style="68" customWidth="1"/>
    <col min="10498" max="10499" width="12.7265625" style="68" customWidth="1"/>
    <col min="10500" max="10500" width="1.7265625" style="68" customWidth="1"/>
    <col min="10501" max="10501" width="10.7265625" style="68" customWidth="1"/>
    <col min="10502" max="10502" width="1.7265625" style="68" customWidth="1"/>
    <col min="10503" max="10504" width="12.7265625" style="68" customWidth="1"/>
    <col min="10505" max="10750" width="9.1796875" style="68"/>
    <col min="10751" max="10751" width="35.7265625" style="68" customWidth="1"/>
    <col min="10752" max="10752" width="12.7265625" style="68" customWidth="1"/>
    <col min="10753" max="10753" width="1.7265625" style="68" customWidth="1"/>
    <col min="10754" max="10755" width="12.7265625" style="68" customWidth="1"/>
    <col min="10756" max="10756" width="1.7265625" style="68" customWidth="1"/>
    <col min="10757" max="10757" width="10.7265625" style="68" customWidth="1"/>
    <col min="10758" max="10758" width="1.7265625" style="68" customWidth="1"/>
    <col min="10759" max="10760" width="12.7265625" style="68" customWidth="1"/>
    <col min="10761" max="11006" width="9.1796875" style="68"/>
    <col min="11007" max="11007" width="35.7265625" style="68" customWidth="1"/>
    <col min="11008" max="11008" width="12.7265625" style="68" customWidth="1"/>
    <col min="11009" max="11009" width="1.7265625" style="68" customWidth="1"/>
    <col min="11010" max="11011" width="12.7265625" style="68" customWidth="1"/>
    <col min="11012" max="11012" width="1.7265625" style="68" customWidth="1"/>
    <col min="11013" max="11013" width="10.7265625" style="68" customWidth="1"/>
    <col min="11014" max="11014" width="1.7265625" style="68" customWidth="1"/>
    <col min="11015" max="11016" width="12.7265625" style="68" customWidth="1"/>
    <col min="11017" max="11262" width="9.1796875" style="68"/>
    <col min="11263" max="11263" width="35.7265625" style="68" customWidth="1"/>
    <col min="11264" max="11264" width="12.7265625" style="68" customWidth="1"/>
    <col min="11265" max="11265" width="1.7265625" style="68" customWidth="1"/>
    <col min="11266" max="11267" width="12.7265625" style="68" customWidth="1"/>
    <col min="11268" max="11268" width="1.7265625" style="68" customWidth="1"/>
    <col min="11269" max="11269" width="10.7265625" style="68" customWidth="1"/>
    <col min="11270" max="11270" width="1.7265625" style="68" customWidth="1"/>
    <col min="11271" max="11272" width="12.7265625" style="68" customWidth="1"/>
    <col min="11273" max="11518" width="9.1796875" style="68"/>
    <col min="11519" max="11519" width="35.7265625" style="68" customWidth="1"/>
    <col min="11520" max="11520" width="12.7265625" style="68" customWidth="1"/>
    <col min="11521" max="11521" width="1.7265625" style="68" customWidth="1"/>
    <col min="11522" max="11523" width="12.7265625" style="68" customWidth="1"/>
    <col min="11524" max="11524" width="1.7265625" style="68" customWidth="1"/>
    <col min="11525" max="11525" width="10.7265625" style="68" customWidth="1"/>
    <col min="11526" max="11526" width="1.7265625" style="68" customWidth="1"/>
    <col min="11527" max="11528" width="12.7265625" style="68" customWidth="1"/>
    <col min="11529" max="11774" width="9.1796875" style="68"/>
    <col min="11775" max="11775" width="35.7265625" style="68" customWidth="1"/>
    <col min="11776" max="11776" width="12.7265625" style="68" customWidth="1"/>
    <col min="11777" max="11777" width="1.7265625" style="68" customWidth="1"/>
    <col min="11778" max="11779" width="12.7265625" style="68" customWidth="1"/>
    <col min="11780" max="11780" width="1.7265625" style="68" customWidth="1"/>
    <col min="11781" max="11781" width="10.7265625" style="68" customWidth="1"/>
    <col min="11782" max="11782" width="1.7265625" style="68" customWidth="1"/>
    <col min="11783" max="11784" width="12.7265625" style="68" customWidth="1"/>
    <col min="11785" max="12030" width="9.1796875" style="68"/>
    <col min="12031" max="12031" width="35.7265625" style="68" customWidth="1"/>
    <col min="12032" max="12032" width="12.7265625" style="68" customWidth="1"/>
    <col min="12033" max="12033" width="1.7265625" style="68" customWidth="1"/>
    <col min="12034" max="12035" width="12.7265625" style="68" customWidth="1"/>
    <col min="12036" max="12036" width="1.7265625" style="68" customWidth="1"/>
    <col min="12037" max="12037" width="10.7265625" style="68" customWidth="1"/>
    <col min="12038" max="12038" width="1.7265625" style="68" customWidth="1"/>
    <col min="12039" max="12040" width="12.7265625" style="68" customWidth="1"/>
    <col min="12041" max="12286" width="9.1796875" style="68"/>
    <col min="12287" max="12287" width="35.7265625" style="68" customWidth="1"/>
    <col min="12288" max="12288" width="12.7265625" style="68" customWidth="1"/>
    <col min="12289" max="12289" width="1.7265625" style="68" customWidth="1"/>
    <col min="12290" max="12291" width="12.7265625" style="68" customWidth="1"/>
    <col min="12292" max="12292" width="1.7265625" style="68" customWidth="1"/>
    <col min="12293" max="12293" width="10.7265625" style="68" customWidth="1"/>
    <col min="12294" max="12294" width="1.7265625" style="68" customWidth="1"/>
    <col min="12295" max="12296" width="12.7265625" style="68" customWidth="1"/>
    <col min="12297" max="12542" width="9.1796875" style="68"/>
    <col min="12543" max="12543" width="35.7265625" style="68" customWidth="1"/>
    <col min="12544" max="12544" width="12.7265625" style="68" customWidth="1"/>
    <col min="12545" max="12545" width="1.7265625" style="68" customWidth="1"/>
    <col min="12546" max="12547" width="12.7265625" style="68" customWidth="1"/>
    <col min="12548" max="12548" width="1.7265625" style="68" customWidth="1"/>
    <col min="12549" max="12549" width="10.7265625" style="68" customWidth="1"/>
    <col min="12550" max="12550" width="1.7265625" style="68" customWidth="1"/>
    <col min="12551" max="12552" width="12.7265625" style="68" customWidth="1"/>
    <col min="12553" max="12798" width="9.1796875" style="68"/>
    <col min="12799" max="12799" width="35.7265625" style="68" customWidth="1"/>
    <col min="12800" max="12800" width="12.7265625" style="68" customWidth="1"/>
    <col min="12801" max="12801" width="1.7265625" style="68" customWidth="1"/>
    <col min="12802" max="12803" width="12.7265625" style="68" customWidth="1"/>
    <col min="12804" max="12804" width="1.7265625" style="68" customWidth="1"/>
    <col min="12805" max="12805" width="10.7265625" style="68" customWidth="1"/>
    <col min="12806" max="12806" width="1.7265625" style="68" customWidth="1"/>
    <col min="12807" max="12808" width="12.7265625" style="68" customWidth="1"/>
    <col min="12809" max="13054" width="9.1796875" style="68"/>
    <col min="13055" max="13055" width="35.7265625" style="68" customWidth="1"/>
    <col min="13056" max="13056" width="12.7265625" style="68" customWidth="1"/>
    <col min="13057" max="13057" width="1.7265625" style="68" customWidth="1"/>
    <col min="13058" max="13059" width="12.7265625" style="68" customWidth="1"/>
    <col min="13060" max="13060" width="1.7265625" style="68" customWidth="1"/>
    <col min="13061" max="13061" width="10.7265625" style="68" customWidth="1"/>
    <col min="13062" max="13062" width="1.7265625" style="68" customWidth="1"/>
    <col min="13063" max="13064" width="12.7265625" style="68" customWidth="1"/>
    <col min="13065" max="13310" width="9.1796875" style="68"/>
    <col min="13311" max="13311" width="35.7265625" style="68" customWidth="1"/>
    <col min="13312" max="13312" width="12.7265625" style="68" customWidth="1"/>
    <col min="13313" max="13313" width="1.7265625" style="68" customWidth="1"/>
    <col min="13314" max="13315" width="12.7265625" style="68" customWidth="1"/>
    <col min="13316" max="13316" width="1.7265625" style="68" customWidth="1"/>
    <col min="13317" max="13317" width="10.7265625" style="68" customWidth="1"/>
    <col min="13318" max="13318" width="1.7265625" style="68" customWidth="1"/>
    <col min="13319" max="13320" width="12.7265625" style="68" customWidth="1"/>
    <col min="13321" max="13566" width="9.1796875" style="68"/>
    <col min="13567" max="13567" width="35.7265625" style="68" customWidth="1"/>
    <col min="13568" max="13568" width="12.7265625" style="68" customWidth="1"/>
    <col min="13569" max="13569" width="1.7265625" style="68" customWidth="1"/>
    <col min="13570" max="13571" width="12.7265625" style="68" customWidth="1"/>
    <col min="13572" max="13572" width="1.7265625" style="68" customWidth="1"/>
    <col min="13573" max="13573" width="10.7265625" style="68" customWidth="1"/>
    <col min="13574" max="13574" width="1.7265625" style="68" customWidth="1"/>
    <col min="13575" max="13576" width="12.7265625" style="68" customWidth="1"/>
    <col min="13577" max="13822" width="9.1796875" style="68"/>
    <col min="13823" max="13823" width="35.7265625" style="68" customWidth="1"/>
    <col min="13824" max="13824" width="12.7265625" style="68" customWidth="1"/>
    <col min="13825" max="13825" width="1.7265625" style="68" customWidth="1"/>
    <col min="13826" max="13827" width="12.7265625" style="68" customWidth="1"/>
    <col min="13828" max="13828" width="1.7265625" style="68" customWidth="1"/>
    <col min="13829" max="13829" width="10.7265625" style="68" customWidth="1"/>
    <col min="13830" max="13830" width="1.7265625" style="68" customWidth="1"/>
    <col min="13831" max="13832" width="12.7265625" style="68" customWidth="1"/>
    <col min="13833" max="14078" width="9.1796875" style="68"/>
    <col min="14079" max="14079" width="35.7265625" style="68" customWidth="1"/>
    <col min="14080" max="14080" width="12.7265625" style="68" customWidth="1"/>
    <col min="14081" max="14081" width="1.7265625" style="68" customWidth="1"/>
    <col min="14082" max="14083" width="12.7265625" style="68" customWidth="1"/>
    <col min="14084" max="14084" width="1.7265625" style="68" customWidth="1"/>
    <col min="14085" max="14085" width="10.7265625" style="68" customWidth="1"/>
    <col min="14086" max="14086" width="1.7265625" style="68" customWidth="1"/>
    <col min="14087" max="14088" width="12.7265625" style="68" customWidth="1"/>
    <col min="14089" max="14334" width="9.1796875" style="68"/>
    <col min="14335" max="14335" width="35.7265625" style="68" customWidth="1"/>
    <col min="14336" max="14336" width="12.7265625" style="68" customWidth="1"/>
    <col min="14337" max="14337" width="1.7265625" style="68" customWidth="1"/>
    <col min="14338" max="14339" width="12.7265625" style="68" customWidth="1"/>
    <col min="14340" max="14340" width="1.7265625" style="68" customWidth="1"/>
    <col min="14341" max="14341" width="10.7265625" style="68" customWidth="1"/>
    <col min="14342" max="14342" width="1.7265625" style="68" customWidth="1"/>
    <col min="14343" max="14344" width="12.7265625" style="68" customWidth="1"/>
    <col min="14345" max="14590" width="9.1796875" style="68"/>
    <col min="14591" max="14591" width="35.7265625" style="68" customWidth="1"/>
    <col min="14592" max="14592" width="12.7265625" style="68" customWidth="1"/>
    <col min="14593" max="14593" width="1.7265625" style="68" customWidth="1"/>
    <col min="14594" max="14595" width="12.7265625" style="68" customWidth="1"/>
    <col min="14596" max="14596" width="1.7265625" style="68" customWidth="1"/>
    <col min="14597" max="14597" width="10.7265625" style="68" customWidth="1"/>
    <col min="14598" max="14598" width="1.7265625" style="68" customWidth="1"/>
    <col min="14599" max="14600" width="12.7265625" style="68" customWidth="1"/>
    <col min="14601" max="14846" width="9.1796875" style="68"/>
    <col min="14847" max="14847" width="35.7265625" style="68" customWidth="1"/>
    <col min="14848" max="14848" width="12.7265625" style="68" customWidth="1"/>
    <col min="14849" max="14849" width="1.7265625" style="68" customWidth="1"/>
    <col min="14850" max="14851" width="12.7265625" style="68" customWidth="1"/>
    <col min="14852" max="14852" width="1.7265625" style="68" customWidth="1"/>
    <col min="14853" max="14853" width="10.7265625" style="68" customWidth="1"/>
    <col min="14854" max="14854" width="1.7265625" style="68" customWidth="1"/>
    <col min="14855" max="14856" width="12.7265625" style="68" customWidth="1"/>
    <col min="14857" max="15102" width="9.1796875" style="68"/>
    <col min="15103" max="15103" width="35.7265625" style="68" customWidth="1"/>
    <col min="15104" max="15104" width="12.7265625" style="68" customWidth="1"/>
    <col min="15105" max="15105" width="1.7265625" style="68" customWidth="1"/>
    <col min="15106" max="15107" width="12.7265625" style="68" customWidth="1"/>
    <col min="15108" max="15108" width="1.7265625" style="68" customWidth="1"/>
    <col min="15109" max="15109" width="10.7265625" style="68" customWidth="1"/>
    <col min="15110" max="15110" width="1.7265625" style="68" customWidth="1"/>
    <col min="15111" max="15112" width="12.7265625" style="68" customWidth="1"/>
    <col min="15113" max="15358" width="9.1796875" style="68"/>
    <col min="15359" max="15359" width="35.7265625" style="68" customWidth="1"/>
    <col min="15360" max="15360" width="12.7265625" style="68" customWidth="1"/>
    <col min="15361" max="15361" width="1.7265625" style="68" customWidth="1"/>
    <col min="15362" max="15363" width="12.7265625" style="68" customWidth="1"/>
    <col min="15364" max="15364" width="1.7265625" style="68" customWidth="1"/>
    <col min="15365" max="15365" width="10.7265625" style="68" customWidth="1"/>
    <col min="15366" max="15366" width="1.7265625" style="68" customWidth="1"/>
    <col min="15367" max="15368" width="12.7265625" style="68" customWidth="1"/>
    <col min="15369" max="15614" width="9.1796875" style="68"/>
    <col min="15615" max="15615" width="35.7265625" style="68" customWidth="1"/>
    <col min="15616" max="15616" width="12.7265625" style="68" customWidth="1"/>
    <col min="15617" max="15617" width="1.7265625" style="68" customWidth="1"/>
    <col min="15618" max="15619" width="12.7265625" style="68" customWidth="1"/>
    <col min="15620" max="15620" width="1.7265625" style="68" customWidth="1"/>
    <col min="15621" max="15621" width="10.7265625" style="68" customWidth="1"/>
    <col min="15622" max="15622" width="1.7265625" style="68" customWidth="1"/>
    <col min="15623" max="15624" width="12.7265625" style="68" customWidth="1"/>
    <col min="15625" max="15870" width="9.1796875" style="68"/>
    <col min="15871" max="15871" width="35.7265625" style="68" customWidth="1"/>
    <col min="15872" max="15872" width="12.7265625" style="68" customWidth="1"/>
    <col min="15873" max="15873" width="1.7265625" style="68" customWidth="1"/>
    <col min="15874" max="15875" width="12.7265625" style="68" customWidth="1"/>
    <col min="15876" max="15876" width="1.7265625" style="68" customWidth="1"/>
    <col min="15877" max="15877" width="10.7265625" style="68" customWidth="1"/>
    <col min="15878" max="15878" width="1.7265625" style="68" customWidth="1"/>
    <col min="15879" max="15880" width="12.7265625" style="68" customWidth="1"/>
    <col min="15881" max="16126" width="9.1796875" style="68"/>
    <col min="16127" max="16127" width="35.7265625" style="68" customWidth="1"/>
    <col min="16128" max="16128" width="12.7265625" style="68" customWidth="1"/>
    <col min="16129" max="16129" width="1.7265625" style="68" customWidth="1"/>
    <col min="16130" max="16131" width="12.7265625" style="68" customWidth="1"/>
    <col min="16132" max="16132" width="1.7265625" style="68" customWidth="1"/>
    <col min="16133" max="16133" width="10.7265625" style="68" customWidth="1"/>
    <col min="16134" max="16134" width="1.7265625" style="68" customWidth="1"/>
    <col min="16135" max="16136" width="12.7265625" style="68" customWidth="1"/>
    <col min="16137" max="16384" width="9.1796875" style="68"/>
  </cols>
  <sheetData>
    <row r="1" spans="1:11">
      <c r="A1" s="117" t="s">
        <v>199</v>
      </c>
      <c r="B1" s="117"/>
      <c r="C1" s="117"/>
    </row>
    <row r="2" spans="1:11" ht="13">
      <c r="A2" s="66" t="s">
        <v>222</v>
      </c>
      <c r="B2" s="66"/>
      <c r="C2" s="66"/>
      <c r="D2" s="67"/>
      <c r="E2" s="67"/>
      <c r="F2" s="67"/>
      <c r="G2" s="67"/>
      <c r="H2" s="67"/>
      <c r="I2" s="67"/>
      <c r="J2" s="67"/>
      <c r="K2" s="69"/>
    </row>
    <row r="3" spans="1:11">
      <c r="A3" s="96"/>
      <c r="B3" s="194" t="s">
        <v>207</v>
      </c>
      <c r="C3" s="193"/>
      <c r="D3" s="193"/>
      <c r="E3" s="97"/>
      <c r="F3" s="193" t="s">
        <v>147</v>
      </c>
      <c r="G3" s="193"/>
      <c r="H3" s="193"/>
      <c r="I3" s="193"/>
      <c r="J3" s="97" t="s">
        <v>156</v>
      </c>
    </row>
    <row r="4" spans="1:11">
      <c r="A4" s="96" t="s">
        <v>148</v>
      </c>
      <c r="B4" s="96">
        <v>1982</v>
      </c>
      <c r="C4" s="96">
        <v>1987</v>
      </c>
      <c r="D4" s="98">
        <v>1992</v>
      </c>
      <c r="E4" s="98"/>
      <c r="F4" s="96">
        <v>1997</v>
      </c>
      <c r="G4" s="96">
        <v>2002</v>
      </c>
      <c r="H4" s="96">
        <v>2007</v>
      </c>
      <c r="I4" s="96">
        <v>2012</v>
      </c>
      <c r="J4" s="170" t="s">
        <v>213</v>
      </c>
    </row>
    <row r="5" spans="1:11">
      <c r="A5" s="99"/>
      <c r="B5" s="99"/>
      <c r="C5" s="99"/>
      <c r="D5" s="98"/>
      <c r="E5" s="100"/>
      <c r="F5" s="100"/>
      <c r="G5" s="100"/>
      <c r="H5" s="96"/>
      <c r="I5" s="99"/>
      <c r="J5" s="101">
        <v>2012</v>
      </c>
    </row>
    <row r="6" spans="1:11" ht="13">
      <c r="A6" s="100"/>
      <c r="B6" s="100"/>
      <c r="C6" s="100"/>
      <c r="D6" s="191" t="s">
        <v>3</v>
      </c>
      <c r="E6" s="191"/>
      <c r="F6" s="191"/>
      <c r="G6" s="191"/>
      <c r="H6" s="191"/>
      <c r="I6" s="191"/>
      <c r="J6" s="102" t="s">
        <v>18</v>
      </c>
    </row>
    <row r="7" spans="1:11">
      <c r="A7" s="96"/>
      <c r="B7" s="96"/>
      <c r="C7" s="96"/>
      <c r="D7" s="103"/>
      <c r="E7" s="96"/>
      <c r="F7" s="103"/>
      <c r="G7" s="103"/>
      <c r="H7" s="103"/>
      <c r="I7" s="103"/>
      <c r="J7" s="96"/>
    </row>
    <row r="8" spans="1:11">
      <c r="A8" s="96" t="s">
        <v>155</v>
      </c>
      <c r="B8" s="103">
        <v>2240976</v>
      </c>
      <c r="C8" s="103">
        <v>2087759</v>
      </c>
      <c r="D8" s="104">
        <v>1925300</v>
      </c>
      <c r="E8" s="96"/>
      <c r="F8" s="2">
        <v>2215876</v>
      </c>
      <c r="G8" s="2">
        <v>2128982</v>
      </c>
      <c r="H8" s="103">
        <v>2204792</v>
      </c>
      <c r="I8" s="103">
        <v>2109303</v>
      </c>
      <c r="J8" s="105">
        <f>+((I8/F8)*100)-100</f>
        <v>-4.8095200272939422</v>
      </c>
    </row>
    <row r="9" spans="1:11">
      <c r="A9" s="96"/>
      <c r="B9" s="103"/>
      <c r="C9" s="103"/>
      <c r="D9" s="96"/>
      <c r="E9" s="96"/>
      <c r="F9" s="96"/>
      <c r="G9" s="96"/>
      <c r="H9" s="103"/>
      <c r="I9" s="103"/>
      <c r="J9" s="96"/>
    </row>
    <row r="10" spans="1:11">
      <c r="A10" s="96" t="s">
        <v>149</v>
      </c>
      <c r="B10" s="103">
        <f>+B8-B18</f>
        <v>2186609</v>
      </c>
      <c r="C10" s="103">
        <f>+C8-C18</f>
        <v>2043119</v>
      </c>
      <c r="D10" s="106">
        <v>1881813</v>
      </c>
      <c r="E10" s="103"/>
      <c r="F10" s="103">
        <v>2154284</v>
      </c>
      <c r="G10" s="103">
        <v>2067379</v>
      </c>
      <c r="H10" s="103">
        <v>2114325</v>
      </c>
      <c r="I10" s="103">
        <v>2012652</v>
      </c>
      <c r="J10" s="105">
        <f>+((I10/F10)*100)-100</f>
        <v>-6.5744349398686524</v>
      </c>
    </row>
    <row r="11" spans="1:11">
      <c r="A11" s="96"/>
      <c r="B11" s="103"/>
      <c r="C11" s="103"/>
      <c r="D11" s="103"/>
      <c r="E11" s="103"/>
      <c r="F11" s="103"/>
      <c r="G11" s="103"/>
      <c r="H11" s="103"/>
      <c r="I11" s="103"/>
      <c r="J11" s="96"/>
    </row>
    <row r="12" spans="1:11">
      <c r="A12" s="96" t="s">
        <v>150</v>
      </c>
      <c r="B12" s="103"/>
      <c r="C12" s="103"/>
      <c r="D12" s="103"/>
      <c r="E12" s="103"/>
      <c r="F12" s="103"/>
      <c r="G12" s="103"/>
      <c r="H12" s="103"/>
      <c r="I12" s="103"/>
      <c r="J12" s="96"/>
    </row>
    <row r="13" spans="1:11">
      <c r="A13" s="96" t="s">
        <v>151</v>
      </c>
      <c r="B13" s="103">
        <v>33250</v>
      </c>
      <c r="C13" s="103">
        <v>22954</v>
      </c>
      <c r="D13" s="103">
        <v>18816</v>
      </c>
      <c r="E13" s="103"/>
      <c r="F13" s="103">
        <v>26785</v>
      </c>
      <c r="G13" s="103">
        <v>29090</v>
      </c>
      <c r="H13" s="103">
        <v>30599</v>
      </c>
      <c r="I13" s="103">
        <v>33371</v>
      </c>
      <c r="J13" s="105">
        <f>+((I13/F13)*100)-100</f>
        <v>24.588389023707308</v>
      </c>
    </row>
    <row r="14" spans="1:11">
      <c r="A14" s="157" t="s">
        <v>152</v>
      </c>
      <c r="B14" s="103">
        <v>7211</v>
      </c>
      <c r="C14" s="103">
        <v>7134</v>
      </c>
      <c r="D14" s="103">
        <v>8346</v>
      </c>
      <c r="E14" s="96"/>
      <c r="F14" s="103">
        <v>12911</v>
      </c>
      <c r="G14" s="103">
        <v>15494</v>
      </c>
      <c r="H14" s="103">
        <v>34706</v>
      </c>
      <c r="I14" s="103">
        <v>37851</v>
      </c>
      <c r="J14" s="105">
        <f>+((I14/F14)*100)-100</f>
        <v>193.16861590891489</v>
      </c>
    </row>
    <row r="15" spans="1:11">
      <c r="A15" s="157" t="s">
        <v>227</v>
      </c>
      <c r="B15" s="103">
        <v>8000</v>
      </c>
      <c r="C15" s="103">
        <v>7900</v>
      </c>
      <c r="D15" s="103">
        <v>8096</v>
      </c>
      <c r="E15" s="107"/>
      <c r="F15" s="103">
        <v>9620</v>
      </c>
      <c r="G15" s="103">
        <f>983+8375</f>
        <v>9358</v>
      </c>
      <c r="H15" s="103">
        <f>11214+1356</f>
        <v>12570</v>
      </c>
      <c r="I15" s="103">
        <f>13669+1468</f>
        <v>15137</v>
      </c>
      <c r="J15" s="105">
        <f>+((I15/F15)*100)-100</f>
        <v>57.349272349272326</v>
      </c>
    </row>
    <row r="16" spans="1:11" ht="13.5">
      <c r="A16" s="157" t="s">
        <v>228</v>
      </c>
      <c r="B16" s="107" t="s">
        <v>20</v>
      </c>
      <c r="C16" s="107" t="s">
        <v>20</v>
      </c>
      <c r="D16" s="107" t="s">
        <v>20</v>
      </c>
      <c r="E16" s="107"/>
      <c r="F16" s="107" t="s">
        <v>20</v>
      </c>
      <c r="G16" s="103">
        <v>7661</v>
      </c>
      <c r="H16" s="103">
        <v>12592</v>
      </c>
      <c r="I16" s="103">
        <v>10292</v>
      </c>
      <c r="J16" s="108" t="s">
        <v>131</v>
      </c>
    </row>
    <row r="17" spans="1:12" ht="13.5">
      <c r="A17" s="157" t="s">
        <v>229</v>
      </c>
      <c r="B17" s="103">
        <v>5906</v>
      </c>
      <c r="C17" s="103">
        <v>6652</v>
      </c>
      <c r="D17" s="107">
        <v>8229</v>
      </c>
      <c r="E17" s="107"/>
      <c r="F17" s="107">
        <v>12276</v>
      </c>
      <c r="G17" s="107" t="s">
        <v>20</v>
      </c>
      <c r="H17" s="107" t="s">
        <v>20</v>
      </c>
      <c r="I17" s="107" t="s">
        <v>20</v>
      </c>
      <c r="J17" s="108" t="s">
        <v>131</v>
      </c>
    </row>
    <row r="18" spans="1:12">
      <c r="A18" s="96" t="s">
        <v>153</v>
      </c>
      <c r="B18" s="103">
        <f>SUM(B13:B17)</f>
        <v>54367</v>
      </c>
      <c r="C18" s="103">
        <f>SUM(C13:C17)</f>
        <v>44640</v>
      </c>
      <c r="D18" s="107">
        <f>SUM(D13:D17)</f>
        <v>43487</v>
      </c>
      <c r="E18" s="107"/>
      <c r="F18" s="107">
        <f>SUM(F13:F17)</f>
        <v>61592</v>
      </c>
      <c r="G18" s="103">
        <f>SUM(G13:G17)</f>
        <v>61603</v>
      </c>
      <c r="H18" s="103">
        <f>SUM(H13:H17)</f>
        <v>90467</v>
      </c>
      <c r="I18" s="103">
        <f>SUM(I13:I17)</f>
        <v>96651</v>
      </c>
      <c r="J18" s="105">
        <f>+((I18/F18)*100)-100</f>
        <v>56.921353422522401</v>
      </c>
    </row>
    <row r="19" spans="1:12">
      <c r="A19" s="96"/>
      <c r="B19" s="103"/>
      <c r="C19" s="103"/>
      <c r="D19" s="107"/>
      <c r="E19" s="107"/>
      <c r="F19" s="107"/>
      <c r="G19" s="103"/>
      <c r="H19" s="103"/>
      <c r="I19" s="103"/>
      <c r="J19" s="96"/>
    </row>
    <row r="20" spans="1:12" ht="13.5">
      <c r="A20" s="176" t="s">
        <v>230</v>
      </c>
      <c r="B20" s="109">
        <v>16183</v>
      </c>
      <c r="C20" s="109">
        <v>17476</v>
      </c>
      <c r="D20" s="109">
        <v>20956</v>
      </c>
      <c r="E20" s="100"/>
      <c r="F20" s="109">
        <v>33450</v>
      </c>
      <c r="G20" s="109">
        <v>50592</v>
      </c>
      <c r="H20" s="103">
        <v>55570</v>
      </c>
      <c r="I20" s="103">
        <v>67000</v>
      </c>
      <c r="J20" s="105">
        <f>+((I20/F20)*100)-100</f>
        <v>100.29895366218238</v>
      </c>
    </row>
    <row r="21" spans="1:12">
      <c r="A21" s="96"/>
      <c r="B21" s="96"/>
      <c r="C21" s="96"/>
      <c r="D21" s="107"/>
      <c r="E21" s="107"/>
      <c r="F21" s="107"/>
      <c r="G21" s="103"/>
      <c r="H21" s="96"/>
      <c r="I21" s="96"/>
      <c r="J21" s="96"/>
    </row>
    <row r="22" spans="1:12" ht="13">
      <c r="A22" s="96"/>
      <c r="B22" s="96"/>
      <c r="C22" s="96"/>
      <c r="D22" s="192" t="s">
        <v>154</v>
      </c>
      <c r="E22" s="192"/>
      <c r="F22" s="192"/>
      <c r="G22" s="192"/>
      <c r="H22" s="192"/>
      <c r="I22" s="192"/>
      <c r="J22" s="192"/>
    </row>
    <row r="23" spans="1:12" ht="13">
      <c r="A23" s="96"/>
      <c r="B23" s="96"/>
      <c r="C23" s="96"/>
      <c r="D23" s="110"/>
      <c r="E23" s="111"/>
      <c r="F23" s="110"/>
      <c r="G23" s="110"/>
      <c r="H23" s="110"/>
      <c r="I23" s="110"/>
      <c r="J23" s="96"/>
    </row>
    <row r="24" spans="1:12" ht="13">
      <c r="A24" s="96" t="s">
        <v>149</v>
      </c>
      <c r="B24" s="112">
        <f t="shared" ref="B24:C24" si="0">+(B10/B$8)*100</f>
        <v>97.573958846502592</v>
      </c>
      <c r="C24" s="112">
        <f t="shared" si="0"/>
        <v>97.861822173919506</v>
      </c>
      <c r="D24" s="112">
        <f>+(D10/D$8)*100</f>
        <v>97.741287072144601</v>
      </c>
      <c r="E24" s="111"/>
      <c r="F24" s="112">
        <f>+(F10/F$8)*100</f>
        <v>97.220422081380008</v>
      </c>
      <c r="G24" s="112">
        <f>+(G10/G$8)*100</f>
        <v>97.106457452435009</v>
      </c>
      <c r="H24" s="112">
        <f>+(H10/H$8)*100</f>
        <v>95.896801149496184</v>
      </c>
      <c r="I24" s="112">
        <f>+(I10/I$8)*100</f>
        <v>95.417870263304977</v>
      </c>
      <c r="J24" s="108" t="s">
        <v>131</v>
      </c>
      <c r="L24" s="70"/>
    </row>
    <row r="25" spans="1:12" ht="13">
      <c r="A25" s="96"/>
      <c r="B25" s="96"/>
      <c r="C25" s="96"/>
      <c r="D25" s="111"/>
      <c r="E25" s="111"/>
      <c r="F25" s="111"/>
      <c r="G25" s="111"/>
      <c r="H25" s="105"/>
      <c r="I25" s="105"/>
      <c r="J25" s="96"/>
    </row>
    <row r="26" spans="1:12">
      <c r="A26" s="96" t="s">
        <v>150</v>
      </c>
      <c r="B26" s="96"/>
      <c r="C26" s="96"/>
      <c r="D26" s="107"/>
      <c r="E26" s="107"/>
      <c r="F26" s="107"/>
      <c r="G26" s="103"/>
      <c r="H26" s="105"/>
      <c r="I26" s="105"/>
      <c r="J26" s="96"/>
    </row>
    <row r="27" spans="1:12">
      <c r="A27" s="96" t="s">
        <v>151</v>
      </c>
      <c r="B27" s="112">
        <f t="shared" ref="B27:D29" si="1">+(B13/B$8)*100</f>
        <v>1.4837285182884601</v>
      </c>
      <c r="C27" s="112">
        <f t="shared" si="1"/>
        <v>1.099456402774458</v>
      </c>
      <c r="D27" s="112">
        <f t="shared" si="1"/>
        <v>0.97730223861216425</v>
      </c>
      <c r="E27" s="107"/>
      <c r="F27" s="112">
        <f t="shared" ref="F27:F29" si="2">+(F13/F$8)*100</f>
        <v>1.2087770254292207</v>
      </c>
      <c r="G27" s="112">
        <f t="shared" ref="G27:G30" si="3">+(G13/G$8)*100</f>
        <v>1.3663807397150376</v>
      </c>
      <c r="H27" s="112">
        <f t="shared" ref="H27:H30" si="4">+(H13/H$8)*100</f>
        <v>1.3878406670561214</v>
      </c>
      <c r="I27" s="112">
        <f t="shared" ref="I27:I30" si="5">+(I13/I$8)*100</f>
        <v>1.5820865944816842</v>
      </c>
      <c r="J27" s="108" t="s">
        <v>131</v>
      </c>
      <c r="K27" s="70"/>
    </row>
    <row r="28" spans="1:12">
      <c r="A28" s="96" t="s">
        <v>152</v>
      </c>
      <c r="B28" s="112">
        <f t="shared" si="1"/>
        <v>0.32177943895873939</v>
      </c>
      <c r="C28" s="112">
        <f t="shared" si="1"/>
        <v>0.34170610688302627</v>
      </c>
      <c r="D28" s="112">
        <f t="shared" si="1"/>
        <v>0.4334908845374747</v>
      </c>
      <c r="E28" s="107"/>
      <c r="F28" s="112">
        <f t="shared" si="2"/>
        <v>0.58265895745068774</v>
      </c>
      <c r="G28" s="112">
        <f t="shared" si="3"/>
        <v>0.72776566452886871</v>
      </c>
      <c r="H28" s="112">
        <f t="shared" si="4"/>
        <v>1.5741167420781643</v>
      </c>
      <c r="I28" s="112">
        <f t="shared" si="5"/>
        <v>1.7944790293286457</v>
      </c>
      <c r="J28" s="108" t="s">
        <v>131</v>
      </c>
      <c r="K28" s="70"/>
    </row>
    <row r="29" spans="1:12">
      <c r="A29" s="157" t="s">
        <v>231</v>
      </c>
      <c r="B29" s="112">
        <f t="shared" si="1"/>
        <v>0.35698731267090766</v>
      </c>
      <c r="C29" s="112">
        <f t="shared" si="1"/>
        <v>0.3783961654577947</v>
      </c>
      <c r="D29" s="112">
        <f t="shared" si="1"/>
        <v>0.42050589518516596</v>
      </c>
      <c r="E29" s="107"/>
      <c r="F29" s="112">
        <f t="shared" si="2"/>
        <v>0.43413981648792621</v>
      </c>
      <c r="G29" s="112">
        <f t="shared" si="3"/>
        <v>0.43955280035246891</v>
      </c>
      <c r="H29" s="112">
        <f t="shared" si="4"/>
        <v>0.57012180740858998</v>
      </c>
      <c r="I29" s="112">
        <f t="shared" si="5"/>
        <v>0.71763042104429764</v>
      </c>
      <c r="J29" s="108" t="s">
        <v>131</v>
      </c>
      <c r="K29" s="70"/>
    </row>
    <row r="30" spans="1:12" ht="13.5">
      <c r="A30" s="157" t="s">
        <v>228</v>
      </c>
      <c r="B30" s="113" t="s">
        <v>131</v>
      </c>
      <c r="C30" s="113" t="s">
        <v>131</v>
      </c>
      <c r="D30" s="113" t="s">
        <v>131</v>
      </c>
      <c r="E30" s="107"/>
      <c r="F30" s="113" t="s">
        <v>131</v>
      </c>
      <c r="G30" s="112">
        <f t="shared" si="3"/>
        <v>0.35984334296861131</v>
      </c>
      <c r="H30" s="112">
        <f t="shared" si="4"/>
        <v>0.57111963396093601</v>
      </c>
      <c r="I30" s="112">
        <f t="shared" si="5"/>
        <v>0.48793369184038521</v>
      </c>
      <c r="J30" s="108" t="s">
        <v>131</v>
      </c>
      <c r="K30" s="70"/>
    </row>
    <row r="31" spans="1:12" ht="13.5">
      <c r="A31" s="157" t="s">
        <v>229</v>
      </c>
      <c r="B31" s="112">
        <f t="shared" ref="B31:D32" si="6">+(B17/B$8)*100</f>
        <v>0.26354588357929759</v>
      </c>
      <c r="C31" s="112">
        <f t="shared" si="6"/>
        <v>0.31861915096522153</v>
      </c>
      <c r="D31" s="112">
        <f t="shared" si="6"/>
        <v>0.42741390952059416</v>
      </c>
      <c r="E31" s="107"/>
      <c r="F31" s="112">
        <f t="shared" ref="F31:F32" si="7">+(F17/F$8)*100</f>
        <v>0.55400211925216025</v>
      </c>
      <c r="G31" s="113" t="s">
        <v>131</v>
      </c>
      <c r="H31" s="113" t="s">
        <v>131</v>
      </c>
      <c r="I31" s="113" t="s">
        <v>131</v>
      </c>
      <c r="J31" s="96"/>
      <c r="K31" s="70"/>
    </row>
    <row r="32" spans="1:12">
      <c r="A32" s="96" t="s">
        <v>153</v>
      </c>
      <c r="B32" s="112">
        <f t="shared" si="6"/>
        <v>2.4260411534974047</v>
      </c>
      <c r="C32" s="112">
        <f t="shared" si="6"/>
        <v>2.1381778260805007</v>
      </c>
      <c r="D32" s="112">
        <f t="shared" si="6"/>
        <v>2.2587129278553992</v>
      </c>
      <c r="E32" s="107"/>
      <c r="F32" s="112">
        <f t="shared" si="7"/>
        <v>2.7795779186199949</v>
      </c>
      <c r="G32" s="112">
        <f>+(G18/G$8)*100</f>
        <v>2.8935425475649863</v>
      </c>
      <c r="H32" s="112">
        <f>+(H18/H$8)*100</f>
        <v>4.1031988505038113</v>
      </c>
      <c r="I32" s="112">
        <f>SUM(I27:I31)</f>
        <v>4.5821297366950127</v>
      </c>
      <c r="J32" s="108" t="s">
        <v>131</v>
      </c>
      <c r="K32" s="70"/>
    </row>
    <row r="33" spans="1:11">
      <c r="A33" s="96"/>
      <c r="B33" s="96"/>
      <c r="C33" s="96"/>
      <c r="D33" s="112"/>
      <c r="E33" s="107"/>
      <c r="F33" s="112"/>
      <c r="G33" s="112"/>
      <c r="H33" s="105"/>
      <c r="I33" s="105"/>
      <c r="J33" s="96"/>
      <c r="K33" s="70"/>
    </row>
    <row r="34" spans="1:11" ht="13.5">
      <c r="A34" s="177" t="s">
        <v>230</v>
      </c>
      <c r="B34" s="114">
        <f>+(B20/B$8)*100</f>
        <v>0.72214071011916237</v>
      </c>
      <c r="C34" s="114">
        <f>+(C20/C$8)*100</f>
        <v>0.83706979589119235</v>
      </c>
      <c r="D34" s="114">
        <f>+(D20/D$8)*100</f>
        <v>1.0884537474679272</v>
      </c>
      <c r="E34" s="99"/>
      <c r="F34" s="114">
        <f>+(F20/F$8)*100</f>
        <v>1.5095610043161261</v>
      </c>
      <c r="G34" s="114">
        <f>+(G20/G$8)*100</f>
        <v>2.3763470052823368</v>
      </c>
      <c r="H34" s="114">
        <f>+(H20/H$8)*100</f>
        <v>2.5204191597211891</v>
      </c>
      <c r="I34" s="114">
        <f>+(I20/I$8)*100</f>
        <v>3.1764047175773227</v>
      </c>
      <c r="J34" s="115" t="s">
        <v>131</v>
      </c>
      <c r="K34" s="70"/>
    </row>
    <row r="35" spans="1:11">
      <c r="A35" s="116" t="s">
        <v>232</v>
      </c>
      <c r="B35" s="116"/>
      <c r="C35" s="116"/>
      <c r="D35" s="117"/>
      <c r="E35" s="117"/>
      <c r="F35" s="117"/>
      <c r="G35" s="117"/>
      <c r="H35" s="117"/>
      <c r="I35" s="117"/>
    </row>
    <row r="36" spans="1:11">
      <c r="A36" s="171" t="s">
        <v>226</v>
      </c>
      <c r="B36" s="116"/>
      <c r="C36" s="116"/>
      <c r="D36" s="117"/>
      <c r="E36" s="117"/>
      <c r="F36" s="117"/>
      <c r="G36" s="117"/>
      <c r="H36" s="117"/>
      <c r="I36" s="117"/>
    </row>
    <row r="37" spans="1:11">
      <c r="A37" s="116" t="s">
        <v>233</v>
      </c>
      <c r="B37" s="116"/>
      <c r="C37" s="116"/>
      <c r="D37" s="117"/>
      <c r="E37" s="117"/>
      <c r="F37" s="117"/>
      <c r="G37" s="117"/>
      <c r="H37" s="117"/>
      <c r="I37" s="117"/>
    </row>
    <row r="38" spans="1:11">
      <c r="A38" s="116" t="s">
        <v>234</v>
      </c>
      <c r="B38" s="116"/>
      <c r="C38" s="116"/>
      <c r="D38" s="117"/>
      <c r="E38" s="117"/>
      <c r="F38" s="117"/>
      <c r="G38" s="117"/>
      <c r="H38" s="117"/>
      <c r="I38" s="117"/>
    </row>
    <row r="39" spans="1:11">
      <c r="A39" s="116"/>
      <c r="B39" s="116"/>
      <c r="C39" s="116"/>
      <c r="D39" s="117"/>
      <c r="E39" s="117"/>
      <c r="F39" s="117"/>
      <c r="G39" s="117"/>
      <c r="H39" s="117"/>
      <c r="I39" s="117"/>
    </row>
    <row r="40" spans="1:11">
      <c r="A40" s="10" t="s">
        <v>223</v>
      </c>
      <c r="B40" s="116"/>
      <c r="C40" s="116"/>
      <c r="D40" s="117"/>
      <c r="E40" s="117"/>
      <c r="F40" s="117"/>
      <c r="G40" s="117"/>
      <c r="H40" s="117"/>
      <c r="I40" s="117"/>
    </row>
    <row r="41" spans="1:11">
      <c r="A41" s="10"/>
      <c r="B41" s="116"/>
      <c r="C41" s="116"/>
      <c r="D41" s="117"/>
      <c r="E41" s="117"/>
      <c r="F41" s="117"/>
      <c r="G41" s="117"/>
      <c r="H41" s="117"/>
      <c r="I41" s="117"/>
    </row>
    <row r="42" spans="1:11">
      <c r="A42" s="10"/>
      <c r="B42" s="116"/>
      <c r="C42" s="116"/>
      <c r="D42" s="117"/>
      <c r="E42" s="117"/>
      <c r="F42" s="117"/>
      <c r="G42" s="117"/>
      <c r="H42" s="117"/>
      <c r="I42" s="117"/>
    </row>
    <row r="43" spans="1:11">
      <c r="A43" s="116"/>
      <c r="B43" s="116"/>
      <c r="C43" s="116"/>
      <c r="D43" s="117"/>
      <c r="E43" s="117"/>
      <c r="F43" s="117"/>
      <c r="G43" s="117"/>
      <c r="H43" s="117"/>
      <c r="I43" s="117"/>
    </row>
    <row r="44" spans="1:11">
      <c r="A44" s="116"/>
      <c r="B44" s="116"/>
      <c r="C44" s="116"/>
      <c r="D44" s="117"/>
      <c r="E44" s="117"/>
      <c r="F44" s="117"/>
      <c r="G44" s="117"/>
      <c r="H44" s="117"/>
      <c r="I44" s="117"/>
    </row>
    <row r="45" spans="1:11">
      <c r="A45" s="116"/>
      <c r="B45" s="116"/>
      <c r="C45" s="116"/>
      <c r="D45" s="117"/>
      <c r="E45" s="117"/>
      <c r="F45" s="117"/>
      <c r="G45" s="117"/>
      <c r="H45" s="117"/>
      <c r="I45" s="117"/>
    </row>
    <row r="46" spans="1:11">
      <c r="A46" s="117"/>
      <c r="B46" s="117"/>
      <c r="C46" s="117"/>
      <c r="D46" s="118" t="s">
        <v>190</v>
      </c>
      <c r="E46" s="117"/>
      <c r="F46" s="171" t="s">
        <v>224</v>
      </c>
      <c r="G46" s="117"/>
      <c r="H46" s="117"/>
      <c r="I46" s="117"/>
    </row>
    <row r="47" spans="1:11">
      <c r="A47" s="117"/>
      <c r="B47" s="117"/>
      <c r="C47" s="117"/>
      <c r="D47" s="117"/>
      <c r="E47" s="117"/>
      <c r="F47" s="171" t="s">
        <v>191</v>
      </c>
      <c r="G47" s="117"/>
      <c r="H47" s="117"/>
      <c r="I47" s="117"/>
    </row>
    <row r="48" spans="1:11">
      <c r="A48" s="117"/>
      <c r="B48" s="117"/>
      <c r="C48" s="117"/>
      <c r="D48" s="117"/>
      <c r="E48" s="117"/>
      <c r="F48" s="117" t="s">
        <v>192</v>
      </c>
      <c r="G48" s="117"/>
      <c r="H48" s="117"/>
      <c r="I48" s="117"/>
      <c r="K48" s="72"/>
    </row>
    <row r="49" spans="1:10">
      <c r="A49" s="117"/>
      <c r="B49" s="117"/>
      <c r="C49" s="117"/>
      <c r="D49" s="117"/>
      <c r="E49" s="117"/>
      <c r="F49" s="117" t="s">
        <v>193</v>
      </c>
      <c r="G49" s="117"/>
      <c r="H49" s="117"/>
      <c r="I49" s="117"/>
    </row>
    <row r="50" spans="1:10">
      <c r="A50" s="117"/>
      <c r="B50" s="117"/>
      <c r="C50" s="117"/>
      <c r="D50" s="117"/>
      <c r="E50" s="117"/>
      <c r="F50" s="117"/>
      <c r="G50" s="117"/>
      <c r="H50" s="117"/>
      <c r="I50" s="117"/>
    </row>
    <row r="51" spans="1:10">
      <c r="A51" s="117"/>
      <c r="B51" s="117"/>
      <c r="C51" s="117"/>
      <c r="D51" s="117"/>
      <c r="E51" s="117"/>
      <c r="F51" s="117"/>
      <c r="G51" s="117"/>
      <c r="H51" s="117"/>
      <c r="I51" s="117"/>
    </row>
    <row r="52" spans="1:10" ht="13">
      <c r="A52" s="117"/>
      <c r="B52" s="117"/>
      <c r="C52" s="122" t="s">
        <v>162</v>
      </c>
      <c r="D52" s="122" t="s">
        <v>162</v>
      </c>
      <c r="E52" s="119"/>
      <c r="F52" s="119"/>
      <c r="G52" s="119"/>
      <c r="H52" s="122" t="s">
        <v>162</v>
      </c>
      <c r="I52" s="122" t="s">
        <v>162</v>
      </c>
      <c r="J52" s="71"/>
    </row>
    <row r="53" spans="1:10">
      <c r="A53" s="117"/>
      <c r="B53" s="117"/>
      <c r="C53" s="119" t="s">
        <v>157</v>
      </c>
      <c r="D53" s="119" t="s">
        <v>157</v>
      </c>
      <c r="E53" s="119"/>
      <c r="F53" s="119"/>
      <c r="G53" s="119"/>
      <c r="H53" s="119" t="s">
        <v>157</v>
      </c>
      <c r="I53" s="119" t="s">
        <v>157</v>
      </c>
    </row>
    <row r="54" spans="1:10">
      <c r="A54" s="117"/>
      <c r="B54" s="117"/>
      <c r="C54" s="119">
        <v>1987</v>
      </c>
      <c r="D54" s="119">
        <v>1992</v>
      </c>
      <c r="E54" s="119"/>
      <c r="F54" s="119"/>
      <c r="G54" s="119"/>
      <c r="H54" s="119">
        <v>2007</v>
      </c>
      <c r="I54" s="119">
        <v>2012</v>
      </c>
    </row>
    <row r="55" spans="1:10">
      <c r="A55" s="117"/>
      <c r="B55" s="117"/>
      <c r="C55" s="117"/>
      <c r="D55" s="117"/>
      <c r="E55" s="117"/>
      <c r="F55" s="117"/>
      <c r="G55" s="117"/>
      <c r="H55" s="117"/>
      <c r="I55" s="117"/>
    </row>
    <row r="56" spans="1:10">
      <c r="A56" s="171" t="s">
        <v>225</v>
      </c>
      <c r="B56" s="117"/>
      <c r="C56" s="120">
        <f>+C18</f>
        <v>44640</v>
      </c>
      <c r="D56" s="120">
        <f>+D18</f>
        <v>43487</v>
      </c>
      <c r="E56" s="117"/>
      <c r="F56" s="117"/>
      <c r="G56" s="117"/>
      <c r="H56" s="120">
        <f>+H18</f>
        <v>90467</v>
      </c>
      <c r="I56" s="120">
        <f>+I18</f>
        <v>96651</v>
      </c>
    </row>
    <row r="57" spans="1:10">
      <c r="A57" s="117" t="s">
        <v>158</v>
      </c>
      <c r="B57" s="117"/>
      <c r="C57" s="120">
        <f>+C20</f>
        <v>17476</v>
      </c>
      <c r="D57" s="120">
        <f>+D20</f>
        <v>20956</v>
      </c>
      <c r="E57" s="117"/>
      <c r="F57" s="117"/>
      <c r="G57" s="117"/>
      <c r="H57" s="120">
        <f>+H20</f>
        <v>55570</v>
      </c>
      <c r="I57" s="120">
        <f>+I20</f>
        <v>67000</v>
      </c>
    </row>
    <row r="58" spans="1:10">
      <c r="A58" s="117" t="s">
        <v>159</v>
      </c>
      <c r="B58" s="117"/>
      <c r="C58" s="120">
        <v>5535</v>
      </c>
      <c r="D58" s="120">
        <v>7780</v>
      </c>
      <c r="E58" s="117"/>
      <c r="F58" s="117"/>
      <c r="G58" s="117"/>
      <c r="H58" s="120">
        <f>55570-51869</f>
        <v>3701</v>
      </c>
      <c r="I58" s="120">
        <f>67000-63064</f>
        <v>3936</v>
      </c>
    </row>
    <row r="59" spans="1:10">
      <c r="A59" s="117" t="s">
        <v>160</v>
      </c>
      <c r="B59" s="117"/>
      <c r="C59" s="120">
        <f>+C56+C57-C58</f>
        <v>56581</v>
      </c>
      <c r="D59" s="120">
        <f>+D56+D57-D58</f>
        <v>56663</v>
      </c>
      <c r="E59" s="117"/>
      <c r="F59" s="117"/>
      <c r="G59" s="117"/>
      <c r="H59" s="120">
        <f>+H56+H57-H58</f>
        <v>142336</v>
      </c>
      <c r="I59" s="120">
        <f>+I56+I57-I58</f>
        <v>159715</v>
      </c>
    </row>
    <row r="60" spans="1:10">
      <c r="A60" s="117"/>
      <c r="B60" s="117"/>
      <c r="C60" s="117"/>
      <c r="D60" s="117"/>
      <c r="E60" s="117"/>
      <c r="F60" s="117"/>
      <c r="G60" s="117"/>
      <c r="H60" s="117"/>
      <c r="I60" s="117"/>
    </row>
    <row r="61" spans="1:10">
      <c r="A61" s="117" t="s">
        <v>161</v>
      </c>
      <c r="B61" s="117"/>
      <c r="C61" s="121">
        <f>+(C59/C8)*100</f>
        <v>2.7101308149072763</v>
      </c>
      <c r="D61" s="121">
        <f>+(D59/D8)*100</f>
        <v>2.9430738066794788</v>
      </c>
      <c r="E61" s="117"/>
      <c r="F61" s="117"/>
      <c r="G61" s="117"/>
      <c r="H61" s="121">
        <f>+(H59/H8)*100</f>
        <v>6.4557563706689791</v>
      </c>
      <c r="I61" s="121">
        <f>+(I59/I8)*100</f>
        <v>7.5719325293710771</v>
      </c>
    </row>
  </sheetData>
  <mergeCells count="4">
    <mergeCell ref="D6:I6"/>
    <mergeCell ref="D22:J22"/>
    <mergeCell ref="F3:I3"/>
    <mergeCell ref="B3:D3"/>
  </mergeCells>
  <printOptions horizontalCentered="1"/>
  <pageMargins left="0.25" right="0.25" top="0.75" bottom="0.75" header="0.3" footer="0.3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8"/>
  <sheetViews>
    <sheetView tabSelected="1" zoomScaleNormal="100" workbookViewId="0">
      <selection activeCell="A33" sqref="A33"/>
    </sheetView>
  </sheetViews>
  <sheetFormatPr defaultRowHeight="15.5"/>
  <cols>
    <col min="1" max="1" width="5.54296875" style="63" customWidth="1"/>
    <col min="2" max="2" width="10.54296875" style="63" customWidth="1"/>
    <col min="3" max="3" width="0.81640625" style="63" customWidth="1"/>
    <col min="4" max="4" width="4.54296875" style="63" customWidth="1"/>
    <col min="5" max="5" width="0.81640625" style="63" customWidth="1"/>
    <col min="6" max="6" width="10.54296875" style="63" customWidth="1"/>
    <col min="7" max="7" width="1.7265625" style="63" customWidth="1"/>
    <col min="8" max="8" width="4.54296875" style="63" customWidth="1"/>
    <col min="9" max="9" width="0.81640625" style="63" customWidth="1"/>
    <col min="10" max="10" width="10.54296875" style="63" customWidth="1"/>
    <col min="11" max="11" width="1.7265625" style="63" customWidth="1"/>
    <col min="12" max="12" width="4.54296875" style="63" customWidth="1"/>
    <col min="13" max="13" width="0.81640625" style="63" customWidth="1"/>
    <col min="14" max="14" width="10.54296875" style="63" customWidth="1"/>
    <col min="15" max="15" width="1.7265625" style="63" customWidth="1"/>
    <col min="16" max="16" width="4.54296875" style="63" customWidth="1"/>
    <col min="17" max="17" width="0.81640625" style="63" customWidth="1"/>
    <col min="18" max="18" width="10.54296875" style="63" customWidth="1"/>
    <col min="19" max="19" width="12.1796875" style="63" bestFit="1" customWidth="1"/>
    <col min="20" max="24" width="9.1796875" style="63"/>
    <col min="25" max="25" width="8.7265625" style="63" customWidth="1"/>
    <col min="26" max="263" width="9.1796875" style="63"/>
    <col min="264" max="264" width="7.453125" style="63" customWidth="1"/>
    <col min="265" max="265" width="13.81640625" style="63" customWidth="1"/>
    <col min="266" max="266" width="11.26953125" style="63" customWidth="1"/>
    <col min="267" max="267" width="13.81640625" style="63" customWidth="1"/>
    <col min="268" max="268" width="11.1796875" style="63" customWidth="1"/>
    <col min="269" max="269" width="13.81640625" style="63" customWidth="1"/>
    <col min="270" max="270" width="11.26953125" style="63" customWidth="1"/>
    <col min="271" max="271" width="13.81640625" style="63" customWidth="1"/>
    <col min="272" max="272" width="11.26953125" style="63" customWidth="1"/>
    <col min="273" max="273" width="13.81640625" style="63" customWidth="1"/>
    <col min="274" max="274" width="11.26953125" style="63" customWidth="1"/>
    <col min="275" max="519" width="9.1796875" style="63"/>
    <col min="520" max="520" width="7.453125" style="63" customWidth="1"/>
    <col min="521" max="521" width="13.81640625" style="63" customWidth="1"/>
    <col min="522" max="522" width="11.26953125" style="63" customWidth="1"/>
    <col min="523" max="523" width="13.81640625" style="63" customWidth="1"/>
    <col min="524" max="524" width="11.1796875" style="63" customWidth="1"/>
    <col min="525" max="525" width="13.81640625" style="63" customWidth="1"/>
    <col min="526" max="526" width="11.26953125" style="63" customWidth="1"/>
    <col min="527" max="527" width="13.81640625" style="63" customWidth="1"/>
    <col min="528" max="528" width="11.26953125" style="63" customWidth="1"/>
    <col min="529" max="529" width="13.81640625" style="63" customWidth="1"/>
    <col min="530" max="530" width="11.26953125" style="63" customWidth="1"/>
    <col min="531" max="775" width="9.1796875" style="63"/>
    <col min="776" max="776" width="7.453125" style="63" customWidth="1"/>
    <col min="777" max="777" width="13.81640625" style="63" customWidth="1"/>
    <col min="778" max="778" width="11.26953125" style="63" customWidth="1"/>
    <col min="779" max="779" width="13.81640625" style="63" customWidth="1"/>
    <col min="780" max="780" width="11.1796875" style="63" customWidth="1"/>
    <col min="781" max="781" width="13.81640625" style="63" customWidth="1"/>
    <col min="782" max="782" width="11.26953125" style="63" customWidth="1"/>
    <col min="783" max="783" width="13.81640625" style="63" customWidth="1"/>
    <col min="784" max="784" width="11.26953125" style="63" customWidth="1"/>
    <col min="785" max="785" width="13.81640625" style="63" customWidth="1"/>
    <col min="786" max="786" width="11.26953125" style="63" customWidth="1"/>
    <col min="787" max="1031" width="9.1796875" style="63"/>
    <col min="1032" max="1032" width="7.453125" style="63" customWidth="1"/>
    <col min="1033" max="1033" width="13.81640625" style="63" customWidth="1"/>
    <col min="1034" max="1034" width="11.26953125" style="63" customWidth="1"/>
    <col min="1035" max="1035" width="13.81640625" style="63" customWidth="1"/>
    <col min="1036" max="1036" width="11.1796875" style="63" customWidth="1"/>
    <col min="1037" max="1037" width="13.81640625" style="63" customWidth="1"/>
    <col min="1038" max="1038" width="11.26953125" style="63" customWidth="1"/>
    <col min="1039" max="1039" width="13.81640625" style="63" customWidth="1"/>
    <col min="1040" max="1040" width="11.26953125" style="63" customWidth="1"/>
    <col min="1041" max="1041" width="13.81640625" style="63" customWidth="1"/>
    <col min="1042" max="1042" width="11.26953125" style="63" customWidth="1"/>
    <col min="1043" max="1287" width="9.1796875" style="63"/>
    <col min="1288" max="1288" width="7.453125" style="63" customWidth="1"/>
    <col min="1289" max="1289" width="13.81640625" style="63" customWidth="1"/>
    <col min="1290" max="1290" width="11.26953125" style="63" customWidth="1"/>
    <col min="1291" max="1291" width="13.81640625" style="63" customWidth="1"/>
    <col min="1292" max="1292" width="11.1796875" style="63" customWidth="1"/>
    <col min="1293" max="1293" width="13.81640625" style="63" customWidth="1"/>
    <col min="1294" max="1294" width="11.26953125" style="63" customWidth="1"/>
    <col min="1295" max="1295" width="13.81640625" style="63" customWidth="1"/>
    <col min="1296" max="1296" width="11.26953125" style="63" customWidth="1"/>
    <col min="1297" max="1297" width="13.81640625" style="63" customWidth="1"/>
    <col min="1298" max="1298" width="11.26953125" style="63" customWidth="1"/>
    <col min="1299" max="1543" width="9.1796875" style="63"/>
    <col min="1544" max="1544" width="7.453125" style="63" customWidth="1"/>
    <col min="1545" max="1545" width="13.81640625" style="63" customWidth="1"/>
    <col min="1546" max="1546" width="11.26953125" style="63" customWidth="1"/>
    <col min="1547" max="1547" width="13.81640625" style="63" customWidth="1"/>
    <col min="1548" max="1548" width="11.1796875" style="63" customWidth="1"/>
    <col min="1549" max="1549" width="13.81640625" style="63" customWidth="1"/>
    <col min="1550" max="1550" width="11.26953125" style="63" customWidth="1"/>
    <col min="1551" max="1551" width="13.81640625" style="63" customWidth="1"/>
    <col min="1552" max="1552" width="11.26953125" style="63" customWidth="1"/>
    <col min="1553" max="1553" width="13.81640625" style="63" customWidth="1"/>
    <col min="1554" max="1554" width="11.26953125" style="63" customWidth="1"/>
    <col min="1555" max="1799" width="9.1796875" style="63"/>
    <col min="1800" max="1800" width="7.453125" style="63" customWidth="1"/>
    <col min="1801" max="1801" width="13.81640625" style="63" customWidth="1"/>
    <col min="1802" max="1802" width="11.26953125" style="63" customWidth="1"/>
    <col min="1803" max="1803" width="13.81640625" style="63" customWidth="1"/>
    <col min="1804" max="1804" width="11.1796875" style="63" customWidth="1"/>
    <col min="1805" max="1805" width="13.81640625" style="63" customWidth="1"/>
    <col min="1806" max="1806" width="11.26953125" style="63" customWidth="1"/>
    <col min="1807" max="1807" width="13.81640625" style="63" customWidth="1"/>
    <col min="1808" max="1808" width="11.26953125" style="63" customWidth="1"/>
    <col min="1809" max="1809" width="13.81640625" style="63" customWidth="1"/>
    <col min="1810" max="1810" width="11.26953125" style="63" customWidth="1"/>
    <col min="1811" max="2055" width="9.1796875" style="63"/>
    <col min="2056" max="2056" width="7.453125" style="63" customWidth="1"/>
    <col min="2057" max="2057" width="13.81640625" style="63" customWidth="1"/>
    <col min="2058" max="2058" width="11.26953125" style="63" customWidth="1"/>
    <col min="2059" max="2059" width="13.81640625" style="63" customWidth="1"/>
    <col min="2060" max="2060" width="11.1796875" style="63" customWidth="1"/>
    <col min="2061" max="2061" width="13.81640625" style="63" customWidth="1"/>
    <col min="2062" max="2062" width="11.26953125" style="63" customWidth="1"/>
    <col min="2063" max="2063" width="13.81640625" style="63" customWidth="1"/>
    <col min="2064" max="2064" width="11.26953125" style="63" customWidth="1"/>
    <col min="2065" max="2065" width="13.81640625" style="63" customWidth="1"/>
    <col min="2066" max="2066" width="11.26953125" style="63" customWidth="1"/>
    <col min="2067" max="2311" width="9.1796875" style="63"/>
    <col min="2312" max="2312" width="7.453125" style="63" customWidth="1"/>
    <col min="2313" max="2313" width="13.81640625" style="63" customWidth="1"/>
    <col min="2314" max="2314" width="11.26953125" style="63" customWidth="1"/>
    <col min="2315" max="2315" width="13.81640625" style="63" customWidth="1"/>
    <col min="2316" max="2316" width="11.1796875" style="63" customWidth="1"/>
    <col min="2317" max="2317" width="13.81640625" style="63" customWidth="1"/>
    <col min="2318" max="2318" width="11.26953125" style="63" customWidth="1"/>
    <col min="2319" max="2319" width="13.81640625" style="63" customWidth="1"/>
    <col min="2320" max="2320" width="11.26953125" style="63" customWidth="1"/>
    <col min="2321" max="2321" width="13.81640625" style="63" customWidth="1"/>
    <col min="2322" max="2322" width="11.26953125" style="63" customWidth="1"/>
    <col min="2323" max="2567" width="9.1796875" style="63"/>
    <col min="2568" max="2568" width="7.453125" style="63" customWidth="1"/>
    <col min="2569" max="2569" width="13.81640625" style="63" customWidth="1"/>
    <col min="2570" max="2570" width="11.26953125" style="63" customWidth="1"/>
    <col min="2571" max="2571" width="13.81640625" style="63" customWidth="1"/>
    <col min="2572" max="2572" width="11.1796875" style="63" customWidth="1"/>
    <col min="2573" max="2573" width="13.81640625" style="63" customWidth="1"/>
    <col min="2574" max="2574" width="11.26953125" style="63" customWidth="1"/>
    <col min="2575" max="2575" width="13.81640625" style="63" customWidth="1"/>
    <col min="2576" max="2576" width="11.26953125" style="63" customWidth="1"/>
    <col min="2577" max="2577" width="13.81640625" style="63" customWidth="1"/>
    <col min="2578" max="2578" width="11.26953125" style="63" customWidth="1"/>
    <col min="2579" max="2823" width="9.1796875" style="63"/>
    <col min="2824" max="2824" width="7.453125" style="63" customWidth="1"/>
    <col min="2825" max="2825" width="13.81640625" style="63" customWidth="1"/>
    <col min="2826" max="2826" width="11.26953125" style="63" customWidth="1"/>
    <col min="2827" max="2827" width="13.81640625" style="63" customWidth="1"/>
    <col min="2828" max="2828" width="11.1796875" style="63" customWidth="1"/>
    <col min="2829" max="2829" width="13.81640625" style="63" customWidth="1"/>
    <col min="2830" max="2830" width="11.26953125" style="63" customWidth="1"/>
    <col min="2831" max="2831" width="13.81640625" style="63" customWidth="1"/>
    <col min="2832" max="2832" width="11.26953125" style="63" customWidth="1"/>
    <col min="2833" max="2833" width="13.81640625" style="63" customWidth="1"/>
    <col min="2834" max="2834" width="11.26953125" style="63" customWidth="1"/>
    <col min="2835" max="3079" width="9.1796875" style="63"/>
    <col min="3080" max="3080" width="7.453125" style="63" customWidth="1"/>
    <col min="3081" max="3081" width="13.81640625" style="63" customWidth="1"/>
    <col min="3082" max="3082" width="11.26953125" style="63" customWidth="1"/>
    <col min="3083" max="3083" width="13.81640625" style="63" customWidth="1"/>
    <col min="3084" max="3084" width="11.1796875" style="63" customWidth="1"/>
    <col min="3085" max="3085" width="13.81640625" style="63" customWidth="1"/>
    <col min="3086" max="3086" width="11.26953125" style="63" customWidth="1"/>
    <col min="3087" max="3087" width="13.81640625" style="63" customWidth="1"/>
    <col min="3088" max="3088" width="11.26953125" style="63" customWidth="1"/>
    <col min="3089" max="3089" width="13.81640625" style="63" customWidth="1"/>
    <col min="3090" max="3090" width="11.26953125" style="63" customWidth="1"/>
    <col min="3091" max="3335" width="9.1796875" style="63"/>
    <col min="3336" max="3336" width="7.453125" style="63" customWidth="1"/>
    <col min="3337" max="3337" width="13.81640625" style="63" customWidth="1"/>
    <col min="3338" max="3338" width="11.26953125" style="63" customWidth="1"/>
    <col min="3339" max="3339" width="13.81640625" style="63" customWidth="1"/>
    <col min="3340" max="3340" width="11.1796875" style="63" customWidth="1"/>
    <col min="3341" max="3341" width="13.81640625" style="63" customWidth="1"/>
    <col min="3342" max="3342" width="11.26953125" style="63" customWidth="1"/>
    <col min="3343" max="3343" width="13.81640625" style="63" customWidth="1"/>
    <col min="3344" max="3344" width="11.26953125" style="63" customWidth="1"/>
    <col min="3345" max="3345" width="13.81640625" style="63" customWidth="1"/>
    <col min="3346" max="3346" width="11.26953125" style="63" customWidth="1"/>
    <col min="3347" max="3591" width="9.1796875" style="63"/>
    <col min="3592" max="3592" width="7.453125" style="63" customWidth="1"/>
    <col min="3593" max="3593" width="13.81640625" style="63" customWidth="1"/>
    <col min="3594" max="3594" width="11.26953125" style="63" customWidth="1"/>
    <col min="3595" max="3595" width="13.81640625" style="63" customWidth="1"/>
    <col min="3596" max="3596" width="11.1796875" style="63" customWidth="1"/>
    <col min="3597" max="3597" width="13.81640625" style="63" customWidth="1"/>
    <col min="3598" max="3598" width="11.26953125" style="63" customWidth="1"/>
    <col min="3599" max="3599" width="13.81640625" style="63" customWidth="1"/>
    <col min="3600" max="3600" width="11.26953125" style="63" customWidth="1"/>
    <col min="3601" max="3601" width="13.81640625" style="63" customWidth="1"/>
    <col min="3602" max="3602" width="11.26953125" style="63" customWidth="1"/>
    <col min="3603" max="3847" width="9.1796875" style="63"/>
    <col min="3848" max="3848" width="7.453125" style="63" customWidth="1"/>
    <col min="3849" max="3849" width="13.81640625" style="63" customWidth="1"/>
    <col min="3850" max="3850" width="11.26953125" style="63" customWidth="1"/>
    <col min="3851" max="3851" width="13.81640625" style="63" customWidth="1"/>
    <col min="3852" max="3852" width="11.1796875" style="63" customWidth="1"/>
    <col min="3853" max="3853" width="13.81640625" style="63" customWidth="1"/>
    <col min="3854" max="3854" width="11.26953125" style="63" customWidth="1"/>
    <col min="3855" max="3855" width="13.81640625" style="63" customWidth="1"/>
    <col min="3856" max="3856" width="11.26953125" style="63" customWidth="1"/>
    <col min="3857" max="3857" width="13.81640625" style="63" customWidth="1"/>
    <col min="3858" max="3858" width="11.26953125" style="63" customWidth="1"/>
    <col min="3859" max="4103" width="9.1796875" style="63"/>
    <col min="4104" max="4104" width="7.453125" style="63" customWidth="1"/>
    <col min="4105" max="4105" width="13.81640625" style="63" customWidth="1"/>
    <col min="4106" max="4106" width="11.26953125" style="63" customWidth="1"/>
    <col min="4107" max="4107" width="13.81640625" style="63" customWidth="1"/>
    <col min="4108" max="4108" width="11.1796875" style="63" customWidth="1"/>
    <col min="4109" max="4109" width="13.81640625" style="63" customWidth="1"/>
    <col min="4110" max="4110" width="11.26953125" style="63" customWidth="1"/>
    <col min="4111" max="4111" width="13.81640625" style="63" customWidth="1"/>
    <col min="4112" max="4112" width="11.26953125" style="63" customWidth="1"/>
    <col min="4113" max="4113" width="13.81640625" style="63" customWidth="1"/>
    <col min="4114" max="4114" width="11.26953125" style="63" customWidth="1"/>
    <col min="4115" max="4359" width="9.1796875" style="63"/>
    <col min="4360" max="4360" width="7.453125" style="63" customWidth="1"/>
    <col min="4361" max="4361" width="13.81640625" style="63" customWidth="1"/>
    <col min="4362" max="4362" width="11.26953125" style="63" customWidth="1"/>
    <col min="4363" max="4363" width="13.81640625" style="63" customWidth="1"/>
    <col min="4364" max="4364" width="11.1796875" style="63" customWidth="1"/>
    <col min="4365" max="4365" width="13.81640625" style="63" customWidth="1"/>
    <col min="4366" max="4366" width="11.26953125" style="63" customWidth="1"/>
    <col min="4367" max="4367" width="13.81640625" style="63" customWidth="1"/>
    <col min="4368" max="4368" width="11.26953125" style="63" customWidth="1"/>
    <col min="4369" max="4369" width="13.81640625" style="63" customWidth="1"/>
    <col min="4370" max="4370" width="11.26953125" style="63" customWidth="1"/>
    <col min="4371" max="4615" width="9.1796875" style="63"/>
    <col min="4616" max="4616" width="7.453125" style="63" customWidth="1"/>
    <col min="4617" max="4617" width="13.81640625" style="63" customWidth="1"/>
    <col min="4618" max="4618" width="11.26953125" style="63" customWidth="1"/>
    <col min="4619" max="4619" width="13.81640625" style="63" customWidth="1"/>
    <col min="4620" max="4620" width="11.1796875" style="63" customWidth="1"/>
    <col min="4621" max="4621" width="13.81640625" style="63" customWidth="1"/>
    <col min="4622" max="4622" width="11.26953125" style="63" customWidth="1"/>
    <col min="4623" max="4623" width="13.81640625" style="63" customWidth="1"/>
    <col min="4624" max="4624" width="11.26953125" style="63" customWidth="1"/>
    <col min="4625" max="4625" width="13.81640625" style="63" customWidth="1"/>
    <col min="4626" max="4626" width="11.26953125" style="63" customWidth="1"/>
    <col min="4627" max="4871" width="9.1796875" style="63"/>
    <col min="4872" max="4872" width="7.453125" style="63" customWidth="1"/>
    <col min="4873" max="4873" width="13.81640625" style="63" customWidth="1"/>
    <col min="4874" max="4874" width="11.26953125" style="63" customWidth="1"/>
    <col min="4875" max="4875" width="13.81640625" style="63" customWidth="1"/>
    <col min="4876" max="4876" width="11.1796875" style="63" customWidth="1"/>
    <col min="4877" max="4877" width="13.81640625" style="63" customWidth="1"/>
    <col min="4878" max="4878" width="11.26953125" style="63" customWidth="1"/>
    <col min="4879" max="4879" width="13.81640625" style="63" customWidth="1"/>
    <col min="4880" max="4880" width="11.26953125" style="63" customWidth="1"/>
    <col min="4881" max="4881" width="13.81640625" style="63" customWidth="1"/>
    <col min="4882" max="4882" width="11.26953125" style="63" customWidth="1"/>
    <col min="4883" max="5127" width="9.1796875" style="63"/>
    <col min="5128" max="5128" width="7.453125" style="63" customWidth="1"/>
    <col min="5129" max="5129" width="13.81640625" style="63" customWidth="1"/>
    <col min="5130" max="5130" width="11.26953125" style="63" customWidth="1"/>
    <col min="5131" max="5131" width="13.81640625" style="63" customWidth="1"/>
    <col min="5132" max="5132" width="11.1796875" style="63" customWidth="1"/>
    <col min="5133" max="5133" width="13.81640625" style="63" customWidth="1"/>
    <col min="5134" max="5134" width="11.26953125" style="63" customWidth="1"/>
    <col min="5135" max="5135" width="13.81640625" style="63" customWidth="1"/>
    <col min="5136" max="5136" width="11.26953125" style="63" customWidth="1"/>
    <col min="5137" max="5137" width="13.81640625" style="63" customWidth="1"/>
    <col min="5138" max="5138" width="11.26953125" style="63" customWidth="1"/>
    <col min="5139" max="5383" width="9.1796875" style="63"/>
    <col min="5384" max="5384" width="7.453125" style="63" customWidth="1"/>
    <col min="5385" max="5385" width="13.81640625" style="63" customWidth="1"/>
    <col min="5386" max="5386" width="11.26953125" style="63" customWidth="1"/>
    <col min="5387" max="5387" width="13.81640625" style="63" customWidth="1"/>
    <col min="5388" max="5388" width="11.1796875" style="63" customWidth="1"/>
    <col min="5389" max="5389" width="13.81640625" style="63" customWidth="1"/>
    <col min="5390" max="5390" width="11.26953125" style="63" customWidth="1"/>
    <col min="5391" max="5391" width="13.81640625" style="63" customWidth="1"/>
    <col min="5392" max="5392" width="11.26953125" style="63" customWidth="1"/>
    <col min="5393" max="5393" width="13.81640625" style="63" customWidth="1"/>
    <col min="5394" max="5394" width="11.26953125" style="63" customWidth="1"/>
    <col min="5395" max="5639" width="9.1796875" style="63"/>
    <col min="5640" max="5640" width="7.453125" style="63" customWidth="1"/>
    <col min="5641" max="5641" width="13.81640625" style="63" customWidth="1"/>
    <col min="5642" max="5642" width="11.26953125" style="63" customWidth="1"/>
    <col min="5643" max="5643" width="13.81640625" style="63" customWidth="1"/>
    <col min="5644" max="5644" width="11.1796875" style="63" customWidth="1"/>
    <col min="5645" max="5645" width="13.81640625" style="63" customWidth="1"/>
    <col min="5646" max="5646" width="11.26953125" style="63" customWidth="1"/>
    <col min="5647" max="5647" width="13.81640625" style="63" customWidth="1"/>
    <col min="5648" max="5648" width="11.26953125" style="63" customWidth="1"/>
    <col min="5649" max="5649" width="13.81640625" style="63" customWidth="1"/>
    <col min="5650" max="5650" width="11.26953125" style="63" customWidth="1"/>
    <col min="5651" max="5895" width="9.1796875" style="63"/>
    <col min="5896" max="5896" width="7.453125" style="63" customWidth="1"/>
    <col min="5897" max="5897" width="13.81640625" style="63" customWidth="1"/>
    <col min="5898" max="5898" width="11.26953125" style="63" customWidth="1"/>
    <col min="5899" max="5899" width="13.81640625" style="63" customWidth="1"/>
    <col min="5900" max="5900" width="11.1796875" style="63" customWidth="1"/>
    <col min="5901" max="5901" width="13.81640625" style="63" customWidth="1"/>
    <col min="5902" max="5902" width="11.26953125" style="63" customWidth="1"/>
    <col min="5903" max="5903" width="13.81640625" style="63" customWidth="1"/>
    <col min="5904" max="5904" width="11.26953125" style="63" customWidth="1"/>
    <col min="5905" max="5905" width="13.81640625" style="63" customWidth="1"/>
    <col min="5906" max="5906" width="11.26953125" style="63" customWidth="1"/>
    <col min="5907" max="6151" width="9.1796875" style="63"/>
    <col min="6152" max="6152" width="7.453125" style="63" customWidth="1"/>
    <col min="6153" max="6153" width="13.81640625" style="63" customWidth="1"/>
    <col min="6154" max="6154" width="11.26953125" style="63" customWidth="1"/>
    <col min="6155" max="6155" width="13.81640625" style="63" customWidth="1"/>
    <col min="6156" max="6156" width="11.1796875" style="63" customWidth="1"/>
    <col min="6157" max="6157" width="13.81640625" style="63" customWidth="1"/>
    <col min="6158" max="6158" width="11.26953125" style="63" customWidth="1"/>
    <col min="6159" max="6159" width="13.81640625" style="63" customWidth="1"/>
    <col min="6160" max="6160" width="11.26953125" style="63" customWidth="1"/>
    <col min="6161" max="6161" width="13.81640625" style="63" customWidth="1"/>
    <col min="6162" max="6162" width="11.26953125" style="63" customWidth="1"/>
    <col min="6163" max="6407" width="9.1796875" style="63"/>
    <col min="6408" max="6408" width="7.453125" style="63" customWidth="1"/>
    <col min="6409" max="6409" width="13.81640625" style="63" customWidth="1"/>
    <col min="6410" max="6410" width="11.26953125" style="63" customWidth="1"/>
    <col min="6411" max="6411" width="13.81640625" style="63" customWidth="1"/>
    <col min="6412" max="6412" width="11.1796875" style="63" customWidth="1"/>
    <col min="6413" max="6413" width="13.81640625" style="63" customWidth="1"/>
    <col min="6414" max="6414" width="11.26953125" style="63" customWidth="1"/>
    <col min="6415" max="6415" width="13.81640625" style="63" customWidth="1"/>
    <col min="6416" max="6416" width="11.26953125" style="63" customWidth="1"/>
    <col min="6417" max="6417" width="13.81640625" style="63" customWidth="1"/>
    <col min="6418" max="6418" width="11.26953125" style="63" customWidth="1"/>
    <col min="6419" max="6663" width="9.1796875" style="63"/>
    <col min="6664" max="6664" width="7.453125" style="63" customWidth="1"/>
    <col min="6665" max="6665" width="13.81640625" style="63" customWidth="1"/>
    <col min="6666" max="6666" width="11.26953125" style="63" customWidth="1"/>
    <col min="6667" max="6667" width="13.81640625" style="63" customWidth="1"/>
    <col min="6668" max="6668" width="11.1796875" style="63" customWidth="1"/>
    <col min="6669" max="6669" width="13.81640625" style="63" customWidth="1"/>
    <col min="6670" max="6670" width="11.26953125" style="63" customWidth="1"/>
    <col min="6671" max="6671" width="13.81640625" style="63" customWidth="1"/>
    <col min="6672" max="6672" width="11.26953125" style="63" customWidth="1"/>
    <col min="6673" max="6673" width="13.81640625" style="63" customWidth="1"/>
    <col min="6674" max="6674" width="11.26953125" style="63" customWidth="1"/>
    <col min="6675" max="6919" width="9.1796875" style="63"/>
    <col min="6920" max="6920" width="7.453125" style="63" customWidth="1"/>
    <col min="6921" max="6921" width="13.81640625" style="63" customWidth="1"/>
    <col min="6922" max="6922" width="11.26953125" style="63" customWidth="1"/>
    <col min="6923" max="6923" width="13.81640625" style="63" customWidth="1"/>
    <col min="6924" max="6924" width="11.1796875" style="63" customWidth="1"/>
    <col min="6925" max="6925" width="13.81640625" style="63" customWidth="1"/>
    <col min="6926" max="6926" width="11.26953125" style="63" customWidth="1"/>
    <col min="6927" max="6927" width="13.81640625" style="63" customWidth="1"/>
    <col min="6928" max="6928" width="11.26953125" style="63" customWidth="1"/>
    <col min="6929" max="6929" width="13.81640625" style="63" customWidth="1"/>
    <col min="6930" max="6930" width="11.26953125" style="63" customWidth="1"/>
    <col min="6931" max="7175" width="9.1796875" style="63"/>
    <col min="7176" max="7176" width="7.453125" style="63" customWidth="1"/>
    <col min="7177" max="7177" width="13.81640625" style="63" customWidth="1"/>
    <col min="7178" max="7178" width="11.26953125" style="63" customWidth="1"/>
    <col min="7179" max="7179" width="13.81640625" style="63" customWidth="1"/>
    <col min="7180" max="7180" width="11.1796875" style="63" customWidth="1"/>
    <col min="7181" max="7181" width="13.81640625" style="63" customWidth="1"/>
    <col min="7182" max="7182" width="11.26953125" style="63" customWidth="1"/>
    <col min="7183" max="7183" width="13.81640625" style="63" customWidth="1"/>
    <col min="7184" max="7184" width="11.26953125" style="63" customWidth="1"/>
    <col min="7185" max="7185" width="13.81640625" style="63" customWidth="1"/>
    <col min="7186" max="7186" width="11.26953125" style="63" customWidth="1"/>
    <col min="7187" max="7431" width="9.1796875" style="63"/>
    <col min="7432" max="7432" width="7.453125" style="63" customWidth="1"/>
    <col min="7433" max="7433" width="13.81640625" style="63" customWidth="1"/>
    <col min="7434" max="7434" width="11.26953125" style="63" customWidth="1"/>
    <col min="7435" max="7435" width="13.81640625" style="63" customWidth="1"/>
    <col min="7436" max="7436" width="11.1796875" style="63" customWidth="1"/>
    <col min="7437" max="7437" width="13.81640625" style="63" customWidth="1"/>
    <col min="7438" max="7438" width="11.26953125" style="63" customWidth="1"/>
    <col min="7439" max="7439" width="13.81640625" style="63" customWidth="1"/>
    <col min="7440" max="7440" width="11.26953125" style="63" customWidth="1"/>
    <col min="7441" max="7441" width="13.81640625" style="63" customWidth="1"/>
    <col min="7442" max="7442" width="11.26953125" style="63" customWidth="1"/>
    <col min="7443" max="7687" width="9.1796875" style="63"/>
    <col min="7688" max="7688" width="7.453125" style="63" customWidth="1"/>
    <col min="7689" max="7689" width="13.81640625" style="63" customWidth="1"/>
    <col min="7690" max="7690" width="11.26953125" style="63" customWidth="1"/>
    <col min="7691" max="7691" width="13.81640625" style="63" customWidth="1"/>
    <col min="7692" max="7692" width="11.1796875" style="63" customWidth="1"/>
    <col min="7693" max="7693" width="13.81640625" style="63" customWidth="1"/>
    <col min="7694" max="7694" width="11.26953125" style="63" customWidth="1"/>
    <col min="7695" max="7695" width="13.81640625" style="63" customWidth="1"/>
    <col min="7696" max="7696" width="11.26953125" style="63" customWidth="1"/>
    <col min="7697" max="7697" width="13.81640625" style="63" customWidth="1"/>
    <col min="7698" max="7698" width="11.26953125" style="63" customWidth="1"/>
    <col min="7699" max="7943" width="9.1796875" style="63"/>
    <col min="7944" max="7944" width="7.453125" style="63" customWidth="1"/>
    <col min="7945" max="7945" width="13.81640625" style="63" customWidth="1"/>
    <col min="7946" max="7946" width="11.26953125" style="63" customWidth="1"/>
    <col min="7947" max="7947" width="13.81640625" style="63" customWidth="1"/>
    <col min="7948" max="7948" width="11.1796875" style="63" customWidth="1"/>
    <col min="7949" max="7949" width="13.81640625" style="63" customWidth="1"/>
    <col min="7950" max="7950" width="11.26953125" style="63" customWidth="1"/>
    <col min="7951" max="7951" width="13.81640625" style="63" customWidth="1"/>
    <col min="7952" max="7952" width="11.26953125" style="63" customWidth="1"/>
    <col min="7953" max="7953" width="13.81640625" style="63" customWidth="1"/>
    <col min="7954" max="7954" width="11.26953125" style="63" customWidth="1"/>
    <col min="7955" max="8199" width="9.1796875" style="63"/>
    <col min="8200" max="8200" width="7.453125" style="63" customWidth="1"/>
    <col min="8201" max="8201" width="13.81640625" style="63" customWidth="1"/>
    <col min="8202" max="8202" width="11.26953125" style="63" customWidth="1"/>
    <col min="8203" max="8203" width="13.81640625" style="63" customWidth="1"/>
    <col min="8204" max="8204" width="11.1796875" style="63" customWidth="1"/>
    <col min="8205" max="8205" width="13.81640625" style="63" customWidth="1"/>
    <col min="8206" max="8206" width="11.26953125" style="63" customWidth="1"/>
    <col min="8207" max="8207" width="13.81640625" style="63" customWidth="1"/>
    <col min="8208" max="8208" width="11.26953125" style="63" customWidth="1"/>
    <col min="8209" max="8209" width="13.81640625" style="63" customWidth="1"/>
    <col min="8210" max="8210" width="11.26953125" style="63" customWidth="1"/>
    <col min="8211" max="8455" width="9.1796875" style="63"/>
    <col min="8456" max="8456" width="7.453125" style="63" customWidth="1"/>
    <col min="8457" max="8457" width="13.81640625" style="63" customWidth="1"/>
    <col min="8458" max="8458" width="11.26953125" style="63" customWidth="1"/>
    <col min="8459" max="8459" width="13.81640625" style="63" customWidth="1"/>
    <col min="8460" max="8460" width="11.1796875" style="63" customWidth="1"/>
    <col min="8461" max="8461" width="13.81640625" style="63" customWidth="1"/>
    <col min="8462" max="8462" width="11.26953125" style="63" customWidth="1"/>
    <col min="8463" max="8463" width="13.81640625" style="63" customWidth="1"/>
    <col min="8464" max="8464" width="11.26953125" style="63" customWidth="1"/>
    <col min="8465" max="8465" width="13.81640625" style="63" customWidth="1"/>
    <col min="8466" max="8466" width="11.26953125" style="63" customWidth="1"/>
    <col min="8467" max="8711" width="9.1796875" style="63"/>
    <col min="8712" max="8712" width="7.453125" style="63" customWidth="1"/>
    <col min="8713" max="8713" width="13.81640625" style="63" customWidth="1"/>
    <col min="8714" max="8714" width="11.26953125" style="63" customWidth="1"/>
    <col min="8715" max="8715" width="13.81640625" style="63" customWidth="1"/>
    <col min="8716" max="8716" width="11.1796875" style="63" customWidth="1"/>
    <col min="8717" max="8717" width="13.81640625" style="63" customWidth="1"/>
    <col min="8718" max="8718" width="11.26953125" style="63" customWidth="1"/>
    <col min="8719" max="8719" width="13.81640625" style="63" customWidth="1"/>
    <col min="8720" max="8720" width="11.26953125" style="63" customWidth="1"/>
    <col min="8721" max="8721" width="13.81640625" style="63" customWidth="1"/>
    <col min="8722" max="8722" width="11.26953125" style="63" customWidth="1"/>
    <col min="8723" max="8967" width="9.1796875" style="63"/>
    <col min="8968" max="8968" width="7.453125" style="63" customWidth="1"/>
    <col min="8969" max="8969" width="13.81640625" style="63" customWidth="1"/>
    <col min="8970" max="8970" width="11.26953125" style="63" customWidth="1"/>
    <col min="8971" max="8971" width="13.81640625" style="63" customWidth="1"/>
    <col min="8972" max="8972" width="11.1796875" style="63" customWidth="1"/>
    <col min="8973" max="8973" width="13.81640625" style="63" customWidth="1"/>
    <col min="8974" max="8974" width="11.26953125" style="63" customWidth="1"/>
    <col min="8975" max="8975" width="13.81640625" style="63" customWidth="1"/>
    <col min="8976" max="8976" width="11.26953125" style="63" customWidth="1"/>
    <col min="8977" max="8977" width="13.81640625" style="63" customWidth="1"/>
    <col min="8978" max="8978" width="11.26953125" style="63" customWidth="1"/>
    <col min="8979" max="9223" width="9.1796875" style="63"/>
    <col min="9224" max="9224" width="7.453125" style="63" customWidth="1"/>
    <col min="9225" max="9225" width="13.81640625" style="63" customWidth="1"/>
    <col min="9226" max="9226" width="11.26953125" style="63" customWidth="1"/>
    <col min="9227" max="9227" width="13.81640625" style="63" customWidth="1"/>
    <col min="9228" max="9228" width="11.1796875" style="63" customWidth="1"/>
    <col min="9229" max="9229" width="13.81640625" style="63" customWidth="1"/>
    <col min="9230" max="9230" width="11.26953125" style="63" customWidth="1"/>
    <col min="9231" max="9231" width="13.81640625" style="63" customWidth="1"/>
    <col min="9232" max="9232" width="11.26953125" style="63" customWidth="1"/>
    <col min="9233" max="9233" width="13.81640625" style="63" customWidth="1"/>
    <col min="9234" max="9234" width="11.26953125" style="63" customWidth="1"/>
    <col min="9235" max="9479" width="9.1796875" style="63"/>
    <col min="9480" max="9480" width="7.453125" style="63" customWidth="1"/>
    <col min="9481" max="9481" width="13.81640625" style="63" customWidth="1"/>
    <col min="9482" max="9482" width="11.26953125" style="63" customWidth="1"/>
    <col min="9483" max="9483" width="13.81640625" style="63" customWidth="1"/>
    <col min="9484" max="9484" width="11.1796875" style="63" customWidth="1"/>
    <col min="9485" max="9485" width="13.81640625" style="63" customWidth="1"/>
    <col min="9486" max="9486" width="11.26953125" style="63" customWidth="1"/>
    <col min="9487" max="9487" width="13.81640625" style="63" customWidth="1"/>
    <col min="9488" max="9488" width="11.26953125" style="63" customWidth="1"/>
    <col min="9489" max="9489" width="13.81640625" style="63" customWidth="1"/>
    <col min="9490" max="9490" width="11.26953125" style="63" customWidth="1"/>
    <col min="9491" max="9735" width="9.1796875" style="63"/>
    <col min="9736" max="9736" width="7.453125" style="63" customWidth="1"/>
    <col min="9737" max="9737" width="13.81640625" style="63" customWidth="1"/>
    <col min="9738" max="9738" width="11.26953125" style="63" customWidth="1"/>
    <col min="9739" max="9739" width="13.81640625" style="63" customWidth="1"/>
    <col min="9740" max="9740" width="11.1796875" style="63" customWidth="1"/>
    <col min="9741" max="9741" width="13.81640625" style="63" customWidth="1"/>
    <col min="9742" max="9742" width="11.26953125" style="63" customWidth="1"/>
    <col min="9743" max="9743" width="13.81640625" style="63" customWidth="1"/>
    <col min="9744" max="9744" width="11.26953125" style="63" customWidth="1"/>
    <col min="9745" max="9745" width="13.81640625" style="63" customWidth="1"/>
    <col min="9746" max="9746" width="11.26953125" style="63" customWidth="1"/>
    <col min="9747" max="9991" width="9.1796875" style="63"/>
    <col min="9992" max="9992" width="7.453125" style="63" customWidth="1"/>
    <col min="9993" max="9993" width="13.81640625" style="63" customWidth="1"/>
    <col min="9994" max="9994" width="11.26953125" style="63" customWidth="1"/>
    <col min="9995" max="9995" width="13.81640625" style="63" customWidth="1"/>
    <col min="9996" max="9996" width="11.1796875" style="63" customWidth="1"/>
    <col min="9997" max="9997" width="13.81640625" style="63" customWidth="1"/>
    <col min="9998" max="9998" width="11.26953125" style="63" customWidth="1"/>
    <col min="9999" max="9999" width="13.81640625" style="63" customWidth="1"/>
    <col min="10000" max="10000" width="11.26953125" style="63" customWidth="1"/>
    <col min="10001" max="10001" width="13.81640625" style="63" customWidth="1"/>
    <col min="10002" max="10002" width="11.26953125" style="63" customWidth="1"/>
    <col min="10003" max="10247" width="9.1796875" style="63"/>
    <col min="10248" max="10248" width="7.453125" style="63" customWidth="1"/>
    <col min="10249" max="10249" width="13.81640625" style="63" customWidth="1"/>
    <col min="10250" max="10250" width="11.26953125" style="63" customWidth="1"/>
    <col min="10251" max="10251" width="13.81640625" style="63" customWidth="1"/>
    <col min="10252" max="10252" width="11.1796875" style="63" customWidth="1"/>
    <col min="10253" max="10253" width="13.81640625" style="63" customWidth="1"/>
    <col min="10254" max="10254" width="11.26953125" style="63" customWidth="1"/>
    <col min="10255" max="10255" width="13.81640625" style="63" customWidth="1"/>
    <col min="10256" max="10256" width="11.26953125" style="63" customWidth="1"/>
    <col min="10257" max="10257" width="13.81640625" style="63" customWidth="1"/>
    <col min="10258" max="10258" width="11.26953125" style="63" customWidth="1"/>
    <col min="10259" max="10503" width="9.1796875" style="63"/>
    <col min="10504" max="10504" width="7.453125" style="63" customWidth="1"/>
    <col min="10505" max="10505" width="13.81640625" style="63" customWidth="1"/>
    <col min="10506" max="10506" width="11.26953125" style="63" customWidth="1"/>
    <col min="10507" max="10507" width="13.81640625" style="63" customWidth="1"/>
    <col min="10508" max="10508" width="11.1796875" style="63" customWidth="1"/>
    <col min="10509" max="10509" width="13.81640625" style="63" customWidth="1"/>
    <col min="10510" max="10510" width="11.26953125" style="63" customWidth="1"/>
    <col min="10511" max="10511" width="13.81640625" style="63" customWidth="1"/>
    <col min="10512" max="10512" width="11.26953125" style="63" customWidth="1"/>
    <col min="10513" max="10513" width="13.81640625" style="63" customWidth="1"/>
    <col min="10514" max="10514" width="11.26953125" style="63" customWidth="1"/>
    <col min="10515" max="10759" width="9.1796875" style="63"/>
    <col min="10760" max="10760" width="7.453125" style="63" customWidth="1"/>
    <col min="10761" max="10761" width="13.81640625" style="63" customWidth="1"/>
    <col min="10762" max="10762" width="11.26953125" style="63" customWidth="1"/>
    <col min="10763" max="10763" width="13.81640625" style="63" customWidth="1"/>
    <col min="10764" max="10764" width="11.1796875" style="63" customWidth="1"/>
    <col min="10765" max="10765" width="13.81640625" style="63" customWidth="1"/>
    <col min="10766" max="10766" width="11.26953125" style="63" customWidth="1"/>
    <col min="10767" max="10767" width="13.81640625" style="63" customWidth="1"/>
    <col min="10768" max="10768" width="11.26953125" style="63" customWidth="1"/>
    <col min="10769" max="10769" width="13.81640625" style="63" customWidth="1"/>
    <col min="10770" max="10770" width="11.26953125" style="63" customWidth="1"/>
    <col min="10771" max="11015" width="9.1796875" style="63"/>
    <col min="11016" max="11016" width="7.453125" style="63" customWidth="1"/>
    <col min="11017" max="11017" width="13.81640625" style="63" customWidth="1"/>
    <col min="11018" max="11018" width="11.26953125" style="63" customWidth="1"/>
    <col min="11019" max="11019" width="13.81640625" style="63" customWidth="1"/>
    <col min="11020" max="11020" width="11.1796875" style="63" customWidth="1"/>
    <col min="11021" max="11021" width="13.81640625" style="63" customWidth="1"/>
    <col min="11022" max="11022" width="11.26953125" style="63" customWidth="1"/>
    <col min="11023" max="11023" width="13.81640625" style="63" customWidth="1"/>
    <col min="11024" max="11024" width="11.26953125" style="63" customWidth="1"/>
    <col min="11025" max="11025" width="13.81640625" style="63" customWidth="1"/>
    <col min="11026" max="11026" width="11.26953125" style="63" customWidth="1"/>
    <col min="11027" max="11271" width="9.1796875" style="63"/>
    <col min="11272" max="11272" width="7.453125" style="63" customWidth="1"/>
    <col min="11273" max="11273" width="13.81640625" style="63" customWidth="1"/>
    <col min="11274" max="11274" width="11.26953125" style="63" customWidth="1"/>
    <col min="11275" max="11275" width="13.81640625" style="63" customWidth="1"/>
    <col min="11276" max="11276" width="11.1796875" style="63" customWidth="1"/>
    <col min="11277" max="11277" width="13.81640625" style="63" customWidth="1"/>
    <col min="11278" max="11278" width="11.26953125" style="63" customWidth="1"/>
    <col min="11279" max="11279" width="13.81640625" style="63" customWidth="1"/>
    <col min="11280" max="11280" width="11.26953125" style="63" customWidth="1"/>
    <col min="11281" max="11281" width="13.81640625" style="63" customWidth="1"/>
    <col min="11282" max="11282" width="11.26953125" style="63" customWidth="1"/>
    <col min="11283" max="11527" width="9.1796875" style="63"/>
    <col min="11528" max="11528" width="7.453125" style="63" customWidth="1"/>
    <col min="11529" max="11529" width="13.81640625" style="63" customWidth="1"/>
    <col min="11530" max="11530" width="11.26953125" style="63" customWidth="1"/>
    <col min="11531" max="11531" width="13.81640625" style="63" customWidth="1"/>
    <col min="11532" max="11532" width="11.1796875" style="63" customWidth="1"/>
    <col min="11533" max="11533" width="13.81640625" style="63" customWidth="1"/>
    <col min="11534" max="11534" width="11.26953125" style="63" customWidth="1"/>
    <col min="11535" max="11535" width="13.81640625" style="63" customWidth="1"/>
    <col min="11536" max="11536" width="11.26953125" style="63" customWidth="1"/>
    <col min="11537" max="11537" width="13.81640625" style="63" customWidth="1"/>
    <col min="11538" max="11538" width="11.26953125" style="63" customWidth="1"/>
    <col min="11539" max="11783" width="9.1796875" style="63"/>
    <col min="11784" max="11784" width="7.453125" style="63" customWidth="1"/>
    <col min="11785" max="11785" width="13.81640625" style="63" customWidth="1"/>
    <col min="11786" max="11786" width="11.26953125" style="63" customWidth="1"/>
    <col min="11787" max="11787" width="13.81640625" style="63" customWidth="1"/>
    <col min="11788" max="11788" width="11.1796875" style="63" customWidth="1"/>
    <col min="11789" max="11789" width="13.81640625" style="63" customWidth="1"/>
    <col min="11790" max="11790" width="11.26953125" style="63" customWidth="1"/>
    <col min="11791" max="11791" width="13.81640625" style="63" customWidth="1"/>
    <col min="11792" max="11792" width="11.26953125" style="63" customWidth="1"/>
    <col min="11793" max="11793" width="13.81640625" style="63" customWidth="1"/>
    <col min="11794" max="11794" width="11.26953125" style="63" customWidth="1"/>
    <col min="11795" max="12039" width="9.1796875" style="63"/>
    <col min="12040" max="12040" width="7.453125" style="63" customWidth="1"/>
    <col min="12041" max="12041" width="13.81640625" style="63" customWidth="1"/>
    <col min="12042" max="12042" width="11.26953125" style="63" customWidth="1"/>
    <col min="12043" max="12043" width="13.81640625" style="63" customWidth="1"/>
    <col min="12044" max="12044" width="11.1796875" style="63" customWidth="1"/>
    <col min="12045" max="12045" width="13.81640625" style="63" customWidth="1"/>
    <col min="12046" max="12046" width="11.26953125" style="63" customWidth="1"/>
    <col min="12047" max="12047" width="13.81640625" style="63" customWidth="1"/>
    <col min="12048" max="12048" width="11.26953125" style="63" customWidth="1"/>
    <col min="12049" max="12049" width="13.81640625" style="63" customWidth="1"/>
    <col min="12050" max="12050" width="11.26953125" style="63" customWidth="1"/>
    <col min="12051" max="12295" width="9.1796875" style="63"/>
    <col min="12296" max="12296" width="7.453125" style="63" customWidth="1"/>
    <col min="12297" max="12297" width="13.81640625" style="63" customWidth="1"/>
    <col min="12298" max="12298" width="11.26953125" style="63" customWidth="1"/>
    <col min="12299" max="12299" width="13.81640625" style="63" customWidth="1"/>
    <col min="12300" max="12300" width="11.1796875" style="63" customWidth="1"/>
    <col min="12301" max="12301" width="13.81640625" style="63" customWidth="1"/>
    <col min="12302" max="12302" width="11.26953125" style="63" customWidth="1"/>
    <col min="12303" max="12303" width="13.81640625" style="63" customWidth="1"/>
    <col min="12304" max="12304" width="11.26953125" style="63" customWidth="1"/>
    <col min="12305" max="12305" width="13.81640625" style="63" customWidth="1"/>
    <col min="12306" max="12306" width="11.26953125" style="63" customWidth="1"/>
    <col min="12307" max="12551" width="9.1796875" style="63"/>
    <col min="12552" max="12552" width="7.453125" style="63" customWidth="1"/>
    <col min="12553" max="12553" width="13.81640625" style="63" customWidth="1"/>
    <col min="12554" max="12554" width="11.26953125" style="63" customWidth="1"/>
    <col min="12555" max="12555" width="13.81640625" style="63" customWidth="1"/>
    <col min="12556" max="12556" width="11.1796875" style="63" customWidth="1"/>
    <col min="12557" max="12557" width="13.81640625" style="63" customWidth="1"/>
    <col min="12558" max="12558" width="11.26953125" style="63" customWidth="1"/>
    <col min="12559" max="12559" width="13.81640625" style="63" customWidth="1"/>
    <col min="12560" max="12560" width="11.26953125" style="63" customWidth="1"/>
    <col min="12561" max="12561" width="13.81640625" style="63" customWidth="1"/>
    <col min="12562" max="12562" width="11.26953125" style="63" customWidth="1"/>
    <col min="12563" max="12807" width="9.1796875" style="63"/>
    <col min="12808" max="12808" width="7.453125" style="63" customWidth="1"/>
    <col min="12809" max="12809" width="13.81640625" style="63" customWidth="1"/>
    <col min="12810" max="12810" width="11.26953125" style="63" customWidth="1"/>
    <col min="12811" max="12811" width="13.81640625" style="63" customWidth="1"/>
    <col min="12812" max="12812" width="11.1796875" style="63" customWidth="1"/>
    <col min="12813" max="12813" width="13.81640625" style="63" customWidth="1"/>
    <col min="12814" max="12814" width="11.26953125" style="63" customWidth="1"/>
    <col min="12815" max="12815" width="13.81640625" style="63" customWidth="1"/>
    <col min="12816" max="12816" width="11.26953125" style="63" customWidth="1"/>
    <col min="12817" max="12817" width="13.81640625" style="63" customWidth="1"/>
    <col min="12818" max="12818" width="11.26953125" style="63" customWidth="1"/>
    <col min="12819" max="13063" width="9.1796875" style="63"/>
    <col min="13064" max="13064" width="7.453125" style="63" customWidth="1"/>
    <col min="13065" max="13065" width="13.81640625" style="63" customWidth="1"/>
    <col min="13066" max="13066" width="11.26953125" style="63" customWidth="1"/>
    <col min="13067" max="13067" width="13.81640625" style="63" customWidth="1"/>
    <col min="13068" max="13068" width="11.1796875" style="63" customWidth="1"/>
    <col min="13069" max="13069" width="13.81640625" style="63" customWidth="1"/>
    <col min="13070" max="13070" width="11.26953125" style="63" customWidth="1"/>
    <col min="13071" max="13071" width="13.81640625" style="63" customWidth="1"/>
    <col min="13072" max="13072" width="11.26953125" style="63" customWidth="1"/>
    <col min="13073" max="13073" width="13.81640625" style="63" customWidth="1"/>
    <col min="13074" max="13074" width="11.26953125" style="63" customWidth="1"/>
    <col min="13075" max="13319" width="9.1796875" style="63"/>
    <col min="13320" max="13320" width="7.453125" style="63" customWidth="1"/>
    <col min="13321" max="13321" width="13.81640625" style="63" customWidth="1"/>
    <col min="13322" max="13322" width="11.26953125" style="63" customWidth="1"/>
    <col min="13323" max="13323" width="13.81640625" style="63" customWidth="1"/>
    <col min="13324" max="13324" width="11.1796875" style="63" customWidth="1"/>
    <col min="13325" max="13325" width="13.81640625" style="63" customWidth="1"/>
    <col min="13326" max="13326" width="11.26953125" style="63" customWidth="1"/>
    <col min="13327" max="13327" width="13.81640625" style="63" customWidth="1"/>
    <col min="13328" max="13328" width="11.26953125" style="63" customWidth="1"/>
    <col min="13329" max="13329" width="13.81640625" style="63" customWidth="1"/>
    <col min="13330" max="13330" width="11.26953125" style="63" customWidth="1"/>
    <col min="13331" max="13575" width="9.1796875" style="63"/>
    <col min="13576" max="13576" width="7.453125" style="63" customWidth="1"/>
    <col min="13577" max="13577" width="13.81640625" style="63" customWidth="1"/>
    <col min="13578" max="13578" width="11.26953125" style="63" customWidth="1"/>
    <col min="13579" max="13579" width="13.81640625" style="63" customWidth="1"/>
    <col min="13580" max="13580" width="11.1796875" style="63" customWidth="1"/>
    <col min="13581" max="13581" width="13.81640625" style="63" customWidth="1"/>
    <col min="13582" max="13582" width="11.26953125" style="63" customWidth="1"/>
    <col min="13583" max="13583" width="13.81640625" style="63" customWidth="1"/>
    <col min="13584" max="13584" width="11.26953125" style="63" customWidth="1"/>
    <col min="13585" max="13585" width="13.81640625" style="63" customWidth="1"/>
    <col min="13586" max="13586" width="11.26953125" style="63" customWidth="1"/>
    <col min="13587" max="13831" width="9.1796875" style="63"/>
    <col min="13832" max="13832" width="7.453125" style="63" customWidth="1"/>
    <col min="13833" max="13833" width="13.81640625" style="63" customWidth="1"/>
    <col min="13834" max="13834" width="11.26953125" style="63" customWidth="1"/>
    <col min="13835" max="13835" width="13.81640625" style="63" customWidth="1"/>
    <col min="13836" max="13836" width="11.1796875" style="63" customWidth="1"/>
    <col min="13837" max="13837" width="13.81640625" style="63" customWidth="1"/>
    <col min="13838" max="13838" width="11.26953125" style="63" customWidth="1"/>
    <col min="13839" max="13839" width="13.81640625" style="63" customWidth="1"/>
    <col min="13840" max="13840" width="11.26953125" style="63" customWidth="1"/>
    <col min="13841" max="13841" width="13.81640625" style="63" customWidth="1"/>
    <col min="13842" max="13842" width="11.26953125" style="63" customWidth="1"/>
    <col min="13843" max="14087" width="9.1796875" style="63"/>
    <col min="14088" max="14088" width="7.453125" style="63" customWidth="1"/>
    <col min="14089" max="14089" width="13.81640625" style="63" customWidth="1"/>
    <col min="14090" max="14090" width="11.26953125" style="63" customWidth="1"/>
    <col min="14091" max="14091" width="13.81640625" style="63" customWidth="1"/>
    <col min="14092" max="14092" width="11.1796875" style="63" customWidth="1"/>
    <col min="14093" max="14093" width="13.81640625" style="63" customWidth="1"/>
    <col min="14094" max="14094" width="11.26953125" style="63" customWidth="1"/>
    <col min="14095" max="14095" width="13.81640625" style="63" customWidth="1"/>
    <col min="14096" max="14096" width="11.26953125" style="63" customWidth="1"/>
    <col min="14097" max="14097" width="13.81640625" style="63" customWidth="1"/>
    <col min="14098" max="14098" width="11.26953125" style="63" customWidth="1"/>
    <col min="14099" max="14343" width="9.1796875" style="63"/>
    <col min="14344" max="14344" width="7.453125" style="63" customWidth="1"/>
    <col min="14345" max="14345" width="13.81640625" style="63" customWidth="1"/>
    <col min="14346" max="14346" width="11.26953125" style="63" customWidth="1"/>
    <col min="14347" max="14347" width="13.81640625" style="63" customWidth="1"/>
    <col min="14348" max="14348" width="11.1796875" style="63" customWidth="1"/>
    <col min="14349" max="14349" width="13.81640625" style="63" customWidth="1"/>
    <col min="14350" max="14350" width="11.26953125" style="63" customWidth="1"/>
    <col min="14351" max="14351" width="13.81640625" style="63" customWidth="1"/>
    <col min="14352" max="14352" width="11.26953125" style="63" customWidth="1"/>
    <col min="14353" max="14353" width="13.81640625" style="63" customWidth="1"/>
    <col min="14354" max="14354" width="11.26953125" style="63" customWidth="1"/>
    <col min="14355" max="14599" width="9.1796875" style="63"/>
    <col min="14600" max="14600" width="7.453125" style="63" customWidth="1"/>
    <col min="14601" max="14601" width="13.81640625" style="63" customWidth="1"/>
    <col min="14602" max="14602" width="11.26953125" style="63" customWidth="1"/>
    <col min="14603" max="14603" width="13.81640625" style="63" customWidth="1"/>
    <col min="14604" max="14604" width="11.1796875" style="63" customWidth="1"/>
    <col min="14605" max="14605" width="13.81640625" style="63" customWidth="1"/>
    <col min="14606" max="14606" width="11.26953125" style="63" customWidth="1"/>
    <col min="14607" max="14607" width="13.81640625" style="63" customWidth="1"/>
    <col min="14608" max="14608" width="11.26953125" style="63" customWidth="1"/>
    <col min="14609" max="14609" width="13.81640625" style="63" customWidth="1"/>
    <col min="14610" max="14610" width="11.26953125" style="63" customWidth="1"/>
    <col min="14611" max="14855" width="9.1796875" style="63"/>
    <col min="14856" max="14856" width="7.453125" style="63" customWidth="1"/>
    <col min="14857" max="14857" width="13.81640625" style="63" customWidth="1"/>
    <col min="14858" max="14858" width="11.26953125" style="63" customWidth="1"/>
    <col min="14859" max="14859" width="13.81640625" style="63" customWidth="1"/>
    <col min="14860" max="14860" width="11.1796875" style="63" customWidth="1"/>
    <col min="14861" max="14861" width="13.81640625" style="63" customWidth="1"/>
    <col min="14862" max="14862" width="11.26953125" style="63" customWidth="1"/>
    <col min="14863" max="14863" width="13.81640625" style="63" customWidth="1"/>
    <col min="14864" max="14864" width="11.26953125" style="63" customWidth="1"/>
    <col min="14865" max="14865" width="13.81640625" style="63" customWidth="1"/>
    <col min="14866" max="14866" width="11.26953125" style="63" customWidth="1"/>
    <col min="14867" max="15111" width="9.1796875" style="63"/>
    <col min="15112" max="15112" width="7.453125" style="63" customWidth="1"/>
    <col min="15113" max="15113" width="13.81640625" style="63" customWidth="1"/>
    <col min="15114" max="15114" width="11.26953125" style="63" customWidth="1"/>
    <col min="15115" max="15115" width="13.81640625" style="63" customWidth="1"/>
    <col min="15116" max="15116" width="11.1796875" style="63" customWidth="1"/>
    <col min="15117" max="15117" width="13.81640625" style="63" customWidth="1"/>
    <col min="15118" max="15118" width="11.26953125" style="63" customWidth="1"/>
    <col min="15119" max="15119" width="13.81640625" style="63" customWidth="1"/>
    <col min="15120" max="15120" width="11.26953125" style="63" customWidth="1"/>
    <col min="15121" max="15121" width="13.81640625" style="63" customWidth="1"/>
    <col min="15122" max="15122" width="11.26953125" style="63" customWidth="1"/>
    <col min="15123" max="15367" width="9.1796875" style="63"/>
    <col min="15368" max="15368" width="7.453125" style="63" customWidth="1"/>
    <col min="15369" max="15369" width="13.81640625" style="63" customWidth="1"/>
    <col min="15370" max="15370" width="11.26953125" style="63" customWidth="1"/>
    <col min="15371" max="15371" width="13.81640625" style="63" customWidth="1"/>
    <col min="15372" max="15372" width="11.1796875" style="63" customWidth="1"/>
    <col min="15373" max="15373" width="13.81640625" style="63" customWidth="1"/>
    <col min="15374" max="15374" width="11.26953125" style="63" customWidth="1"/>
    <col min="15375" max="15375" width="13.81640625" style="63" customWidth="1"/>
    <col min="15376" max="15376" width="11.26953125" style="63" customWidth="1"/>
    <col min="15377" max="15377" width="13.81640625" style="63" customWidth="1"/>
    <col min="15378" max="15378" width="11.26953125" style="63" customWidth="1"/>
    <col min="15379" max="15623" width="9.1796875" style="63"/>
    <col min="15624" max="15624" width="7.453125" style="63" customWidth="1"/>
    <col min="15625" max="15625" width="13.81640625" style="63" customWidth="1"/>
    <col min="15626" max="15626" width="11.26953125" style="63" customWidth="1"/>
    <col min="15627" max="15627" width="13.81640625" style="63" customWidth="1"/>
    <col min="15628" max="15628" width="11.1796875" style="63" customWidth="1"/>
    <col min="15629" max="15629" width="13.81640625" style="63" customWidth="1"/>
    <col min="15630" max="15630" width="11.26953125" style="63" customWidth="1"/>
    <col min="15631" max="15631" width="13.81640625" style="63" customWidth="1"/>
    <col min="15632" max="15632" width="11.26953125" style="63" customWidth="1"/>
    <col min="15633" max="15633" width="13.81640625" style="63" customWidth="1"/>
    <col min="15634" max="15634" width="11.26953125" style="63" customWidth="1"/>
    <col min="15635" max="15879" width="9.1796875" style="63"/>
    <col min="15880" max="15880" width="7.453125" style="63" customWidth="1"/>
    <col min="15881" max="15881" width="13.81640625" style="63" customWidth="1"/>
    <col min="15882" max="15882" width="11.26953125" style="63" customWidth="1"/>
    <col min="15883" max="15883" width="13.81640625" style="63" customWidth="1"/>
    <col min="15884" max="15884" width="11.1796875" style="63" customWidth="1"/>
    <col min="15885" max="15885" width="13.81640625" style="63" customWidth="1"/>
    <col min="15886" max="15886" width="11.26953125" style="63" customWidth="1"/>
    <col min="15887" max="15887" width="13.81640625" style="63" customWidth="1"/>
    <col min="15888" max="15888" width="11.26953125" style="63" customWidth="1"/>
    <col min="15889" max="15889" width="13.81640625" style="63" customWidth="1"/>
    <col min="15890" max="15890" width="11.26953125" style="63" customWidth="1"/>
    <col min="15891" max="16135" width="9.1796875" style="63"/>
    <col min="16136" max="16136" width="7.453125" style="63" customWidth="1"/>
    <col min="16137" max="16137" width="13.81640625" style="63" customWidth="1"/>
    <col min="16138" max="16138" width="11.26953125" style="63" customWidth="1"/>
    <col min="16139" max="16139" width="13.81640625" style="63" customWidth="1"/>
    <col min="16140" max="16140" width="11.1796875" style="63" customWidth="1"/>
    <col min="16141" max="16141" width="13.81640625" style="63" customWidth="1"/>
    <col min="16142" max="16142" width="11.26953125" style="63" customWidth="1"/>
    <col min="16143" max="16143" width="13.81640625" style="63" customWidth="1"/>
    <col min="16144" max="16144" width="11.26953125" style="63" customWidth="1"/>
    <col min="16145" max="16145" width="13.81640625" style="63" customWidth="1"/>
    <col min="16146" max="16146" width="11.26953125" style="63" customWidth="1"/>
    <col min="16147" max="16384" width="9.1796875" style="63"/>
  </cols>
  <sheetData>
    <row r="1" spans="1:22">
      <c r="A1" s="153" t="s">
        <v>201</v>
      </c>
      <c r="B1" s="145"/>
    </row>
    <row r="2" spans="1:22">
      <c r="A2" s="148" t="s">
        <v>200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</row>
    <row r="3" spans="1:22" ht="5.15" customHeight="1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</row>
    <row r="4" spans="1:22">
      <c r="A4" s="125"/>
      <c r="B4" s="196" t="s">
        <v>194</v>
      </c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26"/>
      <c r="N4" s="197" t="s">
        <v>128</v>
      </c>
      <c r="O4" s="197"/>
      <c r="P4" s="197"/>
      <c r="Q4" s="127"/>
      <c r="R4" s="128" t="s">
        <v>144</v>
      </c>
    </row>
    <row r="5" spans="1:22">
      <c r="A5" s="129" t="s">
        <v>47</v>
      </c>
      <c r="B5" s="196" t="s">
        <v>5</v>
      </c>
      <c r="C5" s="196"/>
      <c r="D5" s="196"/>
      <c r="E5" s="126"/>
      <c r="F5" s="196" t="s">
        <v>127</v>
      </c>
      <c r="G5" s="196"/>
      <c r="H5" s="196"/>
      <c r="I5" s="126"/>
      <c r="J5" s="196" t="s">
        <v>195</v>
      </c>
      <c r="K5" s="196"/>
      <c r="L5" s="196"/>
      <c r="M5" s="127"/>
      <c r="N5" s="195" t="s">
        <v>129</v>
      </c>
      <c r="O5" s="195"/>
      <c r="P5" s="195"/>
      <c r="Q5" s="127"/>
      <c r="R5" s="130" t="s">
        <v>143</v>
      </c>
    </row>
    <row r="6" spans="1:22">
      <c r="A6" s="125"/>
      <c r="B6" s="128" t="s">
        <v>3</v>
      </c>
      <c r="C6" s="128"/>
      <c r="D6" s="128" t="s">
        <v>196</v>
      </c>
      <c r="E6" s="131"/>
      <c r="F6" s="128" t="s">
        <v>3</v>
      </c>
      <c r="G6" s="128"/>
      <c r="H6" s="128" t="s">
        <v>196</v>
      </c>
      <c r="I6" s="131"/>
      <c r="J6" s="128" t="s">
        <v>3</v>
      </c>
      <c r="K6" s="128"/>
      <c r="L6" s="128" t="s">
        <v>196</v>
      </c>
      <c r="M6" s="128"/>
      <c r="N6" s="128" t="s">
        <v>3</v>
      </c>
      <c r="O6" s="128"/>
      <c r="P6" s="128" t="s">
        <v>196</v>
      </c>
      <c r="Q6" s="128"/>
      <c r="R6" s="128" t="s">
        <v>3</v>
      </c>
    </row>
    <row r="7" spans="1:22">
      <c r="A7" s="125"/>
      <c r="B7" s="128"/>
      <c r="C7" s="128"/>
      <c r="D7" s="128" t="s">
        <v>142</v>
      </c>
      <c r="E7" s="131"/>
      <c r="F7" s="125"/>
      <c r="G7" s="125"/>
      <c r="H7" s="128" t="s">
        <v>142</v>
      </c>
      <c r="I7" s="128"/>
      <c r="J7" s="125"/>
      <c r="K7" s="125"/>
      <c r="L7" s="128" t="s">
        <v>142</v>
      </c>
      <c r="M7" s="128"/>
      <c r="N7" s="125"/>
      <c r="O7" s="125"/>
      <c r="P7" s="128" t="s">
        <v>142</v>
      </c>
      <c r="Q7" s="128"/>
      <c r="R7" s="125"/>
    </row>
    <row r="8" spans="1:22">
      <c r="A8" s="132"/>
      <c r="B8" s="130"/>
      <c r="C8" s="130"/>
      <c r="D8" s="130" t="s">
        <v>143</v>
      </c>
      <c r="E8" s="130"/>
      <c r="F8" s="130"/>
      <c r="G8" s="130"/>
      <c r="H8" s="130" t="s">
        <v>143</v>
      </c>
      <c r="I8" s="130"/>
      <c r="J8" s="130"/>
      <c r="K8" s="130"/>
      <c r="L8" s="130" t="s">
        <v>143</v>
      </c>
      <c r="M8" s="130"/>
      <c r="N8" s="130"/>
      <c r="O8" s="130"/>
      <c r="P8" s="130" t="s">
        <v>143</v>
      </c>
      <c r="Q8" s="130"/>
      <c r="R8" s="130"/>
    </row>
    <row r="9" spans="1:22">
      <c r="A9" s="133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</row>
    <row r="10" spans="1:22">
      <c r="A10" s="134" t="s">
        <v>145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</row>
    <row r="11" spans="1:22">
      <c r="A11" s="172" t="s">
        <v>130</v>
      </c>
      <c r="B11" s="104">
        <v>769528</v>
      </c>
      <c r="C11" s="104"/>
      <c r="D11" s="135">
        <f t="shared" ref="D11:D26" si="0">+(B11/$R11)*100</f>
        <v>13.407212312512751</v>
      </c>
      <c r="E11" s="135"/>
      <c r="F11" s="104">
        <v>746717</v>
      </c>
      <c r="G11" s="104"/>
      <c r="H11" s="135">
        <f t="shared" ref="H11:H26" si="1">+(F11/$R11)*100</f>
        <v>13.009784382585929</v>
      </c>
      <c r="I11" s="135"/>
      <c r="J11" s="104">
        <f t="shared" ref="J11:J21" si="2">B11-F11</f>
        <v>22811</v>
      </c>
      <c r="K11" s="104"/>
      <c r="L11" s="135">
        <f t="shared" ref="L11:L26" si="3">+(J11/$R11)*100</f>
        <v>0.39742792992682313</v>
      </c>
      <c r="M11" s="135"/>
      <c r="N11" s="106">
        <f t="shared" ref="N11:N26" si="4">+R11-B11</f>
        <v>4970129</v>
      </c>
      <c r="O11" s="106"/>
      <c r="P11" s="135">
        <f t="shared" ref="P11:P26" si="5">+(N11/$R11)*100</f>
        <v>86.592787687487245</v>
      </c>
      <c r="Q11" s="135"/>
      <c r="R11" s="104">
        <v>5739657</v>
      </c>
      <c r="S11" s="64"/>
      <c r="T11" s="64"/>
      <c r="U11" s="152"/>
      <c r="V11" s="152"/>
    </row>
    <row r="12" spans="1:22">
      <c r="A12" s="172" t="s">
        <v>132</v>
      </c>
      <c r="B12" s="104">
        <v>924450</v>
      </c>
      <c r="C12" s="104"/>
      <c r="D12" s="135">
        <f t="shared" si="0"/>
        <v>14.531945443073035</v>
      </c>
      <c r="E12" s="135"/>
      <c r="F12" s="104">
        <v>893377</v>
      </c>
      <c r="G12" s="104"/>
      <c r="H12" s="135">
        <f t="shared" si="1"/>
        <v>14.04349161565932</v>
      </c>
      <c r="I12" s="135"/>
      <c r="J12" s="104">
        <f t="shared" si="2"/>
        <v>31073</v>
      </c>
      <c r="K12" s="104"/>
      <c r="L12" s="135">
        <f t="shared" si="3"/>
        <v>0.48845382741371451</v>
      </c>
      <c r="M12" s="135"/>
      <c r="N12" s="106">
        <f t="shared" si="4"/>
        <v>5437052</v>
      </c>
      <c r="O12" s="106"/>
      <c r="P12" s="135">
        <f t="shared" si="5"/>
        <v>85.468054556926958</v>
      </c>
      <c r="Q12" s="135"/>
      <c r="R12" s="104">
        <v>6361502</v>
      </c>
      <c r="S12" s="64"/>
      <c r="T12" s="64"/>
      <c r="U12" s="152"/>
      <c r="V12" s="152"/>
    </row>
    <row r="13" spans="1:22">
      <c r="A13" s="172" t="s">
        <v>133</v>
      </c>
      <c r="B13" s="104">
        <v>954284</v>
      </c>
      <c r="C13" s="104"/>
      <c r="D13" s="135">
        <f t="shared" si="0"/>
        <v>14.78595182422783</v>
      </c>
      <c r="E13" s="135"/>
      <c r="F13" s="104">
        <v>925710</v>
      </c>
      <c r="G13" s="104"/>
      <c r="H13" s="135">
        <f t="shared" si="1"/>
        <v>14.34321801812243</v>
      </c>
      <c r="I13" s="135"/>
      <c r="J13" s="104">
        <f t="shared" si="2"/>
        <v>28574</v>
      </c>
      <c r="K13" s="104"/>
      <c r="L13" s="135">
        <f t="shared" si="3"/>
        <v>0.44273380610540047</v>
      </c>
      <c r="M13" s="135"/>
      <c r="N13" s="106">
        <f t="shared" si="4"/>
        <v>5499707</v>
      </c>
      <c r="O13" s="106"/>
      <c r="P13" s="135">
        <f t="shared" si="5"/>
        <v>85.214048175772177</v>
      </c>
      <c r="Q13" s="135"/>
      <c r="R13" s="104">
        <v>6453991</v>
      </c>
      <c r="S13" s="64"/>
      <c r="T13" s="64"/>
      <c r="U13" s="152"/>
      <c r="V13" s="152"/>
    </row>
    <row r="14" spans="1:22">
      <c r="A14" s="172" t="s">
        <v>134</v>
      </c>
      <c r="B14" s="104">
        <v>921400</v>
      </c>
      <c r="C14" s="104"/>
      <c r="D14" s="135">
        <f t="shared" si="0"/>
        <v>14.636774013070159</v>
      </c>
      <c r="E14" s="135"/>
      <c r="F14" s="104">
        <v>882852</v>
      </c>
      <c r="G14" s="104"/>
      <c r="H14" s="135">
        <f t="shared" si="1"/>
        <v>14.024425017350788</v>
      </c>
      <c r="I14" s="135"/>
      <c r="J14" s="104">
        <f t="shared" si="2"/>
        <v>38548</v>
      </c>
      <c r="K14" s="104"/>
      <c r="L14" s="135">
        <f t="shared" si="3"/>
        <v>0.61234899571937107</v>
      </c>
      <c r="M14" s="135"/>
      <c r="N14" s="106">
        <f t="shared" si="4"/>
        <v>5373703</v>
      </c>
      <c r="O14" s="106"/>
      <c r="P14" s="135">
        <f t="shared" si="5"/>
        <v>85.363225986929834</v>
      </c>
      <c r="Q14" s="135"/>
      <c r="R14" s="104">
        <v>6295103</v>
      </c>
      <c r="S14" s="64"/>
      <c r="T14" s="64"/>
      <c r="U14" s="152"/>
      <c r="V14" s="152"/>
    </row>
    <row r="15" spans="1:22">
      <c r="A15" s="172" t="s">
        <v>135</v>
      </c>
      <c r="B15" s="104">
        <v>723504</v>
      </c>
      <c r="C15" s="104"/>
      <c r="D15" s="135">
        <f t="shared" si="0"/>
        <v>11.856023605073203</v>
      </c>
      <c r="E15" s="135"/>
      <c r="F15" s="104">
        <v>681790</v>
      </c>
      <c r="G15" s="104"/>
      <c r="H15" s="135">
        <f t="shared" si="1"/>
        <v>11.172458388209131</v>
      </c>
      <c r="I15" s="135"/>
      <c r="J15" s="104">
        <f t="shared" si="2"/>
        <v>41714</v>
      </c>
      <c r="K15" s="104"/>
      <c r="L15" s="135">
        <f t="shared" si="3"/>
        <v>0.68356521686407201</v>
      </c>
      <c r="M15" s="135"/>
      <c r="N15" s="106">
        <f t="shared" si="4"/>
        <v>5378913</v>
      </c>
      <c r="O15" s="106"/>
      <c r="P15" s="135">
        <f t="shared" si="5"/>
        <v>88.143976394926796</v>
      </c>
      <c r="Q15" s="135"/>
      <c r="R15" s="104">
        <v>6102417</v>
      </c>
      <c r="S15" s="64"/>
      <c r="T15" s="64"/>
      <c r="U15" s="152"/>
      <c r="V15" s="152"/>
    </row>
    <row r="16" spans="1:22">
      <c r="A16" s="172" t="s">
        <v>136</v>
      </c>
      <c r="B16" s="104">
        <v>585917</v>
      </c>
      <c r="C16" s="104"/>
      <c r="D16" s="135">
        <f t="shared" si="0"/>
        <v>10.873598410819316</v>
      </c>
      <c r="E16" s="135"/>
      <c r="F16" s="104">
        <v>559980</v>
      </c>
      <c r="G16" s="104"/>
      <c r="H16" s="135">
        <f t="shared" si="1"/>
        <v>10.392252892629161</v>
      </c>
      <c r="I16" s="135"/>
      <c r="J16" s="104">
        <f t="shared" si="2"/>
        <v>25937</v>
      </c>
      <c r="K16" s="104"/>
      <c r="L16" s="135">
        <f t="shared" si="3"/>
        <v>0.4813455181901542</v>
      </c>
      <c r="M16" s="135"/>
      <c r="N16" s="106">
        <f t="shared" si="4"/>
        <v>4802520</v>
      </c>
      <c r="O16" s="106"/>
      <c r="P16" s="135">
        <f t="shared" si="5"/>
        <v>89.126401589180688</v>
      </c>
      <c r="Q16" s="135"/>
      <c r="R16" s="104">
        <v>5388437</v>
      </c>
      <c r="S16" s="64"/>
      <c r="T16" s="64"/>
      <c r="U16" s="152"/>
      <c r="V16" s="152"/>
    </row>
    <row r="17" spans="1:22">
      <c r="A17" s="173">
        <v>1954</v>
      </c>
      <c r="B17" s="149">
        <v>483650</v>
      </c>
      <c r="C17" s="150"/>
      <c r="D17" s="151">
        <f t="shared" si="0"/>
        <v>10.113089283742777</v>
      </c>
      <c r="E17" s="151"/>
      <c r="F17" s="150">
        <v>467656</v>
      </c>
      <c r="G17" s="150"/>
      <c r="H17" s="151">
        <f t="shared" si="1"/>
        <v>9.7786558091140545</v>
      </c>
      <c r="I17" s="151"/>
      <c r="J17" s="150">
        <f t="shared" si="2"/>
        <v>15994</v>
      </c>
      <c r="K17" s="150"/>
      <c r="L17" s="151">
        <f t="shared" si="3"/>
        <v>0.33443347462872319</v>
      </c>
      <c r="M17" s="151"/>
      <c r="N17" s="149">
        <f t="shared" si="4"/>
        <v>4298766</v>
      </c>
      <c r="O17" s="149"/>
      <c r="P17" s="151">
        <f t="shared" si="5"/>
        <v>89.886910716257219</v>
      </c>
      <c r="Q17" s="151"/>
      <c r="R17" s="150">
        <v>4782416</v>
      </c>
      <c r="S17" s="64"/>
      <c r="T17" s="64"/>
      <c r="U17" s="152"/>
      <c r="V17" s="152"/>
    </row>
    <row r="18" spans="1:22">
      <c r="A18" s="172" t="s">
        <v>137</v>
      </c>
      <c r="B18" s="150">
        <v>290831</v>
      </c>
      <c r="C18" s="150"/>
      <c r="D18" s="151">
        <f t="shared" si="0"/>
        <v>7.8380478334069528</v>
      </c>
      <c r="E18" s="151"/>
      <c r="F18" s="150">
        <v>272541</v>
      </c>
      <c r="G18" s="150"/>
      <c r="H18" s="151">
        <f t="shared" si="1"/>
        <v>7.3451227502039487</v>
      </c>
      <c r="I18" s="151"/>
      <c r="J18" s="150">
        <f t="shared" si="2"/>
        <v>18290</v>
      </c>
      <c r="K18" s="150"/>
      <c r="L18" s="151">
        <f t="shared" si="3"/>
        <v>0.4929250832030051</v>
      </c>
      <c r="M18" s="151"/>
      <c r="N18" s="149">
        <f t="shared" si="4"/>
        <v>3419672</v>
      </c>
      <c r="O18" s="149"/>
      <c r="P18" s="151">
        <f t="shared" si="5"/>
        <v>92.161952166593039</v>
      </c>
      <c r="Q18" s="151"/>
      <c r="R18" s="150">
        <v>3710503</v>
      </c>
      <c r="S18" s="64"/>
      <c r="T18" s="64"/>
      <c r="U18" s="152"/>
      <c r="V18" s="152"/>
    </row>
    <row r="19" spans="1:22">
      <c r="A19" s="173">
        <v>1964</v>
      </c>
      <c r="B19" s="150">
        <v>199952</v>
      </c>
      <c r="C19" s="150"/>
      <c r="D19" s="151">
        <f t="shared" si="0"/>
        <v>6.3318889994068766</v>
      </c>
      <c r="E19" s="151"/>
      <c r="F19" s="150">
        <v>184004</v>
      </c>
      <c r="G19" s="150"/>
      <c r="H19" s="151">
        <f t="shared" si="1"/>
        <v>5.8268629643457572</v>
      </c>
      <c r="I19" s="151"/>
      <c r="J19" s="150">
        <f t="shared" si="2"/>
        <v>15948</v>
      </c>
      <c r="K19" s="150"/>
      <c r="L19" s="151">
        <f t="shared" si="3"/>
        <v>0.50502603506111898</v>
      </c>
      <c r="M19" s="151"/>
      <c r="N19" s="149">
        <f t="shared" si="4"/>
        <v>2957905</v>
      </c>
      <c r="O19" s="149"/>
      <c r="P19" s="151">
        <f t="shared" si="5"/>
        <v>93.668111000593129</v>
      </c>
      <c r="Q19" s="151"/>
      <c r="R19" s="150">
        <v>3157857</v>
      </c>
      <c r="S19" s="64"/>
      <c r="T19" s="64"/>
      <c r="U19" s="152"/>
      <c r="V19" s="152"/>
    </row>
    <row r="20" spans="1:22">
      <c r="A20" s="172" t="s">
        <v>138</v>
      </c>
      <c r="B20" s="150">
        <v>103847</v>
      </c>
      <c r="C20" s="150"/>
      <c r="D20" s="151">
        <f t="shared" si="0"/>
        <v>3.8035711015474774</v>
      </c>
      <c r="E20" s="151"/>
      <c r="F20" s="150">
        <v>87393</v>
      </c>
      <c r="G20" s="150"/>
      <c r="H20" s="151">
        <f t="shared" si="1"/>
        <v>3.2009156670634558</v>
      </c>
      <c r="I20" s="151"/>
      <c r="J20" s="150">
        <f t="shared" si="2"/>
        <v>16454</v>
      </c>
      <c r="K20" s="150"/>
      <c r="L20" s="151">
        <f t="shared" si="3"/>
        <v>0.60265543448402159</v>
      </c>
      <c r="M20" s="151"/>
      <c r="N20" s="149">
        <f t="shared" si="4"/>
        <v>2626403</v>
      </c>
      <c r="O20" s="149"/>
      <c r="P20" s="151">
        <f t="shared" si="5"/>
        <v>96.196428898452524</v>
      </c>
      <c r="Q20" s="151"/>
      <c r="R20" s="150">
        <v>2730250</v>
      </c>
      <c r="S20" s="64"/>
      <c r="T20" s="64"/>
      <c r="U20" s="152"/>
      <c r="V20" s="152"/>
    </row>
    <row r="21" spans="1:22">
      <c r="A21" s="173">
        <v>1974</v>
      </c>
      <c r="B21" s="150">
        <v>59371</v>
      </c>
      <c r="C21" s="150"/>
      <c r="D21" s="151">
        <f t="shared" si="0"/>
        <v>2.565715922944253</v>
      </c>
      <c r="E21" s="151"/>
      <c r="F21" s="150">
        <v>45594</v>
      </c>
      <c r="G21" s="150"/>
      <c r="H21" s="151">
        <f t="shared" si="1"/>
        <v>1.970343295392031</v>
      </c>
      <c r="I21" s="151"/>
      <c r="J21" s="150">
        <f t="shared" si="2"/>
        <v>13777</v>
      </c>
      <c r="K21" s="150"/>
      <c r="L21" s="151">
        <f t="shared" si="3"/>
        <v>0.59537262755222209</v>
      </c>
      <c r="M21" s="151"/>
      <c r="N21" s="149">
        <f t="shared" si="4"/>
        <v>2254642</v>
      </c>
      <c r="O21" s="149"/>
      <c r="P21" s="151">
        <f t="shared" si="5"/>
        <v>97.43428407705575</v>
      </c>
      <c r="Q21" s="151"/>
      <c r="R21" s="150">
        <v>2314013</v>
      </c>
      <c r="S21" s="64"/>
      <c r="T21" s="64"/>
      <c r="U21" s="152"/>
      <c r="V21" s="152"/>
    </row>
    <row r="22" spans="1:22">
      <c r="A22" s="172" t="s">
        <v>139</v>
      </c>
      <c r="B22" s="104">
        <v>57988</v>
      </c>
      <c r="C22" s="104"/>
      <c r="D22" s="135">
        <f t="shared" si="0"/>
        <v>2.5683693016354594</v>
      </c>
      <c r="E22" s="135"/>
      <c r="F22" s="104">
        <v>37351</v>
      </c>
      <c r="G22" s="104"/>
      <c r="H22" s="135">
        <f t="shared" si="1"/>
        <v>1.6543278227458449</v>
      </c>
      <c r="I22" s="135"/>
      <c r="J22" s="104">
        <f>B22-F22</f>
        <v>20637</v>
      </c>
      <c r="K22" s="104"/>
      <c r="L22" s="135">
        <f t="shared" si="3"/>
        <v>0.91404147888961473</v>
      </c>
      <c r="M22" s="135"/>
      <c r="N22" s="106">
        <f t="shared" si="4"/>
        <v>2199787</v>
      </c>
      <c r="O22" s="106"/>
      <c r="P22" s="135">
        <f t="shared" si="5"/>
        <v>97.431630698364529</v>
      </c>
      <c r="Q22" s="125"/>
      <c r="R22" s="104">
        <v>2257775</v>
      </c>
      <c r="S22" s="64"/>
      <c r="T22" s="64"/>
      <c r="U22" s="152"/>
      <c r="V22" s="152"/>
    </row>
    <row r="23" spans="1:22">
      <c r="A23" s="172" t="s">
        <v>26</v>
      </c>
      <c r="B23" s="104">
        <v>54367</v>
      </c>
      <c r="C23" s="104"/>
      <c r="D23" s="135">
        <f t="shared" si="0"/>
        <v>2.4260411534974047</v>
      </c>
      <c r="E23" s="135"/>
      <c r="F23" s="104">
        <v>33250</v>
      </c>
      <c r="G23" s="104"/>
      <c r="H23" s="135">
        <f t="shared" si="1"/>
        <v>1.4837285182884601</v>
      </c>
      <c r="I23" s="135"/>
      <c r="J23" s="104">
        <f>B23-F23</f>
        <v>21117</v>
      </c>
      <c r="K23" s="104"/>
      <c r="L23" s="135">
        <f t="shared" si="3"/>
        <v>0.9423126352089447</v>
      </c>
      <c r="M23" s="135"/>
      <c r="N23" s="106">
        <f t="shared" si="4"/>
        <v>2186609</v>
      </c>
      <c r="O23" s="106"/>
      <c r="P23" s="135">
        <f t="shared" si="5"/>
        <v>97.573958846502592</v>
      </c>
      <c r="Q23" s="135"/>
      <c r="R23" s="104">
        <v>2240976</v>
      </c>
      <c r="S23" s="64"/>
      <c r="T23" s="64"/>
      <c r="U23" s="152"/>
      <c r="V23" s="152"/>
    </row>
    <row r="24" spans="1:22">
      <c r="A24" s="172" t="s">
        <v>140</v>
      </c>
      <c r="B24" s="104">
        <v>44640</v>
      </c>
      <c r="C24" s="104"/>
      <c r="D24" s="135">
        <f t="shared" si="0"/>
        <v>2.1381778260805007</v>
      </c>
      <c r="E24" s="135"/>
      <c r="F24" s="104">
        <v>22954</v>
      </c>
      <c r="G24" s="104"/>
      <c r="H24" s="135">
        <f t="shared" si="1"/>
        <v>1.099456402774458</v>
      </c>
      <c r="I24" s="135"/>
      <c r="J24" s="104">
        <f>B24-F24</f>
        <v>21686</v>
      </c>
      <c r="K24" s="104"/>
      <c r="L24" s="135">
        <f t="shared" si="3"/>
        <v>1.0387214233060427</v>
      </c>
      <c r="M24" s="135"/>
      <c r="N24" s="106">
        <f t="shared" si="4"/>
        <v>2043119</v>
      </c>
      <c r="O24" s="106"/>
      <c r="P24" s="135">
        <f t="shared" si="5"/>
        <v>97.861822173919506</v>
      </c>
      <c r="Q24" s="135"/>
      <c r="R24" s="104">
        <v>2087759</v>
      </c>
      <c r="S24" s="64"/>
      <c r="T24" s="64"/>
      <c r="U24" s="152"/>
      <c r="V24" s="152"/>
    </row>
    <row r="25" spans="1:22">
      <c r="A25" s="172" t="s">
        <v>141</v>
      </c>
      <c r="B25" s="104">
        <v>43487</v>
      </c>
      <c r="C25" s="104"/>
      <c r="D25" s="135">
        <f t="shared" si="0"/>
        <v>2.2587129278553992</v>
      </c>
      <c r="E25" s="135"/>
      <c r="F25" s="104">
        <v>18816</v>
      </c>
      <c r="G25" s="104"/>
      <c r="H25" s="135">
        <f t="shared" si="1"/>
        <v>0.97730223861216425</v>
      </c>
      <c r="I25" s="135"/>
      <c r="J25" s="104">
        <f>B25-F25</f>
        <v>24671</v>
      </c>
      <c r="K25" s="104"/>
      <c r="L25" s="135">
        <f t="shared" si="3"/>
        <v>1.2814106892432349</v>
      </c>
      <c r="M25" s="135"/>
      <c r="N25" s="106">
        <f t="shared" si="4"/>
        <v>1881813</v>
      </c>
      <c r="O25" s="106"/>
      <c r="P25" s="135">
        <f t="shared" si="5"/>
        <v>97.741287072144601</v>
      </c>
      <c r="Q25" s="135"/>
      <c r="R25" s="104">
        <v>1925300</v>
      </c>
      <c r="S25" s="64"/>
      <c r="T25" s="64"/>
      <c r="U25" s="152"/>
      <c r="V25" s="152"/>
    </row>
    <row r="26" spans="1:22">
      <c r="A26" s="173">
        <v>1997</v>
      </c>
      <c r="B26" s="104">
        <v>47658</v>
      </c>
      <c r="C26" s="104"/>
      <c r="D26" s="135">
        <f t="shared" si="0"/>
        <v>2.4927570495522944</v>
      </c>
      <c r="E26" s="135"/>
      <c r="F26" s="104">
        <v>18451</v>
      </c>
      <c r="G26" s="104"/>
      <c r="H26" s="135">
        <f t="shared" si="1"/>
        <v>0.96508162997375846</v>
      </c>
      <c r="I26" s="135"/>
      <c r="J26" s="104">
        <f>B26-F26</f>
        <v>29207</v>
      </c>
      <c r="K26" s="104"/>
      <c r="L26" s="135">
        <f t="shared" si="3"/>
        <v>1.5276754195785358</v>
      </c>
      <c r="M26" s="135"/>
      <c r="N26" s="106">
        <f t="shared" si="4"/>
        <v>1864201</v>
      </c>
      <c r="O26" s="106"/>
      <c r="P26" s="135">
        <f t="shared" si="5"/>
        <v>97.507242950447704</v>
      </c>
      <c r="Q26" s="135"/>
      <c r="R26" s="104">
        <v>1911859</v>
      </c>
      <c r="S26" s="64"/>
      <c r="T26" s="64"/>
      <c r="U26" s="152"/>
      <c r="V26" s="152"/>
    </row>
    <row r="27" spans="1:22">
      <c r="A27" s="172"/>
      <c r="B27" s="125"/>
      <c r="C27" s="125"/>
      <c r="D27" s="125"/>
      <c r="E27" s="125"/>
      <c r="F27" s="125"/>
      <c r="G27" s="125"/>
      <c r="H27" s="125"/>
      <c r="I27" s="125"/>
      <c r="J27" s="136"/>
      <c r="K27" s="136"/>
      <c r="L27" s="125"/>
      <c r="M27" s="125"/>
      <c r="N27" s="125"/>
      <c r="O27" s="125"/>
      <c r="P27" s="125"/>
      <c r="Q27" s="125"/>
      <c r="R27" s="125"/>
      <c r="S27" s="64"/>
      <c r="U27" s="152"/>
      <c r="V27" s="152"/>
    </row>
    <row r="28" spans="1:22">
      <c r="A28" s="174" t="s">
        <v>146</v>
      </c>
      <c r="B28" s="125"/>
      <c r="C28" s="136"/>
      <c r="D28" s="135"/>
      <c r="E28" s="135"/>
      <c r="F28" s="125"/>
      <c r="G28" s="136"/>
      <c r="H28" s="135"/>
      <c r="I28" s="135"/>
      <c r="J28" s="125"/>
      <c r="K28" s="136"/>
      <c r="L28" s="135"/>
      <c r="M28" s="135"/>
      <c r="N28" s="136"/>
      <c r="O28" s="136"/>
      <c r="P28" s="135"/>
      <c r="Q28" s="135"/>
      <c r="R28" s="137"/>
      <c r="S28" s="65"/>
      <c r="U28" s="152"/>
      <c r="V28" s="152"/>
    </row>
    <row r="29" spans="1:22">
      <c r="A29" s="173">
        <v>1997</v>
      </c>
      <c r="B29" s="136">
        <f>+F29+J29</f>
        <v>61592</v>
      </c>
      <c r="C29" s="136"/>
      <c r="D29" s="135">
        <f t="shared" ref="D29:D32" si="6">+(B29/$R29)*100</f>
        <v>2.7795779186199949</v>
      </c>
      <c r="E29" s="135"/>
      <c r="F29" s="136">
        <v>26785</v>
      </c>
      <c r="G29" s="136"/>
      <c r="H29" s="135">
        <f t="shared" ref="H29:H32" si="7">+(F29/$R29)*100</f>
        <v>1.2087770254292207</v>
      </c>
      <c r="I29" s="135"/>
      <c r="J29" s="136">
        <f>12911+9620+12276</f>
        <v>34807</v>
      </c>
      <c r="K29" s="136"/>
      <c r="L29" s="135">
        <f t="shared" ref="L29:L32" si="8">+(J29/$R29)*100</f>
        <v>1.570800893190774</v>
      </c>
      <c r="M29" s="135"/>
      <c r="N29" s="136">
        <v>2154284</v>
      </c>
      <c r="O29" s="136"/>
      <c r="P29" s="135">
        <f t="shared" ref="P29:P30" si="9">+(N29/$R29)*100</f>
        <v>97.220422081380008</v>
      </c>
      <c r="Q29" s="135"/>
      <c r="R29" s="137">
        <v>2215876</v>
      </c>
      <c r="S29" s="64"/>
      <c r="T29" s="64"/>
      <c r="U29" s="152"/>
      <c r="V29" s="152"/>
    </row>
    <row r="30" spans="1:22">
      <c r="A30" s="173">
        <v>2002</v>
      </c>
      <c r="B30" s="136">
        <f>+F30+J30</f>
        <v>61603</v>
      </c>
      <c r="C30" s="136"/>
      <c r="D30" s="135">
        <f t="shared" si="6"/>
        <v>2.8935425475649863</v>
      </c>
      <c r="E30" s="135"/>
      <c r="F30" s="136">
        <v>29090</v>
      </c>
      <c r="G30" s="136"/>
      <c r="H30" s="135">
        <f t="shared" si="7"/>
        <v>1.3663807397150376</v>
      </c>
      <c r="I30" s="135"/>
      <c r="J30" s="136">
        <f>15494+983+8375+7661</f>
        <v>32513</v>
      </c>
      <c r="K30" s="136"/>
      <c r="L30" s="135">
        <f t="shared" si="8"/>
        <v>1.5271618078499489</v>
      </c>
      <c r="M30" s="135"/>
      <c r="N30" s="136">
        <v>2067379</v>
      </c>
      <c r="O30" s="136"/>
      <c r="P30" s="135">
        <f t="shared" si="9"/>
        <v>97.106457452435009</v>
      </c>
      <c r="Q30" s="135"/>
      <c r="R30" s="137">
        <v>2128982</v>
      </c>
      <c r="S30" s="64"/>
      <c r="T30" s="64"/>
      <c r="U30" s="152"/>
      <c r="V30" s="152"/>
    </row>
    <row r="31" spans="1:22">
      <c r="A31" s="173">
        <v>2007</v>
      </c>
      <c r="B31" s="136">
        <f>+F31+J31</f>
        <v>90467</v>
      </c>
      <c r="C31" s="138"/>
      <c r="D31" s="135">
        <f t="shared" si="6"/>
        <v>4.1031988505038113</v>
      </c>
      <c r="E31" s="139"/>
      <c r="F31" s="136">
        <v>30599</v>
      </c>
      <c r="G31" s="138"/>
      <c r="H31" s="135">
        <f t="shared" si="7"/>
        <v>1.3878406670561214</v>
      </c>
      <c r="I31" s="139"/>
      <c r="J31" s="136">
        <f>34706+12570+12592</f>
        <v>59868</v>
      </c>
      <c r="K31" s="138"/>
      <c r="L31" s="135">
        <f t="shared" si="8"/>
        <v>2.7153581834476905</v>
      </c>
      <c r="M31" s="139"/>
      <c r="N31" s="136">
        <v>2114325</v>
      </c>
      <c r="O31" s="138"/>
      <c r="P31" s="135">
        <f>+(N31/$R31)*100</f>
        <v>95.896801149496184</v>
      </c>
      <c r="Q31" s="139"/>
      <c r="R31" s="136">
        <v>2204792</v>
      </c>
      <c r="S31" s="64"/>
      <c r="T31" s="64"/>
      <c r="U31" s="152"/>
      <c r="V31" s="152"/>
    </row>
    <row r="32" spans="1:22">
      <c r="A32" s="175">
        <v>2012</v>
      </c>
      <c r="B32" s="140">
        <f>+F32+J32</f>
        <v>96651</v>
      </c>
      <c r="C32" s="132"/>
      <c r="D32" s="141">
        <f t="shared" si="6"/>
        <v>4.5821297366950127</v>
      </c>
      <c r="E32" s="132"/>
      <c r="F32" s="142">
        <v>33371</v>
      </c>
      <c r="G32" s="143"/>
      <c r="H32" s="141">
        <f t="shared" si="7"/>
        <v>1.5820865944816842</v>
      </c>
      <c r="I32" s="144"/>
      <c r="J32" s="140">
        <f>37851+15137+10292</f>
        <v>63280</v>
      </c>
      <c r="K32" s="144"/>
      <c r="L32" s="141">
        <f t="shared" si="8"/>
        <v>3.0000431422133285</v>
      </c>
      <c r="M32" s="144"/>
      <c r="N32" s="140">
        <v>2012652</v>
      </c>
      <c r="O32" s="144"/>
      <c r="P32" s="141">
        <f>+(N32/$R32)*100</f>
        <v>95.417870263304977</v>
      </c>
      <c r="Q32" s="144"/>
      <c r="R32" s="142">
        <v>2109303</v>
      </c>
      <c r="S32" s="64"/>
      <c r="T32" s="64"/>
      <c r="U32" s="152"/>
      <c r="V32" s="152"/>
    </row>
    <row r="33" spans="1:18">
      <c r="A33" s="145" t="s">
        <v>238</v>
      </c>
      <c r="B33" s="145"/>
      <c r="C33" s="145"/>
      <c r="D33" s="145"/>
      <c r="E33" s="145"/>
      <c r="F33" s="146"/>
      <c r="G33" s="146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6"/>
    </row>
    <row r="34" spans="1:18">
      <c r="A34" s="145" t="s">
        <v>237</v>
      </c>
      <c r="B34" s="145"/>
      <c r="C34" s="145"/>
      <c r="D34" s="145"/>
      <c r="E34" s="145"/>
      <c r="F34" s="146"/>
      <c r="G34" s="146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6"/>
    </row>
    <row r="35" spans="1:18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</row>
    <row r="36" spans="1:18">
      <c r="A36" s="10" t="s">
        <v>235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</row>
    <row r="37" spans="1:18">
      <c r="A37" s="10" t="s">
        <v>236</v>
      </c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</row>
    <row r="38" spans="1:18">
      <c r="A38" s="10"/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</row>
  </sheetData>
  <mergeCells count="6">
    <mergeCell ref="N5:P5"/>
    <mergeCell ref="B4:L4"/>
    <mergeCell ref="B5:D5"/>
    <mergeCell ref="F5:H5"/>
    <mergeCell ref="J5:L5"/>
    <mergeCell ref="N4:P4"/>
  </mergeCells>
  <printOptions horizontalCentered="1"/>
  <pageMargins left="0.7" right="0.7" top="0.75" bottom="0.75" header="0.3" footer="0.3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A31" sqref="A31"/>
    </sheetView>
  </sheetViews>
  <sheetFormatPr defaultRowHeight="12.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Table 1.  Organization</vt:lpstr>
      <vt:lpstr>Table 2.  Age</vt:lpstr>
      <vt:lpstr>Table 3.  Off-farm work</vt:lpstr>
      <vt:lpstr>Table 4. Primary Occupation</vt:lpstr>
      <vt:lpstr>Table 5.  Gender</vt:lpstr>
      <vt:lpstr>Table 6. Detaired race, recent</vt:lpstr>
      <vt:lpstr>Table 7. Race, 1900-2007</vt:lpstr>
      <vt:lpstr>Sheet1</vt:lpstr>
      <vt:lpstr>'Table 1.  Organization'!Print_Area</vt:lpstr>
      <vt:lpstr>'Table 2.  Age'!Print_Area</vt:lpstr>
      <vt:lpstr>'Table 3.  Off-farm work'!Print_Area</vt:lpstr>
      <vt:lpstr>'Table 4. Primary Occupation'!Print_Area</vt:lpstr>
      <vt:lpstr>'Table 5.  Gender'!Print_Area</vt:lpstr>
      <vt:lpstr>'Table 6. Detaired race, recent'!Print_Area</vt:lpstr>
      <vt:lpstr>'Table 7. Race, 1900-2007'!Print_Area</vt:lpstr>
    </vt:vector>
  </TitlesOfParts>
  <Company>ERS-USDA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Hoppe, Robert - ERS</dc:creator>
  <cp:lastModifiedBy>Windows User</cp:lastModifiedBy>
  <cp:lastPrinted>2018-06-25T19:38:57Z</cp:lastPrinted>
  <dcterms:created xsi:type="dcterms:W3CDTF">2006-04-12T17:45:00Z</dcterms:created>
  <dcterms:modified xsi:type="dcterms:W3CDTF">2021-04-08T18:37:05Z</dcterms:modified>
</cp:coreProperties>
</file>