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\sov\extract\"/>
    </mc:Choice>
  </mc:AlternateContent>
  <xr:revisionPtr revIDLastSave="0" documentId="13_ncr:1_{038706E9-2A20-41C8-807B-372F80C44D1D}" xr6:coauthVersionLast="47" xr6:coauthVersionMax="47" xr10:uidLastSave="{00000000-0000-0000-0000-000000000000}"/>
  <bookViews>
    <workbookView xWindow="5865" yWindow="1725" windowWidth="22860" windowHeight="18945" xr2:uid="{B279D3FE-9987-4426-82BB-ED0AAB892FDA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4" i="2"/>
  <c r="F3" i="2"/>
  <c r="F6" i="2" s="1"/>
  <c r="F2" i="2"/>
  <c r="J6" i="2"/>
  <c r="J2" i="2"/>
  <c r="J12" i="2"/>
  <c r="L16" i="2"/>
  <c r="L11" i="2"/>
  <c r="E163" i="1"/>
  <c r="L163" i="1" s="1"/>
  <c r="G162" i="1"/>
  <c r="H162" i="1" s="1"/>
  <c r="L161" i="1"/>
  <c r="F161" i="1"/>
  <c r="E161" i="1"/>
  <c r="J160" i="1"/>
  <c r="L160" i="1" s="1"/>
  <c r="F160" i="1"/>
  <c r="G160" i="1" s="1"/>
  <c r="H160" i="1" s="1"/>
  <c r="G159" i="1"/>
  <c r="H159" i="1" s="1"/>
  <c r="J150" i="1"/>
  <c r="E63" i="1"/>
  <c r="L63" i="1" s="1"/>
  <c r="E73" i="1"/>
  <c r="L73" i="1" s="1"/>
  <c r="E83" i="1"/>
  <c r="L83" i="1" s="1"/>
  <c r="E93" i="1"/>
  <c r="E103" i="1"/>
  <c r="L103" i="1" s="1"/>
  <c r="E113" i="1"/>
  <c r="L113" i="1" s="1"/>
  <c r="E123" i="1"/>
  <c r="E133" i="1"/>
  <c r="L133" i="1" s="1"/>
  <c r="E143" i="1"/>
  <c r="L143" i="1" s="1"/>
  <c r="E153" i="1"/>
  <c r="L153" i="1" s="1"/>
  <c r="G152" i="1"/>
  <c r="H152" i="1" s="1"/>
  <c r="L151" i="1"/>
  <c r="F151" i="1"/>
  <c r="E151" i="1"/>
  <c r="L150" i="1"/>
  <c r="F150" i="1"/>
  <c r="G150" i="1" s="1"/>
  <c r="H150" i="1" s="1"/>
  <c r="G149" i="1"/>
  <c r="H149" i="1" s="1"/>
  <c r="G142" i="1"/>
  <c r="H142" i="1" s="1"/>
  <c r="L141" i="1"/>
  <c r="F141" i="1"/>
  <c r="E141" i="1"/>
  <c r="F140" i="1"/>
  <c r="G140" i="1" s="1"/>
  <c r="H140" i="1" s="1"/>
  <c r="G139" i="1"/>
  <c r="H139" i="1" s="1"/>
  <c r="J130" i="1"/>
  <c r="L130" i="1" s="1"/>
  <c r="G132" i="1"/>
  <c r="H132" i="1" s="1"/>
  <c r="L131" i="1"/>
  <c r="F131" i="1"/>
  <c r="E131" i="1"/>
  <c r="F130" i="1"/>
  <c r="G130" i="1" s="1"/>
  <c r="H130" i="1" s="1"/>
  <c r="G129" i="1"/>
  <c r="H129" i="1" s="1"/>
  <c r="L123" i="1"/>
  <c r="G122" i="1"/>
  <c r="H122" i="1" s="1"/>
  <c r="L121" i="1"/>
  <c r="F121" i="1"/>
  <c r="E121" i="1"/>
  <c r="J120" i="1"/>
  <c r="L120" i="1" s="1"/>
  <c r="F120" i="1"/>
  <c r="G120" i="1" s="1"/>
  <c r="H120" i="1" s="1"/>
  <c r="G119" i="1"/>
  <c r="H119" i="1" s="1"/>
  <c r="J110" i="1"/>
  <c r="L110" i="1" s="1"/>
  <c r="G112" i="1"/>
  <c r="H112" i="1" s="1"/>
  <c r="L111" i="1"/>
  <c r="F111" i="1"/>
  <c r="E111" i="1"/>
  <c r="F110" i="1"/>
  <c r="G110" i="1" s="1"/>
  <c r="H110" i="1" s="1"/>
  <c r="G109" i="1"/>
  <c r="H109" i="1" s="1"/>
  <c r="G102" i="1"/>
  <c r="H102" i="1" s="1"/>
  <c r="L101" i="1"/>
  <c r="F101" i="1"/>
  <c r="E101" i="1"/>
  <c r="F100" i="1"/>
  <c r="G100" i="1" s="1"/>
  <c r="H100" i="1" s="1"/>
  <c r="G99" i="1"/>
  <c r="H99" i="1" s="1"/>
  <c r="J90" i="1"/>
  <c r="L90" i="1" s="1"/>
  <c r="L93" i="1"/>
  <c r="G92" i="1"/>
  <c r="H92" i="1" s="1"/>
  <c r="L91" i="1"/>
  <c r="F91" i="1"/>
  <c r="E91" i="1"/>
  <c r="F90" i="1"/>
  <c r="G90" i="1" s="1"/>
  <c r="H90" i="1" s="1"/>
  <c r="G89" i="1"/>
  <c r="H89" i="1" s="1"/>
  <c r="J70" i="1"/>
  <c r="L70" i="1" s="1"/>
  <c r="J80" i="1"/>
  <c r="L80" i="1" s="1"/>
  <c r="G82" i="1"/>
  <c r="H82" i="1" s="1"/>
  <c r="L81" i="1"/>
  <c r="F81" i="1"/>
  <c r="E81" i="1"/>
  <c r="F80" i="1"/>
  <c r="G80" i="1" s="1"/>
  <c r="H80" i="1" s="1"/>
  <c r="G79" i="1"/>
  <c r="H79" i="1" s="1"/>
  <c r="G72" i="1"/>
  <c r="H72" i="1" s="1"/>
  <c r="L71" i="1"/>
  <c r="F71" i="1"/>
  <c r="E71" i="1"/>
  <c r="F70" i="1"/>
  <c r="G70" i="1" s="1"/>
  <c r="H70" i="1" s="1"/>
  <c r="G69" i="1"/>
  <c r="H69" i="1" s="1"/>
  <c r="G62" i="1"/>
  <c r="H62" i="1" s="1"/>
  <c r="L61" i="1"/>
  <c r="F61" i="1"/>
  <c r="E61" i="1"/>
  <c r="F60" i="1"/>
  <c r="G60" i="1" s="1"/>
  <c r="H60" i="1" s="1"/>
  <c r="G59" i="1"/>
  <c r="H59" i="1" s="1"/>
  <c r="E52" i="1"/>
  <c r="L52" i="1" s="1"/>
  <c r="G51" i="1"/>
  <c r="H51" i="1" s="1"/>
  <c r="L50" i="1"/>
  <c r="F50" i="1"/>
  <c r="E50" i="1"/>
  <c r="F49" i="1"/>
  <c r="G49" i="1" s="1"/>
  <c r="H49" i="1" s="1"/>
  <c r="G48" i="1"/>
  <c r="H48" i="1" s="1"/>
  <c r="E41" i="1"/>
  <c r="L41" i="1" s="1"/>
  <c r="G40" i="1"/>
  <c r="H40" i="1" s="1"/>
  <c r="L39" i="1"/>
  <c r="F39" i="1"/>
  <c r="E39" i="1"/>
  <c r="F38" i="1"/>
  <c r="G38" i="1" s="1"/>
  <c r="H38" i="1" s="1"/>
  <c r="G37" i="1"/>
  <c r="H37" i="1" s="1"/>
  <c r="E31" i="1"/>
  <c r="L31" i="1" s="1"/>
  <c r="G30" i="1"/>
  <c r="H30" i="1" s="1"/>
  <c r="L29" i="1"/>
  <c r="F29" i="1"/>
  <c r="E29" i="1"/>
  <c r="F28" i="1"/>
  <c r="G28" i="1" s="1"/>
  <c r="H28" i="1" s="1"/>
  <c r="G27" i="1"/>
  <c r="H27" i="1" s="1"/>
  <c r="E21" i="1"/>
  <c r="L21" i="1" s="1"/>
  <c r="G20" i="1"/>
  <c r="H20" i="1" s="1"/>
  <c r="L19" i="1"/>
  <c r="F19" i="1"/>
  <c r="E19" i="1"/>
  <c r="J18" i="1"/>
  <c r="L18" i="1" s="1"/>
  <c r="F18" i="1"/>
  <c r="G18" i="1" s="1"/>
  <c r="H18" i="1" s="1"/>
  <c r="G17" i="1"/>
  <c r="H17" i="1" s="1"/>
  <c r="E11" i="1"/>
  <c r="L11" i="1" s="1"/>
  <c r="E9" i="1"/>
  <c r="L9" i="1"/>
  <c r="F9" i="1"/>
  <c r="J8" i="1"/>
  <c r="L8" i="1" s="1"/>
  <c r="F8" i="1"/>
  <c r="G8" i="1" s="1"/>
  <c r="H8" i="1" s="1"/>
  <c r="G10" i="1"/>
  <c r="H10" i="1" s="1"/>
  <c r="G7" i="1"/>
  <c r="H7" i="1" s="1"/>
  <c r="G4" i="1"/>
  <c r="H4" i="1" s="1"/>
  <c r="L2" i="1"/>
  <c r="G6" i="1"/>
  <c r="H6" i="1" s="1"/>
  <c r="F5" i="1"/>
  <c r="G5" i="1" s="1"/>
  <c r="H5" i="1" s="1"/>
  <c r="J82" i="2"/>
  <c r="E82" i="2"/>
  <c r="F82" i="2" s="1"/>
  <c r="H81" i="2"/>
  <c r="J81" i="2" s="1"/>
  <c r="J83" i="2" s="1"/>
  <c r="D81" i="2"/>
  <c r="E81" i="2" s="1"/>
  <c r="F81" i="2" s="1"/>
  <c r="E77" i="2"/>
  <c r="F77" i="2" s="1"/>
  <c r="J76" i="2"/>
  <c r="J78" i="2" s="1"/>
  <c r="D76" i="2"/>
  <c r="E76" i="2" s="1"/>
  <c r="F76" i="2" s="1"/>
  <c r="F78" i="2" s="1"/>
  <c r="K78" i="2" s="1"/>
  <c r="L78" i="2" s="1"/>
  <c r="J72" i="2"/>
  <c r="E72" i="2"/>
  <c r="F72" i="2" s="1"/>
  <c r="H71" i="2"/>
  <c r="J71" i="2" s="1"/>
  <c r="D71" i="2"/>
  <c r="E71" i="2" s="1"/>
  <c r="F71" i="2" s="1"/>
  <c r="J70" i="2"/>
  <c r="D70" i="2"/>
  <c r="E70" i="2" s="1"/>
  <c r="F70" i="2" s="1"/>
  <c r="J69" i="2"/>
  <c r="D69" i="2"/>
  <c r="E69" i="2" s="1"/>
  <c r="F69" i="2" s="1"/>
  <c r="E67" i="2"/>
  <c r="F67" i="2" s="1"/>
  <c r="J66" i="2"/>
  <c r="D66" i="2"/>
  <c r="E66" i="2" s="1"/>
  <c r="F66" i="2" s="1"/>
  <c r="J65" i="2"/>
  <c r="D65" i="2"/>
  <c r="E65" i="2" s="1"/>
  <c r="F65" i="2" s="1"/>
  <c r="J64" i="2"/>
  <c r="D64" i="2"/>
  <c r="E64" i="2" s="1"/>
  <c r="F64" i="2" s="1"/>
  <c r="J62" i="2"/>
  <c r="E62" i="2"/>
  <c r="F62" i="2" s="1"/>
  <c r="H61" i="2"/>
  <c r="J61" i="2" s="1"/>
  <c r="D61" i="2"/>
  <c r="E61" i="2" s="1"/>
  <c r="F61" i="2" s="1"/>
  <c r="J60" i="2"/>
  <c r="D60" i="2"/>
  <c r="E60" i="2" s="1"/>
  <c r="F60" i="2" s="1"/>
  <c r="J59" i="2"/>
  <c r="D59" i="2"/>
  <c r="E59" i="2" s="1"/>
  <c r="F59" i="2" s="1"/>
  <c r="E57" i="2"/>
  <c r="F57" i="2" s="1"/>
  <c r="J56" i="2"/>
  <c r="D56" i="2"/>
  <c r="E56" i="2" s="1"/>
  <c r="F56" i="2" s="1"/>
  <c r="J55" i="2"/>
  <c r="D55" i="2"/>
  <c r="E55" i="2" s="1"/>
  <c r="F55" i="2" s="1"/>
  <c r="J54" i="2"/>
  <c r="D54" i="2"/>
  <c r="E54" i="2" s="1"/>
  <c r="F54" i="2" s="1"/>
  <c r="J52" i="2"/>
  <c r="E52" i="2"/>
  <c r="F52" i="2" s="1"/>
  <c r="H51" i="2"/>
  <c r="J51" i="2" s="1"/>
  <c r="D51" i="2"/>
  <c r="E51" i="2" s="1"/>
  <c r="F51" i="2" s="1"/>
  <c r="J50" i="2"/>
  <c r="D50" i="2"/>
  <c r="E50" i="2" s="1"/>
  <c r="F50" i="2" s="1"/>
  <c r="J49" i="2"/>
  <c r="D49" i="2"/>
  <c r="E49" i="2" s="1"/>
  <c r="F49" i="2" s="1"/>
  <c r="E47" i="2"/>
  <c r="F47" i="2" s="1"/>
  <c r="J46" i="2"/>
  <c r="D46" i="2"/>
  <c r="E46" i="2" s="1"/>
  <c r="F46" i="2" s="1"/>
  <c r="J45" i="2"/>
  <c r="D45" i="2"/>
  <c r="E45" i="2" s="1"/>
  <c r="F45" i="2" s="1"/>
  <c r="J44" i="2"/>
  <c r="D44" i="2"/>
  <c r="E44" i="2" s="1"/>
  <c r="F44" i="2" s="1"/>
  <c r="J42" i="2"/>
  <c r="F42" i="2"/>
  <c r="E42" i="2"/>
  <c r="J41" i="2"/>
  <c r="D41" i="2"/>
  <c r="E41" i="2" s="1"/>
  <c r="F41" i="2" s="1"/>
  <c r="J40" i="2"/>
  <c r="D40" i="2"/>
  <c r="E40" i="2" s="1"/>
  <c r="F40" i="2" s="1"/>
  <c r="J39" i="2"/>
  <c r="D39" i="2"/>
  <c r="E39" i="2" s="1"/>
  <c r="F39" i="2" s="1"/>
  <c r="E37" i="2"/>
  <c r="F37" i="2" s="1"/>
  <c r="J36" i="2"/>
  <c r="D36" i="2"/>
  <c r="E36" i="2" s="1"/>
  <c r="F36" i="2" s="1"/>
  <c r="D35" i="2"/>
  <c r="E35" i="2" s="1"/>
  <c r="F35" i="2" s="1"/>
  <c r="J34" i="2"/>
  <c r="D34" i="2"/>
  <c r="E34" i="2" s="1"/>
  <c r="F34" i="2" s="1"/>
  <c r="J32" i="2"/>
  <c r="E32" i="2"/>
  <c r="F32" i="2" s="1"/>
  <c r="H31" i="2"/>
  <c r="J31" i="2" s="1"/>
  <c r="E31" i="2"/>
  <c r="F31" i="2" s="1"/>
  <c r="J30" i="2"/>
  <c r="E30" i="2"/>
  <c r="F30" i="2" s="1"/>
  <c r="H29" i="2"/>
  <c r="J29" i="2" s="1"/>
  <c r="E29" i="2"/>
  <c r="F29" i="2" s="1"/>
  <c r="H28" i="2"/>
  <c r="J28" i="2" s="1"/>
  <c r="E28" i="2"/>
  <c r="F28" i="2" s="1"/>
  <c r="J26" i="2"/>
  <c r="E26" i="2"/>
  <c r="F26" i="2" s="1"/>
  <c r="J25" i="2"/>
  <c r="E25" i="2"/>
  <c r="F25" i="2" s="1"/>
  <c r="J24" i="2"/>
  <c r="E24" i="2"/>
  <c r="F24" i="2" s="1"/>
  <c r="H23" i="2"/>
  <c r="J23" i="2" s="1"/>
  <c r="E23" i="2"/>
  <c r="F23" i="2" s="1"/>
  <c r="H22" i="2"/>
  <c r="J22" i="2" s="1"/>
  <c r="E22" i="2"/>
  <c r="F22" i="2" s="1"/>
  <c r="J20" i="2"/>
  <c r="E20" i="2"/>
  <c r="F20" i="2" s="1"/>
  <c r="H19" i="2"/>
  <c r="E19" i="2"/>
  <c r="F19" i="2" s="1"/>
  <c r="H18" i="2"/>
  <c r="J18" i="2" s="1"/>
  <c r="E18" i="2"/>
  <c r="F18" i="2" s="1"/>
  <c r="H17" i="2"/>
  <c r="J17" i="2" s="1"/>
  <c r="E17" i="2"/>
  <c r="F17" i="2" s="1"/>
  <c r="J15" i="2"/>
  <c r="E15" i="2"/>
  <c r="F15" i="2" s="1"/>
  <c r="E14" i="2"/>
  <c r="F14" i="2" s="1"/>
  <c r="H13" i="2"/>
  <c r="J13" i="2" s="1"/>
  <c r="E13" i="2"/>
  <c r="F13" i="2" s="1"/>
  <c r="H12" i="2"/>
  <c r="E12" i="2"/>
  <c r="F12" i="2" s="1"/>
  <c r="J10" i="2"/>
  <c r="E10" i="2"/>
  <c r="F10" i="2" s="1"/>
  <c r="J9" i="2"/>
  <c r="E9" i="2"/>
  <c r="F9" i="2" s="1"/>
  <c r="J8" i="2"/>
  <c r="E8" i="2"/>
  <c r="F8" i="2" s="1"/>
  <c r="J7" i="2"/>
  <c r="D7" i="2"/>
  <c r="E7" i="2" s="1"/>
  <c r="F7" i="2" s="1"/>
  <c r="J5" i="2"/>
  <c r="E5" i="2"/>
  <c r="J4" i="2"/>
  <c r="E4" i="2"/>
  <c r="D4" i="2"/>
  <c r="J3" i="2"/>
  <c r="D3" i="2"/>
  <c r="E3" i="2" s="1"/>
  <c r="D2" i="2"/>
  <c r="E2" i="2" s="1"/>
  <c r="L158" i="1"/>
  <c r="G158" i="1"/>
  <c r="H158" i="1" s="1"/>
  <c r="J157" i="1"/>
  <c r="L157" i="1" s="1"/>
  <c r="F157" i="1"/>
  <c r="G157" i="1" s="1"/>
  <c r="H157" i="1" s="1"/>
  <c r="G148" i="1"/>
  <c r="H148" i="1" s="1"/>
  <c r="L147" i="1"/>
  <c r="F147" i="1"/>
  <c r="G147" i="1" s="1"/>
  <c r="H147" i="1" s="1"/>
  <c r="F135" i="1"/>
  <c r="G135" i="1" s="1"/>
  <c r="H135" i="1" s="1"/>
  <c r="F125" i="1"/>
  <c r="G125" i="1" s="1"/>
  <c r="H125" i="1" s="1"/>
  <c r="L138" i="1"/>
  <c r="G138" i="1"/>
  <c r="H138" i="1" s="1"/>
  <c r="J137" i="1"/>
  <c r="L137" i="1" s="1"/>
  <c r="F137" i="1"/>
  <c r="G137" i="1" s="1"/>
  <c r="H137" i="1" s="1"/>
  <c r="L136" i="1"/>
  <c r="F136" i="1"/>
  <c r="G136" i="1" s="1"/>
  <c r="H136" i="1" s="1"/>
  <c r="L135" i="1"/>
  <c r="G128" i="1"/>
  <c r="H128" i="1" s="1"/>
  <c r="L127" i="1"/>
  <c r="F127" i="1"/>
  <c r="G127" i="1" s="1"/>
  <c r="H127" i="1" s="1"/>
  <c r="L126" i="1"/>
  <c r="F126" i="1"/>
  <c r="G126" i="1" s="1"/>
  <c r="H126" i="1" s="1"/>
  <c r="L125" i="1"/>
  <c r="F115" i="1"/>
  <c r="G115" i="1" s="1"/>
  <c r="H115" i="1" s="1"/>
  <c r="F105" i="1"/>
  <c r="G105" i="1" s="1"/>
  <c r="H105" i="1" s="1"/>
  <c r="L118" i="1"/>
  <c r="G118" i="1"/>
  <c r="H118" i="1" s="1"/>
  <c r="J117" i="1"/>
  <c r="L117" i="1" s="1"/>
  <c r="F117" i="1"/>
  <c r="G117" i="1" s="1"/>
  <c r="H117" i="1" s="1"/>
  <c r="L116" i="1"/>
  <c r="F116" i="1"/>
  <c r="G116" i="1" s="1"/>
  <c r="H116" i="1" s="1"/>
  <c r="L115" i="1"/>
  <c r="G108" i="1"/>
  <c r="H108" i="1" s="1"/>
  <c r="L107" i="1"/>
  <c r="F107" i="1"/>
  <c r="G107" i="1" s="1"/>
  <c r="H107" i="1" s="1"/>
  <c r="L106" i="1"/>
  <c r="F106" i="1"/>
  <c r="G106" i="1" s="1"/>
  <c r="H106" i="1" s="1"/>
  <c r="L105" i="1"/>
  <c r="J97" i="1"/>
  <c r="L97" i="1" s="1"/>
  <c r="L98" i="1"/>
  <c r="G98" i="1"/>
  <c r="H98" i="1" s="1"/>
  <c r="F97" i="1"/>
  <c r="G97" i="1" s="1"/>
  <c r="H97" i="1" s="1"/>
  <c r="L96" i="1"/>
  <c r="F96" i="1"/>
  <c r="G96" i="1" s="1"/>
  <c r="H96" i="1" s="1"/>
  <c r="L95" i="1"/>
  <c r="F95" i="1"/>
  <c r="G95" i="1" s="1"/>
  <c r="H95" i="1" s="1"/>
  <c r="G88" i="1"/>
  <c r="H88" i="1" s="1"/>
  <c r="L87" i="1"/>
  <c r="F87" i="1"/>
  <c r="G87" i="1" s="1"/>
  <c r="H87" i="1" s="1"/>
  <c r="L86" i="1"/>
  <c r="F86" i="1"/>
  <c r="G86" i="1" s="1"/>
  <c r="H86" i="1" s="1"/>
  <c r="L85" i="1"/>
  <c r="F85" i="1"/>
  <c r="G85" i="1" s="1"/>
  <c r="H85" i="1" s="1"/>
  <c r="F65" i="1"/>
  <c r="G65" i="1" s="1"/>
  <c r="H65" i="1" s="1"/>
  <c r="F67" i="1"/>
  <c r="G67" i="1" s="1"/>
  <c r="H67" i="1" s="1"/>
  <c r="F66" i="1"/>
  <c r="G66" i="1" s="1"/>
  <c r="H66" i="1" s="1"/>
  <c r="J35" i="1"/>
  <c r="J57" i="1"/>
  <c r="L57" i="1" s="1"/>
  <c r="F75" i="1"/>
  <c r="G75" i="1" s="1"/>
  <c r="H75" i="1" s="1"/>
  <c r="F77" i="1"/>
  <c r="G77" i="1" s="1"/>
  <c r="H77" i="1" s="1"/>
  <c r="F76" i="1"/>
  <c r="G76" i="1" s="1"/>
  <c r="H76" i="1" s="1"/>
  <c r="L78" i="1"/>
  <c r="G78" i="1"/>
  <c r="H78" i="1" s="1"/>
  <c r="L77" i="1"/>
  <c r="L76" i="1"/>
  <c r="L75" i="1"/>
  <c r="G68" i="1"/>
  <c r="H68" i="1" s="1"/>
  <c r="L67" i="1"/>
  <c r="L65" i="1"/>
  <c r="L58" i="1"/>
  <c r="G58" i="1"/>
  <c r="H58" i="1" s="1"/>
  <c r="G57" i="1"/>
  <c r="H57" i="1" s="1"/>
  <c r="L56" i="1"/>
  <c r="G56" i="1"/>
  <c r="H56" i="1" s="1"/>
  <c r="J55" i="1"/>
  <c r="L55" i="1" s="1"/>
  <c r="G55" i="1"/>
  <c r="H55" i="1" s="1"/>
  <c r="J54" i="1"/>
  <c r="L54" i="1" s="1"/>
  <c r="G54" i="1"/>
  <c r="H54" i="1" s="1"/>
  <c r="L46" i="1"/>
  <c r="L47" i="1"/>
  <c r="G47" i="1"/>
  <c r="H47" i="1" s="1"/>
  <c r="L45" i="1"/>
  <c r="J44" i="1"/>
  <c r="L44" i="1" s="1"/>
  <c r="J43" i="1"/>
  <c r="L43" i="1" s="1"/>
  <c r="G45" i="1"/>
  <c r="H45" i="1" s="1"/>
  <c r="L36" i="1"/>
  <c r="L26" i="1"/>
  <c r="L16" i="1"/>
  <c r="G36" i="1"/>
  <c r="H36" i="1" s="1"/>
  <c r="G35" i="1"/>
  <c r="H35" i="1" s="1"/>
  <c r="J34" i="1"/>
  <c r="L34" i="1" s="1"/>
  <c r="G34" i="1"/>
  <c r="H34" i="1" s="1"/>
  <c r="J33" i="1"/>
  <c r="L33" i="1" s="1"/>
  <c r="G33" i="1"/>
  <c r="H33" i="1" s="1"/>
  <c r="G43" i="1"/>
  <c r="H43" i="1" s="1"/>
  <c r="G44" i="1"/>
  <c r="H44" i="1" s="1"/>
  <c r="G46" i="1"/>
  <c r="H46" i="1" s="1"/>
  <c r="G26" i="1"/>
  <c r="H26" i="1" s="1"/>
  <c r="J24" i="1"/>
  <c r="L24" i="1" s="1"/>
  <c r="J23" i="1"/>
  <c r="L23" i="1" s="1"/>
  <c r="L5" i="1"/>
  <c r="G16" i="1"/>
  <c r="H16" i="1" s="1"/>
  <c r="L13" i="1"/>
  <c r="L14" i="1"/>
  <c r="L15" i="1"/>
  <c r="G14" i="1"/>
  <c r="H14" i="1" s="1"/>
  <c r="G15" i="1"/>
  <c r="H15" i="1" s="1"/>
  <c r="G23" i="1"/>
  <c r="H23" i="1" s="1"/>
  <c r="G24" i="1"/>
  <c r="H24" i="1" s="1"/>
  <c r="G25" i="1"/>
  <c r="H25" i="1" s="1"/>
  <c r="L3" i="1"/>
  <c r="L6" i="1"/>
  <c r="F13" i="1"/>
  <c r="G13" i="1" s="1"/>
  <c r="H13" i="1" s="1"/>
  <c r="F3" i="1"/>
  <c r="G3" i="1" s="1"/>
  <c r="H3" i="1" s="1"/>
  <c r="F2" i="1"/>
  <c r="G2" i="1" s="1"/>
  <c r="H2" i="1" s="1"/>
  <c r="F38" i="2" l="1"/>
  <c r="K6" i="2"/>
  <c r="L6" i="2" s="1"/>
  <c r="J38" i="2"/>
  <c r="F63" i="2"/>
  <c r="F83" i="2"/>
  <c r="K83" i="2" s="1"/>
  <c r="L83" i="2" s="1"/>
  <c r="G161" i="1"/>
  <c r="H161" i="1" s="1"/>
  <c r="J27" i="2"/>
  <c r="J43" i="2"/>
  <c r="G151" i="1"/>
  <c r="H151" i="1" s="1"/>
  <c r="H154" i="1" s="1"/>
  <c r="L154" i="1"/>
  <c r="G141" i="1"/>
  <c r="H141" i="1" s="1"/>
  <c r="H144" i="1" s="1"/>
  <c r="G131" i="1"/>
  <c r="H131" i="1" s="1"/>
  <c r="H134" i="1" s="1"/>
  <c r="J140" i="1"/>
  <c r="L140" i="1" s="1"/>
  <c r="L144" i="1" s="1"/>
  <c r="L134" i="1"/>
  <c r="L114" i="1"/>
  <c r="G121" i="1"/>
  <c r="H121" i="1" s="1"/>
  <c r="H124" i="1" s="1"/>
  <c r="L124" i="1"/>
  <c r="G111" i="1"/>
  <c r="H111" i="1" s="1"/>
  <c r="H114" i="1" s="1"/>
  <c r="G101" i="1"/>
  <c r="H101" i="1" s="1"/>
  <c r="H104" i="1" s="1"/>
  <c r="J100" i="1"/>
  <c r="L100" i="1" s="1"/>
  <c r="L104" i="1" s="1"/>
  <c r="G91" i="1"/>
  <c r="H91" i="1" s="1"/>
  <c r="H94" i="1" s="1"/>
  <c r="G81" i="1"/>
  <c r="H81" i="1" s="1"/>
  <c r="H84" i="1" s="1"/>
  <c r="L94" i="1"/>
  <c r="L84" i="1"/>
  <c r="L74" i="1"/>
  <c r="G71" i="1"/>
  <c r="H71" i="1" s="1"/>
  <c r="H74" i="1" s="1"/>
  <c r="G61" i="1"/>
  <c r="H61" i="1" s="1"/>
  <c r="H64" i="1" s="1"/>
  <c r="J60" i="1"/>
  <c r="L60" i="1" s="1"/>
  <c r="L64" i="1" s="1"/>
  <c r="L22" i="1"/>
  <c r="J49" i="1"/>
  <c r="L49" i="1" s="1"/>
  <c r="L53" i="1" s="1"/>
  <c r="G50" i="1"/>
  <c r="H50" i="1" s="1"/>
  <c r="H53" i="1" s="1"/>
  <c r="G39" i="1"/>
  <c r="H39" i="1" s="1"/>
  <c r="H42" i="1" s="1"/>
  <c r="J38" i="1"/>
  <c r="L38" i="1" s="1"/>
  <c r="L42" i="1" s="1"/>
  <c r="G29" i="1"/>
  <c r="H29" i="1" s="1"/>
  <c r="H32" i="1" s="1"/>
  <c r="J28" i="1"/>
  <c r="L28" i="1" s="1"/>
  <c r="L32" i="1" s="1"/>
  <c r="G19" i="1"/>
  <c r="H19" i="1" s="1"/>
  <c r="H22" i="1" s="1"/>
  <c r="G9" i="1"/>
  <c r="H9" i="1" s="1"/>
  <c r="H12" i="1" s="1"/>
  <c r="L12" i="1"/>
  <c r="L164" i="1"/>
  <c r="F53" i="2"/>
  <c r="J53" i="2"/>
  <c r="J63" i="2"/>
  <c r="J11" i="2"/>
  <c r="J58" i="2"/>
  <c r="F48" i="2"/>
  <c r="J33" i="2"/>
  <c r="J21" i="2"/>
  <c r="F11" i="2"/>
  <c r="K11" i="2" s="1"/>
  <c r="J48" i="2"/>
  <c r="J68" i="2"/>
  <c r="J73" i="2"/>
  <c r="F27" i="2"/>
  <c r="F33" i="2"/>
  <c r="F16" i="2"/>
  <c r="F58" i="2"/>
  <c r="K58" i="2" s="1"/>
  <c r="L58" i="2" s="1"/>
  <c r="J16" i="2"/>
  <c r="F73" i="2"/>
  <c r="F21" i="2"/>
  <c r="F43" i="2"/>
  <c r="K43" i="2" s="1"/>
  <c r="L43" i="2" s="1"/>
  <c r="F68" i="2"/>
  <c r="H164" i="1"/>
  <c r="K38" i="2" l="1"/>
  <c r="L38" i="2" s="1"/>
  <c r="K21" i="2"/>
  <c r="L21" i="2" s="1"/>
  <c r="K63" i="2"/>
  <c r="L63" i="2" s="1"/>
  <c r="K68" i="2"/>
  <c r="L68" i="2" s="1"/>
  <c r="K73" i="2"/>
  <c r="L73" i="2" s="1"/>
  <c r="M154" i="1"/>
  <c r="N154" i="1" s="1"/>
  <c r="K27" i="2"/>
  <c r="L27" i="2" s="1"/>
  <c r="N124" i="1"/>
  <c r="M64" i="1"/>
  <c r="N64" i="1" s="1"/>
  <c r="M53" i="1"/>
  <c r="N53" i="1" s="1"/>
  <c r="M22" i="1"/>
  <c r="N22" i="1" s="1"/>
  <c r="M84" i="1"/>
  <c r="N84" i="1" s="1"/>
  <c r="M144" i="1"/>
  <c r="N144" i="1" s="1"/>
  <c r="M134" i="1"/>
  <c r="N134" i="1" s="1"/>
  <c r="M114" i="1"/>
  <c r="N114" i="1" s="1"/>
  <c r="M164" i="1"/>
  <c r="N164" i="1" s="1"/>
  <c r="K33" i="2"/>
  <c r="L33" i="2" s="1"/>
  <c r="K53" i="2"/>
  <c r="L53" i="2" s="1"/>
  <c r="K48" i="2"/>
  <c r="L48" i="2" s="1"/>
  <c r="K16" i="2"/>
  <c r="M124" i="1"/>
  <c r="M104" i="1"/>
  <c r="N104" i="1" s="1"/>
  <c r="M94" i="1"/>
  <c r="N94" i="1" s="1"/>
  <c r="M74" i="1"/>
  <c r="N74" i="1" s="1"/>
  <c r="M42" i="1"/>
  <c r="N42" i="1" s="1"/>
  <c r="M32" i="1"/>
  <c r="N32" i="1" s="1"/>
  <c r="M12" i="1"/>
  <c r="N12" i="1" s="1"/>
</calcChain>
</file>

<file path=xl/sharedStrings.xml><?xml version="1.0" encoding="utf-8"?>
<sst xmlns="http://schemas.openxmlformats.org/spreadsheetml/2006/main" count="547" uniqueCount="65">
  <si>
    <t>Method</t>
  </si>
  <si>
    <t>Solvents/Chemicals used</t>
  </si>
  <si>
    <r>
      <t>Treatment 1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</si>
  <si>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Treatment 1 HCl 0.1 M</t>
  </si>
  <si>
    <r>
      <t>Treatment 2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</si>
  <si>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r>
      <t>Treatment 3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</si>
  <si>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r>
      <t>Treatment 4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</si>
  <si>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Treatment 4 HCl 0.1 M</t>
  </si>
  <si>
    <r>
      <t>Treatment 5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</si>
  <si>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Treatment 5 HCl 0.1 M</t>
  </si>
  <si>
    <r>
      <t>Treatment 6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</si>
  <si>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Treatment 6 HCl 0.1 M</t>
  </si>
  <si>
    <r>
      <t>Treatment 7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</si>
  <si>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Treatment 7 HCl 0.1 M</t>
  </si>
  <si>
    <r>
      <t>Treatment 8 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</si>
  <si>
    <t>MaxQ 2000 - 1 CE (4311) Open-Air Platform Shaker</t>
  </si>
  <si>
    <t>ethanol 80%</t>
  </si>
  <si>
    <t>Hamilton WSB/4 Budget Water Still 4L/h</t>
  </si>
  <si>
    <t>HCl concentrated (sigma)</t>
  </si>
  <si>
    <t>distilled water</t>
  </si>
  <si>
    <t>water bath</t>
  </si>
  <si>
    <t>Equipment Used</t>
  </si>
  <si>
    <t>Extraction Phase</t>
  </si>
  <si>
    <t>Hours of Work</t>
  </si>
  <si>
    <t>Equipment Consuption (kW)</t>
  </si>
  <si>
    <t>Amount of Solvent/Chemical (l/g)</t>
  </si>
  <si>
    <t>Price (euros/litre or kg)</t>
  </si>
  <si>
    <t>Cost electricity (Euro)</t>
  </si>
  <si>
    <t>Cost Solvent (Euro)</t>
  </si>
  <si>
    <t>Unit of Electricity Consumed, kWh</t>
  </si>
  <si>
    <t>Total</t>
  </si>
  <si>
    <t>Phase 2</t>
  </si>
  <si>
    <t>Phase 1</t>
  </si>
  <si>
    <t>Ethanol 80%</t>
  </si>
  <si>
    <r>
      <t>Treatment 1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</si>
  <si>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2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</si>
  <si>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3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</si>
  <si>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4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</si>
  <si>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5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</si>
  <si>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6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</si>
  <si>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7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</si>
  <si>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r>
      <t>Treatment 8 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</t>
    </r>
  </si>
  <si>
    <t>Price for 1 g of seaweed extract</t>
  </si>
  <si>
    <t>Price for 1 kg of seaweed extract</t>
  </si>
  <si>
    <t>Treatment 2 HCL 0.1 M</t>
  </si>
  <si>
    <t>Treatment 3 HCL 0.1 M</t>
  </si>
  <si>
    <t>Sanyo Labo Autoclave MLS-3020U</t>
  </si>
  <si>
    <t>ESSENTIALS C17MW14 Solo Microwave</t>
  </si>
  <si>
    <t>Centrifugation</t>
  </si>
  <si>
    <t>Precipitation</t>
  </si>
  <si>
    <t>ethanol 100%</t>
  </si>
  <si>
    <t>Man hours</t>
  </si>
  <si>
    <t>IKA magnetic stirrer RT 10</t>
  </si>
  <si>
    <t>Hettich Rotina 38R 1707 380R Refrigerated Benchtop Centrifuge Rotor 1789-A 30x3g</t>
  </si>
  <si>
    <t>https://ie.talent.com/salary?job=lab+technician</t>
  </si>
  <si>
    <t>Dialysis</t>
  </si>
  <si>
    <t>weigh out seaweed (2 min); prepare  80% ethanol mix (3 min); start phase 1 (2 min); finish phase 1 (3 min); centrifuging (12 min); decant supernatant 1 (2 min), dry residue (3 min), weigh out residue (3 min), distill water preparation (2 min); water bath start and finish (2 min); precipitation (5 min); Centrifuging (5min+2min); decant supernatant 2 (2 min); re-dissolve precipitate (5 min); insert into dialisys tubing/casette (7 min), change water 3 times (9 min); take extract from the tubing (7 min); prepare falcon tubes for all stages of extraction (3 min); clean all used up glassware (5 min)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</si>
  <si>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</si>
  <si>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weigh out seaweed (2 min); prepare  80% ethanol mix (3 min); start phase 1 (2 min); repeat incubation (3 min); finish phase 1 (3 min); centrifuging (12 min); decant supernatant 1 (2 min), dry residue (3 min), weigh out residue (3 min), distill water preparation (2 min); water bath start and finish (2 min); precipitation (5 min); Centrifuging (5min+2min); decant supernatant 2 (2 min); re-dissolve precipitate (5 min); insert into dialisys tubing/casette (7 min), change water 3 times (9 min); take extract from the tubing (7 min); prepare falcon tubes for all stages of extraction (3 min); clean all used up glassware (5 min)</t>
  </si>
  <si>
    <t>weigh out seaweed (2 min); prepare  80% ethanol mix (3 min); start phase 1 (2 min); repeat incubation (3 min); remove supernatant (2 min); start water bath (2 min); finish phase 1 (3 min); centrifuging (12 min); decant supernatant 1 (2 min), dry residue (3 min), weigh out residue (3 min), distill water preparation (2 min); water bath start and finish (2 min); precipitation (5 min); Centrifuging (5min+2min); decant supernatant 2 (2 min); re-dissolve precipitate (5 min); insert into dialisys tubing/casette (7 min), change water 3 times (9 min); take extract from the tubing (7 min); prepare falcon tubes for all stages of extraction (3 min); clean all used up glassware (5 min)</t>
  </si>
  <si>
    <t>weigh out seaweed (2 min); pre-heat autoclave (3 min); start phase 1 (2 min); finish phase 1 (3 min); centrifuging (12 min); decant supernatant 1 (2 min), dry residue (3 min), weigh out residue (3 min), distill water preparation (2 min); water bath start and finish (2 min); precipitation (5 min); Centrifuging (5min+2min); decant supernatant 2 (2 min); re-dissolve precipitate (5 min); insert into dialisys tubing/casette (7 min), change water 3 times (9 min); take extract from the tubing (7 min); prepare falcon tubes for all stages of extraction (3 min); clean all used up glassware (5 min)</t>
  </si>
  <si>
    <t>weigh out seaweed (2 min); start phase 1 (2 min); finish phase 1 (3 min); centrifuging (12 min); decant supernatant 1 (2 min), dry residue (3 min), weigh out residue (3 min), distill water preparation (2 min); water bath start and finish (2 min); precipitation (5 min); Centrifuging (5min+2min); decant supernatant 2 (2 min); re-dissolve precipitate (5 min); insert into dialisys tubing/casette (7 min), change water 3 times (9 min); take extract from the tubing (7 min); prepare falcon tubes for all stages of extraction (3 min); clean all used up glassware (5 min)</t>
  </si>
  <si>
    <t>weigh out seaweed (2 min); distill water preparation (2 min); water bath start and finish (2 min); precipitation (5 min); Centrifuging (5min+2min); decant supernatant 2 (2 min); re-dissolve precipitate (5 min); insert into dialisys tubing/casette (7 min), change water 3 times (9 min); take extract from the tubing (7 min); prepare falcon tubes for all stages of extraction (3 min); clean all used up glassware (5 min)</t>
  </si>
  <si>
    <t>Treatment 8 HCl 0.1 M</t>
  </si>
  <si>
    <t xml:space="preserve"> electricity tariff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</si>
</sst>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164" fontId="6" fillId="0" borderId="7" xfId="0" applyNumberFormat="1" applyFont="1" applyBorder="1" applyAlignment="1">
      <alignment horizontal="left" vertical="top"/>
    </xf>
    <xf numFmtId="165" fontId="6" fillId="0" borderId="7" xfId="0" applyNumberFormat="1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164" fontId="6" fillId="0" borderId="11" xfId="0" applyNumberFormat="1" applyFont="1" applyBorder="1" applyAlignment="1">
      <alignment horizontal="left" vertical="top"/>
    </xf>
    <xf numFmtId="165" fontId="6" fillId="0" borderId="11" xfId="0" applyNumberFormat="1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/>
    </xf>
    <xf numFmtId="164" fontId="6" fillId="0" borderId="14" xfId="0" applyNumberFormat="1" applyFont="1" applyBorder="1" applyAlignment="1">
      <alignment horizontal="left" vertical="top"/>
    </xf>
    <xf numFmtId="165" fontId="6" fillId="0" borderId="14" xfId="0" applyNumberFormat="1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164" fontId="6" fillId="0" borderId="4" xfId="0" applyNumberFormat="1" applyFont="1" applyBorder="1" applyAlignment="1">
      <alignment horizontal="left" vertical="top"/>
    </xf>
    <xf numFmtId="165" fontId="6" fillId="0" borderId="4" xfId="0" applyNumberFormat="1" applyFont="1" applyBorder="1" applyAlignment="1">
      <alignment horizontal="left" vertical="top"/>
    </xf>
    <xf numFmtId="0" fontId="6" fillId="0" borderId="24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/>
    </xf>
    <xf numFmtId="164" fontId="6" fillId="0" borderId="24" xfId="0" applyNumberFormat="1" applyFont="1" applyBorder="1" applyAlignment="1">
      <alignment horizontal="left" vertical="top"/>
    </xf>
    <xf numFmtId="165" fontId="6" fillId="0" borderId="24" xfId="0" applyNumberFormat="1" applyFont="1" applyBorder="1" applyAlignment="1">
      <alignment horizontal="left" vertical="top"/>
    </xf>
    <xf numFmtId="0" fontId="6" fillId="2" borderId="17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left" vertical="top"/>
    </xf>
    <xf numFmtId="164" fontId="6" fillId="2" borderId="17" xfId="0" applyNumberFormat="1" applyFont="1" applyFill="1" applyBorder="1" applyAlignment="1">
      <alignment horizontal="left" vertical="top"/>
    </xf>
    <xf numFmtId="165" fontId="4" fillId="2" borderId="17" xfId="0" applyNumberFormat="1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/>
    </xf>
    <xf numFmtId="164" fontId="6" fillId="2" borderId="15" xfId="0" applyNumberFormat="1" applyFont="1" applyFill="1" applyBorder="1" applyAlignment="1">
      <alignment horizontal="left" vertical="top"/>
    </xf>
    <xf numFmtId="165" fontId="4" fillId="2" borderId="15" xfId="0" applyNumberFormat="1" applyFont="1" applyFill="1" applyBorder="1" applyAlignment="1">
      <alignment horizontal="left" vertical="top"/>
    </xf>
    <xf numFmtId="2" fontId="3" fillId="0" borderId="4" xfId="0" applyNumberFormat="1" applyFont="1" applyBorder="1" applyAlignment="1">
      <alignment horizontal="left" vertical="top"/>
    </xf>
    <xf numFmtId="2" fontId="4" fillId="2" borderId="4" xfId="0" applyNumberFormat="1" applyFont="1" applyFill="1" applyBorder="1" applyAlignment="1">
      <alignment horizontal="left" vertical="top"/>
    </xf>
    <xf numFmtId="0" fontId="3" fillId="0" borderId="14" xfId="0" applyFont="1" applyBorder="1"/>
    <xf numFmtId="0" fontId="6" fillId="2" borderId="24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/>
    </xf>
    <xf numFmtId="164" fontId="6" fillId="2" borderId="24" xfId="0" applyNumberFormat="1" applyFont="1" applyFill="1" applyBorder="1" applyAlignment="1">
      <alignment horizontal="left" vertical="top"/>
    </xf>
    <xf numFmtId="165" fontId="4" fillId="2" borderId="24" xfId="0" applyNumberFormat="1" applyFont="1" applyFill="1" applyBorder="1" applyAlignment="1">
      <alignment horizontal="left" vertical="top"/>
    </xf>
    <xf numFmtId="0" fontId="4" fillId="0" borderId="26" xfId="0" applyFont="1" applyBorder="1" applyAlignment="1">
      <alignment vertical="top"/>
    </xf>
    <xf numFmtId="0" fontId="4" fillId="2" borderId="33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2" fontId="6" fillId="0" borderId="4" xfId="0" applyNumberFormat="1" applyFont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/>
    </xf>
    <xf numFmtId="164" fontId="6" fillId="2" borderId="4" xfId="0" applyNumberFormat="1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left" vertical="top"/>
    </xf>
    <xf numFmtId="2" fontId="6" fillId="0" borderId="14" xfId="0" applyNumberFormat="1" applyFont="1" applyBorder="1" applyAlignment="1">
      <alignment horizontal="left" vertical="top"/>
    </xf>
    <xf numFmtId="0" fontId="4" fillId="0" borderId="15" xfId="0" applyFont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top" wrapText="1"/>
    </xf>
    <xf numFmtId="2" fontId="6" fillId="0" borderId="7" xfId="0" applyNumberFormat="1" applyFont="1" applyBorder="1" applyAlignment="1">
      <alignment horizontal="left" vertical="top"/>
    </xf>
    <xf numFmtId="2" fontId="3" fillId="0" borderId="7" xfId="0" applyNumberFormat="1" applyFont="1" applyBorder="1" applyAlignment="1">
      <alignment horizontal="left" vertical="top"/>
    </xf>
    <xf numFmtId="0" fontId="3" fillId="0" borderId="8" xfId="0" applyFont="1" applyBorder="1"/>
    <xf numFmtId="2" fontId="6" fillId="0" borderId="11" xfId="0" applyNumberFormat="1" applyFont="1" applyBorder="1" applyAlignment="1">
      <alignment horizontal="left" vertical="top"/>
    </xf>
    <xf numFmtId="2" fontId="3" fillId="0" borderId="11" xfId="0" applyNumberFormat="1" applyFont="1" applyBorder="1" applyAlignment="1">
      <alignment horizontal="left" vertical="top"/>
    </xf>
    <xf numFmtId="2" fontId="4" fillId="2" borderId="17" xfId="0" applyNumberFormat="1" applyFont="1" applyFill="1" applyBorder="1" applyAlignment="1">
      <alignment horizontal="left" vertical="top"/>
    </xf>
    <xf numFmtId="2" fontId="4" fillId="2" borderId="18" xfId="0" applyNumberFormat="1" applyFont="1" applyFill="1" applyBorder="1" applyAlignment="1">
      <alignment horizontal="left" vertical="top"/>
    </xf>
    <xf numFmtId="2" fontId="4" fillId="2" borderId="15" xfId="0" applyNumberFormat="1" applyFont="1" applyFill="1" applyBorder="1" applyAlignment="1">
      <alignment horizontal="left" vertical="top"/>
    </xf>
    <xf numFmtId="2" fontId="4" fillId="2" borderId="16" xfId="0" applyNumberFormat="1" applyFont="1" applyFill="1" applyBorder="1" applyAlignment="1">
      <alignment horizontal="left" vertical="top"/>
    </xf>
    <xf numFmtId="0" fontId="4" fillId="2" borderId="36" xfId="0" applyFont="1" applyFill="1" applyBorder="1" applyAlignment="1">
      <alignment horizontal="left" vertical="top" wrapText="1"/>
    </xf>
    <xf numFmtId="2" fontId="4" fillId="2" borderId="24" xfId="0" applyNumberFormat="1" applyFont="1" applyFill="1" applyBorder="1" applyAlignment="1">
      <alignment horizontal="left" vertical="top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center" wrapText="1"/>
    </xf>
    <xf numFmtId="165" fontId="3" fillId="0" borderId="7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10" xfId="0" applyFont="1" applyBorder="1"/>
    <xf numFmtId="0" fontId="1" fillId="2" borderId="27" xfId="0" applyFont="1" applyFill="1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center"/>
    </xf>
    <xf numFmtId="165" fontId="1" fillId="2" borderId="12" xfId="0" applyNumberFormat="1" applyFont="1" applyFill="1" applyBorder="1" applyAlignment="1">
      <alignment horizontal="center"/>
    </xf>
    <xf numFmtId="2" fontId="6" fillId="0" borderId="24" xfId="0" applyNumberFormat="1" applyFont="1" applyBorder="1" applyAlignment="1">
      <alignment horizontal="left" vertical="top"/>
    </xf>
    <xf numFmtId="2" fontId="3" fillId="0" borderId="24" xfId="0" applyNumberFormat="1" applyFont="1" applyBorder="1" applyAlignment="1">
      <alignment horizontal="left" vertical="top"/>
    </xf>
    <xf numFmtId="0" fontId="3" fillId="0" borderId="25" xfId="0" applyFont="1" applyBorder="1"/>
    <xf numFmtId="0" fontId="4" fillId="0" borderId="3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164" fontId="6" fillId="0" borderId="17" xfId="0" applyNumberFormat="1" applyFont="1" applyBorder="1" applyAlignment="1">
      <alignment horizontal="left" vertical="top"/>
    </xf>
    <xf numFmtId="165" fontId="6" fillId="0" borderId="17" xfId="0" applyNumberFormat="1" applyFont="1" applyBorder="1" applyAlignment="1">
      <alignment horizontal="left" vertical="top"/>
    </xf>
    <xf numFmtId="2" fontId="3" fillId="0" borderId="17" xfId="0" applyNumberFormat="1" applyFont="1" applyBorder="1" applyAlignment="1">
      <alignment horizontal="left" vertical="top"/>
    </xf>
    <xf numFmtId="0" fontId="3" fillId="0" borderId="18" xfId="0" applyFont="1" applyBorder="1"/>
    <xf numFmtId="0" fontId="4" fillId="0" borderId="0" xfId="0" applyFont="1" applyAlignment="1">
      <alignment horizontal="left" vertical="center" wrapText="1"/>
    </xf>
    <xf numFmtId="0" fontId="7" fillId="0" borderId="24" xfId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24" xfId="0" applyFont="1" applyBorder="1"/>
    <xf numFmtId="0" fontId="3" fillId="0" borderId="42" xfId="0" applyFont="1" applyBorder="1"/>
    <xf numFmtId="0" fontId="3" fillId="0" borderId="17" xfId="0" applyFont="1" applyBorder="1"/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.talent.com/salary?job=lab+technician" TargetMode="External"/><Relationship Id="rId13" Type="http://schemas.openxmlformats.org/officeDocument/2006/relationships/hyperlink" Target="https://ie.talent.com/salary?job=lab+technician" TargetMode="External"/><Relationship Id="rId3" Type="http://schemas.openxmlformats.org/officeDocument/2006/relationships/hyperlink" Target="https://ie.talent.com/salary?job=lab+technician" TargetMode="External"/><Relationship Id="rId7" Type="http://schemas.openxmlformats.org/officeDocument/2006/relationships/hyperlink" Target="https://ie.talent.com/salary?job=lab+technician" TargetMode="External"/><Relationship Id="rId12" Type="http://schemas.openxmlformats.org/officeDocument/2006/relationships/hyperlink" Target="https://ie.talent.com/salary?job=lab+technicia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e.talent.com/salary?job=lab+technician" TargetMode="External"/><Relationship Id="rId16" Type="http://schemas.openxmlformats.org/officeDocument/2006/relationships/hyperlink" Target="https://ie.talent.com/salary?job=lab+technician" TargetMode="External"/><Relationship Id="rId1" Type="http://schemas.openxmlformats.org/officeDocument/2006/relationships/hyperlink" Target="https://ie.talent.com/salary?job=lab+technician" TargetMode="External"/><Relationship Id="rId6" Type="http://schemas.openxmlformats.org/officeDocument/2006/relationships/hyperlink" Target="https://ie.talent.com/salary?job=lab+technician" TargetMode="External"/><Relationship Id="rId11" Type="http://schemas.openxmlformats.org/officeDocument/2006/relationships/hyperlink" Target="https://ie.talent.com/salary?job=lab+technician" TargetMode="External"/><Relationship Id="rId5" Type="http://schemas.openxmlformats.org/officeDocument/2006/relationships/hyperlink" Target="https://ie.talent.com/salary?job=lab+technician" TargetMode="External"/><Relationship Id="rId15" Type="http://schemas.openxmlformats.org/officeDocument/2006/relationships/hyperlink" Target="https://ie.talent.com/salary?job=lab+technician" TargetMode="External"/><Relationship Id="rId10" Type="http://schemas.openxmlformats.org/officeDocument/2006/relationships/hyperlink" Target="https://ie.talent.com/salary?job=lab+technician" TargetMode="External"/><Relationship Id="rId4" Type="http://schemas.openxmlformats.org/officeDocument/2006/relationships/hyperlink" Target="https://ie.talent.com/salary?job=lab+technician" TargetMode="External"/><Relationship Id="rId9" Type="http://schemas.openxmlformats.org/officeDocument/2006/relationships/hyperlink" Target="https://ie.talent.com/salary?job=lab+technician" TargetMode="External"/><Relationship Id="rId14" Type="http://schemas.openxmlformats.org/officeDocument/2006/relationships/hyperlink" Target="https://ie.talent.com/salary?job=lab+technici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444-03D3-4CB1-B652-780C88734C6C}">
  <dimension ref="B1:N164"/>
  <sheetViews>
    <sheetView tabSelected="1" zoomScale="60" zoomScaleNormal="60" workbookViewId="0">
      <pane ySplit="1" topLeftCell="A8" activePane="bottomLeft" state="frozen"/>
      <selection pane="bottomLeft" activeCell="C1" sqref="C1"/>
    </sheetView>
  </sheetViews>
  <sheetFormatPr defaultColWidth="8.7109375" defaultRowHeight="39.950000000000003" customHeight="1" x14ac:dyDescent="0.25"/>
  <cols>
    <col min="1" max="1" width="3.85546875" style="2" customWidth="1"/>
    <col min="2" max="3" width="15.5703125" style="2" customWidth="1"/>
    <col min="4" max="4" width="53.5703125" style="1" customWidth="1"/>
    <col min="5" max="5" width="14.42578125" style="2" customWidth="1"/>
    <col min="6" max="8" width="16.5703125" style="2" customWidth="1"/>
    <col min="9" max="9" width="18.140625" style="1" customWidth="1"/>
    <col min="10" max="10" width="20.5703125" style="2" customWidth="1"/>
    <col min="11" max="11" width="15.140625" style="2" customWidth="1"/>
    <col min="12" max="12" width="11.85546875" style="2" bestFit="1" customWidth="1"/>
    <col min="13" max="13" width="17.5703125" style="2" customWidth="1"/>
    <col min="14" max="14" width="15.5703125" style="2" customWidth="1"/>
    <col min="15" max="16384" width="8.7109375" style="2"/>
  </cols>
  <sheetData>
    <row r="1" spans="2:14" s="3" customFormat="1" ht="45.95" customHeight="1" thickBot="1" x14ac:dyDescent="0.3">
      <c r="B1" s="11" t="s">
        <v>0</v>
      </c>
      <c r="C1" s="48" t="s">
        <v>22</v>
      </c>
      <c r="D1" s="57" t="s">
        <v>21</v>
      </c>
      <c r="E1" s="58" t="s">
        <v>23</v>
      </c>
      <c r="F1" s="12" t="s">
        <v>24</v>
      </c>
      <c r="G1" s="59" t="s">
        <v>29</v>
      </c>
      <c r="H1" s="12" t="s">
        <v>27</v>
      </c>
      <c r="I1" s="59" t="s">
        <v>1</v>
      </c>
      <c r="J1" s="12" t="s">
        <v>25</v>
      </c>
      <c r="K1" s="59" t="s">
        <v>26</v>
      </c>
      <c r="L1" s="12" t="s">
        <v>28</v>
      </c>
      <c r="M1" s="60" t="s">
        <v>42</v>
      </c>
      <c r="N1" s="10" t="s">
        <v>43</v>
      </c>
    </row>
    <row r="2" spans="2:14" ht="39.950000000000003" customHeight="1" x14ac:dyDescent="0.25">
      <c r="B2" s="107" t="s">
        <v>34</v>
      </c>
      <c r="C2" s="105" t="s">
        <v>32</v>
      </c>
      <c r="D2" s="13" t="s">
        <v>15</v>
      </c>
      <c r="E2" s="14">
        <v>18</v>
      </c>
      <c r="F2" s="14">
        <f>100/1000</f>
        <v>0.1</v>
      </c>
      <c r="G2" s="15">
        <f t="shared" ref="G2:G7" si="0">E2*F2</f>
        <v>1.8</v>
      </c>
      <c r="H2" s="16">
        <f>0.4451*G2</f>
        <v>0.80118</v>
      </c>
      <c r="I2" s="13" t="s">
        <v>16</v>
      </c>
      <c r="J2" s="15">
        <v>8.0000000000000002E-3</v>
      </c>
      <c r="K2" s="14">
        <v>87</v>
      </c>
      <c r="L2" s="61">
        <f>J2*K2</f>
        <v>0.69600000000000006</v>
      </c>
      <c r="M2" s="62"/>
      <c r="N2" s="63"/>
    </row>
    <row r="3" spans="2:14" ht="39.950000000000003" customHeight="1" thickBot="1" x14ac:dyDescent="0.3">
      <c r="B3" s="108"/>
      <c r="C3" s="106"/>
      <c r="D3" s="17" t="s">
        <v>17</v>
      </c>
      <c r="E3" s="18">
        <v>5.0000000000000001E-4</v>
      </c>
      <c r="F3" s="18">
        <f>3000/1000</f>
        <v>3</v>
      </c>
      <c r="G3" s="19">
        <f t="shared" si="0"/>
        <v>1.5E-3</v>
      </c>
      <c r="H3" s="20">
        <f t="shared" ref="H3:H25" si="1">0.4451*G3</f>
        <v>6.6764999999999999E-4</v>
      </c>
      <c r="I3" s="17" t="s">
        <v>19</v>
      </c>
      <c r="J3" s="19">
        <v>2E-3</v>
      </c>
      <c r="K3" s="18">
        <v>0</v>
      </c>
      <c r="L3" s="64">
        <f t="shared" ref="L3:L6" si="2">J3*K3</f>
        <v>0</v>
      </c>
      <c r="M3" s="65"/>
      <c r="N3" s="7"/>
    </row>
    <row r="4" spans="2:14" ht="63.6" customHeight="1" thickBot="1" x14ac:dyDescent="0.3">
      <c r="B4" s="108"/>
      <c r="C4" s="76" t="s">
        <v>48</v>
      </c>
      <c r="D4" s="29" t="s">
        <v>53</v>
      </c>
      <c r="E4" s="32">
        <v>0.16700000000000001</v>
      </c>
      <c r="F4" s="30">
        <v>1.35</v>
      </c>
      <c r="G4" s="31">
        <f t="shared" si="0"/>
        <v>0.22545000000000004</v>
      </c>
      <c r="H4" s="20">
        <f>0.4451*G4</f>
        <v>0.10034779500000002</v>
      </c>
      <c r="I4" s="29">
        <v>0</v>
      </c>
      <c r="J4" s="31">
        <v>0</v>
      </c>
      <c r="K4" s="30">
        <v>0</v>
      </c>
      <c r="L4" s="89">
        <v>0</v>
      </c>
      <c r="M4" s="90"/>
      <c r="N4" s="91"/>
    </row>
    <row r="5" spans="2:14" ht="39.950000000000003" customHeight="1" x14ac:dyDescent="0.25">
      <c r="B5" s="108"/>
      <c r="C5" s="105" t="s">
        <v>31</v>
      </c>
      <c r="D5" s="13" t="s">
        <v>17</v>
      </c>
      <c r="E5" s="14">
        <v>6.2500000000000003E-3</v>
      </c>
      <c r="F5" s="14">
        <f>3000/1000</f>
        <v>3</v>
      </c>
      <c r="G5" s="15">
        <f t="shared" si="0"/>
        <v>1.8750000000000003E-2</v>
      </c>
      <c r="H5" s="16">
        <f t="shared" si="1"/>
        <v>8.3456250000000006E-3</v>
      </c>
      <c r="I5" s="13" t="s">
        <v>19</v>
      </c>
      <c r="J5" s="15">
        <v>2.5000000000000001E-2</v>
      </c>
      <c r="K5" s="14">
        <v>0</v>
      </c>
      <c r="L5" s="61">
        <f>J5*K5</f>
        <v>0</v>
      </c>
      <c r="M5" s="62"/>
      <c r="N5" s="63"/>
    </row>
    <row r="6" spans="2:14" ht="39.950000000000003" customHeight="1" thickBot="1" x14ac:dyDescent="0.3">
      <c r="B6" s="108"/>
      <c r="C6" s="106"/>
      <c r="D6" s="17" t="s">
        <v>20</v>
      </c>
      <c r="E6" s="18">
        <v>5</v>
      </c>
      <c r="F6" s="18">
        <v>0.35</v>
      </c>
      <c r="G6" s="19">
        <f t="shared" si="0"/>
        <v>1.75</v>
      </c>
      <c r="H6" s="20">
        <f t="shared" si="1"/>
        <v>0.77892499999999998</v>
      </c>
      <c r="I6" s="17"/>
      <c r="J6" s="19"/>
      <c r="K6" s="18">
        <v>0</v>
      </c>
      <c r="L6" s="64">
        <f t="shared" si="2"/>
        <v>0</v>
      </c>
      <c r="M6" s="65"/>
      <c r="N6" s="7"/>
    </row>
    <row r="7" spans="2:14" ht="71.099999999999994" customHeight="1" thickBot="1" x14ac:dyDescent="0.3">
      <c r="B7" s="109"/>
      <c r="C7" s="76" t="s">
        <v>48</v>
      </c>
      <c r="D7" s="29" t="s">
        <v>53</v>
      </c>
      <c r="E7" s="32">
        <v>0.16700000000000001</v>
      </c>
      <c r="F7" s="30">
        <v>1.35</v>
      </c>
      <c r="G7" s="31">
        <f t="shared" si="0"/>
        <v>0.22545000000000004</v>
      </c>
      <c r="H7" s="20">
        <f>0.4451*G7</f>
        <v>0.10034779500000002</v>
      </c>
      <c r="I7" s="29">
        <v>0</v>
      </c>
      <c r="J7" s="31">
        <v>0</v>
      </c>
      <c r="K7" s="30">
        <v>0</v>
      </c>
      <c r="L7" s="89">
        <v>0</v>
      </c>
      <c r="M7" s="90"/>
      <c r="N7" s="91"/>
    </row>
    <row r="8" spans="2:14" ht="71.099999999999994" customHeight="1" thickBot="1" x14ac:dyDescent="0.3">
      <c r="B8" s="109"/>
      <c r="C8" s="92" t="s">
        <v>49</v>
      </c>
      <c r="D8" s="93" t="s">
        <v>52</v>
      </c>
      <c r="E8" s="94">
        <v>1</v>
      </c>
      <c r="F8" s="94">
        <f>410/1000</f>
        <v>0.41</v>
      </c>
      <c r="G8" s="95">
        <f>F8*E8</f>
        <v>0.41</v>
      </c>
      <c r="H8" s="96">
        <f>0.4451*G8</f>
        <v>0.18249099999999999</v>
      </c>
      <c r="I8" s="93" t="s">
        <v>50</v>
      </c>
      <c r="J8" s="95">
        <f>J3*4</f>
        <v>8.0000000000000002E-3</v>
      </c>
      <c r="K8" s="14">
        <v>87</v>
      </c>
      <c r="L8" s="61">
        <f>J8*K8</f>
        <v>0.69600000000000006</v>
      </c>
      <c r="M8" s="90"/>
      <c r="N8" s="91"/>
    </row>
    <row r="9" spans="2:14" ht="71.099999999999994" customHeight="1" thickBot="1" x14ac:dyDescent="0.3">
      <c r="B9" s="109"/>
      <c r="C9" s="92" t="s">
        <v>55</v>
      </c>
      <c r="D9" s="13" t="s">
        <v>17</v>
      </c>
      <c r="E9" s="94">
        <f>(25*3)/60</f>
        <v>1.25</v>
      </c>
      <c r="F9" s="18">
        <f>3000/1000</f>
        <v>3</v>
      </c>
      <c r="G9" s="19">
        <f t="shared" ref="G9" si="3">E9*F9</f>
        <v>3.75</v>
      </c>
      <c r="H9" s="20">
        <f t="shared" ref="H9" si="4">0.4451*G9</f>
        <v>1.669125</v>
      </c>
      <c r="I9" s="17" t="s">
        <v>19</v>
      </c>
      <c r="J9" s="19">
        <v>2E-3</v>
      </c>
      <c r="K9" s="18">
        <v>0</v>
      </c>
      <c r="L9" s="64">
        <f t="shared" ref="L9" si="5">J9*K9</f>
        <v>0</v>
      </c>
      <c r="M9" s="90"/>
      <c r="N9" s="91"/>
    </row>
    <row r="10" spans="2:14" ht="69.95" customHeight="1" thickBot="1" x14ac:dyDescent="0.3">
      <c r="B10" s="109"/>
      <c r="C10" s="76" t="s">
        <v>48</v>
      </c>
      <c r="D10" s="29" t="s">
        <v>53</v>
      </c>
      <c r="E10" s="32">
        <v>0.16700000000000001</v>
      </c>
      <c r="F10" s="30">
        <v>1.35</v>
      </c>
      <c r="G10" s="31">
        <f t="shared" ref="G10" si="6">E10*F10</f>
        <v>0.22545000000000004</v>
      </c>
      <c r="H10" s="20">
        <f>0.4451*G10</f>
        <v>0.10034779500000002</v>
      </c>
      <c r="I10" s="29">
        <v>0</v>
      </c>
      <c r="J10" s="31">
        <v>0</v>
      </c>
      <c r="K10" s="30">
        <v>0</v>
      </c>
      <c r="L10" s="89">
        <v>0</v>
      </c>
      <c r="M10" s="97"/>
      <c r="N10" s="98"/>
    </row>
    <row r="11" spans="2:14" ht="182.45" customHeight="1" thickBot="1" x14ac:dyDescent="0.3">
      <c r="B11" s="109"/>
      <c r="C11" s="99" t="s">
        <v>51</v>
      </c>
      <c r="D11" s="29" t="s">
        <v>56</v>
      </c>
      <c r="E11" s="30">
        <f>(2+3+2+3+12+2+3+3+2+5+7+9+7+3+5)/60</f>
        <v>1.1333333333333333</v>
      </c>
      <c r="F11" s="100" t="s">
        <v>54</v>
      </c>
      <c r="G11" s="31"/>
      <c r="H11" s="32"/>
      <c r="I11" s="29"/>
      <c r="J11" s="31"/>
      <c r="K11" s="30"/>
      <c r="L11" s="89">
        <f>16.92*E11</f>
        <v>19.176000000000002</v>
      </c>
      <c r="M11" s="90"/>
      <c r="N11" s="91"/>
    </row>
    <row r="12" spans="2:14" ht="39.950000000000003" customHeight="1" thickBot="1" x14ac:dyDescent="0.3">
      <c r="B12" s="110"/>
      <c r="C12" s="50" t="s">
        <v>30</v>
      </c>
      <c r="D12" s="37"/>
      <c r="E12" s="38"/>
      <c r="F12" s="38"/>
      <c r="G12" s="39"/>
      <c r="H12" s="40">
        <f>SUM(H2:H11)</f>
        <v>3.7417776600000003</v>
      </c>
      <c r="I12" s="37"/>
      <c r="J12" s="39"/>
      <c r="K12" s="38"/>
      <c r="L12" s="40">
        <f>SUM(L2:L11)</f>
        <v>20.568000000000001</v>
      </c>
      <c r="M12" s="68">
        <f>H12+L12</f>
        <v>24.309777660000002</v>
      </c>
      <c r="N12" s="69">
        <f>M12*1000</f>
        <v>24309.777660000003</v>
      </c>
    </row>
    <row r="13" spans="2:14" ht="39.950000000000003" customHeight="1" x14ac:dyDescent="0.25">
      <c r="B13" s="114" t="s">
        <v>3</v>
      </c>
      <c r="C13" s="105" t="s">
        <v>32</v>
      </c>
      <c r="D13" s="13" t="s">
        <v>15</v>
      </c>
      <c r="E13" s="14">
        <v>18</v>
      </c>
      <c r="F13" s="14">
        <f>100/1000</f>
        <v>0.1</v>
      </c>
      <c r="G13" s="15">
        <f>E13*F13</f>
        <v>1.8</v>
      </c>
      <c r="H13" s="16">
        <f t="shared" si="1"/>
        <v>0.80118</v>
      </c>
      <c r="I13" s="13" t="s">
        <v>33</v>
      </c>
      <c r="J13" s="15">
        <v>8.0000000000000002E-3</v>
      </c>
      <c r="K13" s="14">
        <v>87</v>
      </c>
      <c r="L13" s="61">
        <f>J13*K13</f>
        <v>0.69600000000000006</v>
      </c>
      <c r="M13" s="8"/>
      <c r="N13" s="63"/>
    </row>
    <row r="14" spans="2:14" ht="39.950000000000003" customHeight="1" thickBot="1" x14ac:dyDescent="0.3">
      <c r="B14" s="114"/>
      <c r="C14" s="106"/>
      <c r="D14" s="17" t="s">
        <v>17</v>
      </c>
      <c r="E14" s="18">
        <v>5.0000000000000001E-4</v>
      </c>
      <c r="F14" s="18">
        <v>3</v>
      </c>
      <c r="G14" s="19">
        <f>E14*F14</f>
        <v>1.5E-3</v>
      </c>
      <c r="H14" s="20">
        <f t="shared" si="1"/>
        <v>6.6764999999999999E-4</v>
      </c>
      <c r="I14" s="17" t="s">
        <v>19</v>
      </c>
      <c r="J14" s="19">
        <v>2E-3</v>
      </c>
      <c r="K14" s="18"/>
      <c r="L14" s="64">
        <f t="shared" ref="L14:L15" si="7">J14*K14</f>
        <v>0</v>
      </c>
      <c r="M14" s="9"/>
      <c r="N14" s="7"/>
    </row>
    <row r="15" spans="2:14" ht="39.950000000000003" customHeight="1" x14ac:dyDescent="0.25">
      <c r="B15" s="114"/>
      <c r="C15" s="105" t="s">
        <v>31</v>
      </c>
      <c r="D15" s="13" t="s">
        <v>17</v>
      </c>
      <c r="E15" s="14">
        <v>6.1970000000000003E-3</v>
      </c>
      <c r="F15" s="14">
        <v>3</v>
      </c>
      <c r="G15" s="15">
        <f>E15*F15</f>
        <v>1.8591E-2</v>
      </c>
      <c r="H15" s="16">
        <f t="shared" si="1"/>
        <v>8.2748540999999995E-3</v>
      </c>
      <c r="I15" s="13" t="s">
        <v>19</v>
      </c>
      <c r="J15" s="15">
        <v>2.4799999999999999E-2</v>
      </c>
      <c r="K15" s="14"/>
      <c r="L15" s="61">
        <f t="shared" si="7"/>
        <v>0</v>
      </c>
      <c r="M15" s="8"/>
      <c r="N15" s="63"/>
    </row>
    <row r="16" spans="2:14" ht="39.950000000000003" customHeight="1" thickBot="1" x14ac:dyDescent="0.3">
      <c r="B16" s="114"/>
      <c r="C16" s="106"/>
      <c r="D16" s="17" t="s">
        <v>20</v>
      </c>
      <c r="E16" s="18">
        <v>5</v>
      </c>
      <c r="F16" s="18">
        <v>0.35</v>
      </c>
      <c r="G16" s="19">
        <f>E16*F16</f>
        <v>1.75</v>
      </c>
      <c r="H16" s="20">
        <f t="shared" ref="H16" si="8">0.4451*G16</f>
        <v>0.77892499999999998</v>
      </c>
      <c r="I16" s="17" t="s">
        <v>57</v>
      </c>
      <c r="J16" s="19">
        <v>2.1249999999999999E-4</v>
      </c>
      <c r="K16" s="18">
        <v>28.7</v>
      </c>
      <c r="L16" s="64">
        <f>J16*K16</f>
        <v>6.0987499999999991E-3</v>
      </c>
      <c r="M16" s="9"/>
      <c r="N16" s="7"/>
    </row>
    <row r="17" spans="2:14" ht="56.45" customHeight="1" thickBot="1" x14ac:dyDescent="0.3">
      <c r="B17" s="114"/>
      <c r="C17" s="76" t="s">
        <v>48</v>
      </c>
      <c r="D17" s="29" t="s">
        <v>53</v>
      </c>
      <c r="E17" s="32">
        <v>0.16700000000000001</v>
      </c>
      <c r="F17" s="30">
        <v>1.35</v>
      </c>
      <c r="G17" s="31">
        <f t="shared" ref="G17" si="9">E17*F17</f>
        <v>0.22545000000000004</v>
      </c>
      <c r="H17" s="20">
        <f>0.4451*G17</f>
        <v>0.10034779500000002</v>
      </c>
      <c r="I17" s="29">
        <v>0</v>
      </c>
      <c r="J17" s="31">
        <v>0</v>
      </c>
      <c r="K17" s="30">
        <v>0</v>
      </c>
      <c r="L17" s="89">
        <v>0</v>
      </c>
      <c r="M17" s="101"/>
      <c r="N17" s="98"/>
    </row>
    <row r="18" spans="2:14" ht="39.950000000000003" customHeight="1" thickBot="1" x14ac:dyDescent="0.3">
      <c r="B18" s="114"/>
      <c r="C18" s="92" t="s">
        <v>49</v>
      </c>
      <c r="D18" s="93" t="s">
        <v>52</v>
      </c>
      <c r="E18" s="94">
        <v>1</v>
      </c>
      <c r="F18" s="94">
        <f>410/1000</f>
        <v>0.41</v>
      </c>
      <c r="G18" s="95">
        <f>F18*E18</f>
        <v>0.41</v>
      </c>
      <c r="H18" s="96">
        <f>0.4451*G18</f>
        <v>0.18249099999999999</v>
      </c>
      <c r="I18" s="93" t="s">
        <v>50</v>
      </c>
      <c r="J18" s="95">
        <f>J13*4</f>
        <v>3.2000000000000001E-2</v>
      </c>
      <c r="K18" s="14">
        <v>87</v>
      </c>
      <c r="L18" s="61">
        <f>J18*K18</f>
        <v>2.7840000000000003</v>
      </c>
      <c r="M18" s="101"/>
      <c r="N18" s="98"/>
    </row>
    <row r="19" spans="2:14" ht="39.950000000000003" customHeight="1" thickBot="1" x14ac:dyDescent="0.3">
      <c r="B19" s="114"/>
      <c r="C19" s="92" t="s">
        <v>55</v>
      </c>
      <c r="D19" s="13" t="s">
        <v>17</v>
      </c>
      <c r="E19" s="94">
        <f>(25*3)/60</f>
        <v>1.25</v>
      </c>
      <c r="F19" s="18">
        <f>3000/1000</f>
        <v>3</v>
      </c>
      <c r="G19" s="19">
        <f t="shared" ref="G19:G20" si="10">E19*F19</f>
        <v>3.75</v>
      </c>
      <c r="H19" s="20">
        <f t="shared" ref="H19" si="11">0.4451*G19</f>
        <v>1.669125</v>
      </c>
      <c r="I19" s="17" t="s">
        <v>19</v>
      </c>
      <c r="J19" s="19">
        <v>2E-3</v>
      </c>
      <c r="K19" s="18">
        <v>0</v>
      </c>
      <c r="L19" s="64">
        <f t="shared" ref="L19" si="12">J19*K19</f>
        <v>0</v>
      </c>
      <c r="M19" s="101"/>
      <c r="N19" s="98"/>
    </row>
    <row r="20" spans="2:14" ht="53.45" customHeight="1" thickBot="1" x14ac:dyDescent="0.3">
      <c r="B20" s="114"/>
      <c r="C20" s="76" t="s">
        <v>48</v>
      </c>
      <c r="D20" s="29" t="s">
        <v>53</v>
      </c>
      <c r="E20" s="32">
        <v>0.16700000000000001</v>
      </c>
      <c r="F20" s="30">
        <v>1.35</v>
      </c>
      <c r="G20" s="31">
        <f t="shared" si="10"/>
        <v>0.22545000000000004</v>
      </c>
      <c r="H20" s="20">
        <f>0.4451*G20</f>
        <v>0.10034779500000002</v>
      </c>
      <c r="I20" s="29">
        <v>0</v>
      </c>
      <c r="J20" s="31">
        <v>0</v>
      </c>
      <c r="K20" s="30">
        <v>0</v>
      </c>
      <c r="L20" s="89">
        <v>0</v>
      </c>
      <c r="M20" s="101"/>
      <c r="N20" s="98"/>
    </row>
    <row r="21" spans="2:14" ht="282.60000000000002" customHeight="1" thickBot="1" x14ac:dyDescent="0.3">
      <c r="B21" s="114"/>
      <c r="C21" s="99" t="s">
        <v>51</v>
      </c>
      <c r="D21" s="29" t="s">
        <v>56</v>
      </c>
      <c r="E21" s="30">
        <f>(2+3+2+3+12+2+3+3+2+5+7+9+7+3+5)/60</f>
        <v>1.1333333333333333</v>
      </c>
      <c r="F21" s="100" t="s">
        <v>54</v>
      </c>
      <c r="G21" s="31"/>
      <c r="H21" s="32"/>
      <c r="I21" s="29"/>
      <c r="J21" s="31"/>
      <c r="K21" s="30"/>
      <c r="L21" s="89">
        <f>E21*16.92</f>
        <v>19.176000000000002</v>
      </c>
      <c r="M21" s="101"/>
      <c r="N21" s="98"/>
    </row>
    <row r="22" spans="2:14" ht="39.950000000000003" customHeight="1" thickBot="1" x14ac:dyDescent="0.3">
      <c r="B22" s="115"/>
      <c r="C22" s="50" t="s">
        <v>30</v>
      </c>
      <c r="D22" s="37"/>
      <c r="E22" s="38"/>
      <c r="F22" s="38"/>
      <c r="G22" s="39"/>
      <c r="H22" s="40">
        <f>SUM(H13:H20)</f>
        <v>3.6413590941000002</v>
      </c>
      <c r="I22" s="37"/>
      <c r="J22" s="39"/>
      <c r="K22" s="38"/>
      <c r="L22" s="40">
        <f>SUM(L13:L21)</f>
        <v>22.662098750000002</v>
      </c>
      <c r="M22" s="68">
        <f>H22+L22</f>
        <v>26.303457844100002</v>
      </c>
      <c r="N22" s="69">
        <f>1000*(I22+M22)</f>
        <v>26303.457844100001</v>
      </c>
    </row>
    <row r="23" spans="2:14" ht="39.950000000000003" customHeight="1" x14ac:dyDescent="0.25">
      <c r="B23" s="111" t="s">
        <v>35</v>
      </c>
      <c r="C23" s="105" t="s">
        <v>32</v>
      </c>
      <c r="D23" s="13" t="s">
        <v>15</v>
      </c>
      <c r="E23" s="14">
        <v>36</v>
      </c>
      <c r="F23" s="14">
        <v>0.1</v>
      </c>
      <c r="G23" s="15">
        <f>E23*F23</f>
        <v>3.6</v>
      </c>
      <c r="H23" s="16">
        <f>0.4451*G23</f>
        <v>1.60236</v>
      </c>
      <c r="I23" s="13" t="s">
        <v>16</v>
      </c>
      <c r="J23" s="15">
        <f>(0.008*2)</f>
        <v>1.6E-2</v>
      </c>
      <c r="K23" s="14">
        <v>87</v>
      </c>
      <c r="L23" s="61">
        <f>J23*K23</f>
        <v>1.3920000000000001</v>
      </c>
      <c r="M23" s="8"/>
      <c r="N23" s="63"/>
    </row>
    <row r="24" spans="2:14" ht="39.950000000000003" customHeight="1" thickBot="1" x14ac:dyDescent="0.3">
      <c r="B24" s="112"/>
      <c r="C24" s="106"/>
      <c r="D24" s="17" t="s">
        <v>17</v>
      </c>
      <c r="E24" s="18">
        <v>5.0000000000000001E-4</v>
      </c>
      <c r="F24" s="18">
        <v>3</v>
      </c>
      <c r="G24" s="19">
        <f>E24*F24</f>
        <v>1.5E-3</v>
      </c>
      <c r="H24" s="20">
        <f t="shared" si="1"/>
        <v>6.6764999999999999E-4</v>
      </c>
      <c r="I24" s="17" t="s">
        <v>19</v>
      </c>
      <c r="J24" s="19">
        <f>(0.002*2)</f>
        <v>4.0000000000000001E-3</v>
      </c>
      <c r="K24" s="18">
        <v>0</v>
      </c>
      <c r="L24" s="64">
        <f t="shared" ref="L24" si="13">J24*K24</f>
        <v>0</v>
      </c>
      <c r="M24" s="9"/>
      <c r="N24" s="7"/>
    </row>
    <row r="25" spans="2:14" ht="39.950000000000003" customHeight="1" x14ac:dyDescent="0.25">
      <c r="B25" s="112"/>
      <c r="C25" s="105" t="s">
        <v>31</v>
      </c>
      <c r="D25" s="13" t="s">
        <v>17</v>
      </c>
      <c r="E25" s="14">
        <v>6.2500000000000003E-3</v>
      </c>
      <c r="F25" s="14">
        <v>3</v>
      </c>
      <c r="G25" s="15">
        <f>E25*F25</f>
        <v>1.8750000000000003E-2</v>
      </c>
      <c r="H25" s="16">
        <f t="shared" si="1"/>
        <v>8.3456250000000006E-3</v>
      </c>
      <c r="I25" s="13" t="s">
        <v>19</v>
      </c>
      <c r="J25" s="15">
        <v>2.5000000000000001E-2</v>
      </c>
      <c r="K25" s="14"/>
      <c r="L25" s="61"/>
      <c r="M25" s="8"/>
      <c r="N25" s="63"/>
    </row>
    <row r="26" spans="2:14" ht="39.950000000000003" customHeight="1" thickBot="1" x14ac:dyDescent="0.3">
      <c r="B26" s="112"/>
      <c r="C26" s="106"/>
      <c r="D26" s="17" t="s">
        <v>20</v>
      </c>
      <c r="E26" s="18">
        <v>5</v>
      </c>
      <c r="F26" s="18">
        <v>0.35</v>
      </c>
      <c r="G26" s="19">
        <f>E26*F26</f>
        <v>1.75</v>
      </c>
      <c r="H26" s="20">
        <f t="shared" ref="H26" si="14">0.4451*G26</f>
        <v>0.77892499999999998</v>
      </c>
      <c r="I26" s="17"/>
      <c r="J26" s="19"/>
      <c r="K26" s="18">
        <v>0</v>
      </c>
      <c r="L26" s="64">
        <f t="shared" ref="L26" si="15">J26*K26</f>
        <v>0</v>
      </c>
      <c r="M26" s="6"/>
      <c r="N26" s="7"/>
    </row>
    <row r="27" spans="2:14" ht="39.950000000000003" customHeight="1" thickBot="1" x14ac:dyDescent="0.3">
      <c r="B27" s="112"/>
      <c r="C27" s="76" t="s">
        <v>48</v>
      </c>
      <c r="D27" s="29" t="s">
        <v>53</v>
      </c>
      <c r="E27" s="32">
        <v>0.16700000000000001</v>
      </c>
      <c r="F27" s="30">
        <v>1.35</v>
      </c>
      <c r="G27" s="31">
        <f t="shared" ref="G27" si="16">E27*F27</f>
        <v>0.22545000000000004</v>
      </c>
      <c r="H27" s="20">
        <f>0.4451*G27</f>
        <v>0.10034779500000002</v>
      </c>
      <c r="I27" s="29">
        <v>0</v>
      </c>
      <c r="J27" s="31">
        <v>0</v>
      </c>
      <c r="K27" s="30">
        <v>0</v>
      </c>
      <c r="L27" s="89">
        <v>0</v>
      </c>
      <c r="M27" s="102"/>
      <c r="N27" s="103"/>
    </row>
    <row r="28" spans="2:14" ht="39.950000000000003" customHeight="1" thickBot="1" x14ac:dyDescent="0.3">
      <c r="B28" s="112"/>
      <c r="C28" s="92" t="s">
        <v>49</v>
      </c>
      <c r="D28" s="93" t="s">
        <v>52</v>
      </c>
      <c r="E28" s="94">
        <v>1</v>
      </c>
      <c r="F28" s="94">
        <f>410/1000</f>
        <v>0.41</v>
      </c>
      <c r="G28" s="95">
        <f>F28*E28</f>
        <v>0.41</v>
      </c>
      <c r="H28" s="96">
        <f>0.4451*G28</f>
        <v>0.18249099999999999</v>
      </c>
      <c r="I28" s="93" t="s">
        <v>50</v>
      </c>
      <c r="J28" s="95">
        <f>J23*4</f>
        <v>6.4000000000000001E-2</v>
      </c>
      <c r="K28" s="14">
        <v>87</v>
      </c>
      <c r="L28" s="61">
        <f>J28*K28</f>
        <v>5.5680000000000005</v>
      </c>
      <c r="M28" s="102"/>
      <c r="N28" s="103"/>
    </row>
    <row r="29" spans="2:14" ht="39.950000000000003" customHeight="1" thickBot="1" x14ac:dyDescent="0.3">
      <c r="B29" s="112"/>
      <c r="C29" s="92" t="s">
        <v>55</v>
      </c>
      <c r="D29" s="13" t="s">
        <v>17</v>
      </c>
      <c r="E29" s="94">
        <f>(25*3)/60</f>
        <v>1.25</v>
      </c>
      <c r="F29" s="18">
        <f>3000/1000</f>
        <v>3</v>
      </c>
      <c r="G29" s="19">
        <f t="shared" ref="G29:G30" si="17">E29*F29</f>
        <v>3.75</v>
      </c>
      <c r="H29" s="20">
        <f t="shared" ref="H29" si="18">0.4451*G29</f>
        <v>1.669125</v>
      </c>
      <c r="I29" s="17" t="s">
        <v>19</v>
      </c>
      <c r="J29" s="19">
        <v>2E-3</v>
      </c>
      <c r="K29" s="18">
        <v>0</v>
      </c>
      <c r="L29" s="64">
        <f t="shared" ref="L29" si="19">J29*K29</f>
        <v>0</v>
      </c>
      <c r="M29" s="102"/>
      <c r="N29" s="103"/>
    </row>
    <row r="30" spans="2:14" ht="39.950000000000003" customHeight="1" thickBot="1" x14ac:dyDescent="0.3">
      <c r="B30" s="112"/>
      <c r="C30" s="76" t="s">
        <v>48</v>
      </c>
      <c r="D30" s="29" t="s">
        <v>53</v>
      </c>
      <c r="E30" s="32">
        <v>0.16700000000000001</v>
      </c>
      <c r="F30" s="30">
        <v>1.35</v>
      </c>
      <c r="G30" s="31">
        <f t="shared" si="17"/>
        <v>0.22545000000000004</v>
      </c>
      <c r="H30" s="20">
        <f>0.4451*G30</f>
        <v>0.10034779500000002</v>
      </c>
      <c r="I30" s="29">
        <v>0</v>
      </c>
      <c r="J30" s="31">
        <v>0</v>
      </c>
      <c r="K30" s="30">
        <v>0</v>
      </c>
      <c r="L30" s="89">
        <v>0</v>
      </c>
      <c r="M30" s="102"/>
      <c r="N30" s="103"/>
    </row>
    <row r="31" spans="2:14" ht="248.45" customHeight="1" x14ac:dyDescent="0.25">
      <c r="B31" s="112"/>
      <c r="C31" s="99" t="s">
        <v>51</v>
      </c>
      <c r="D31" s="29" t="s">
        <v>58</v>
      </c>
      <c r="E31" s="30">
        <f>(2+3+2+3+ 3+12+2+3+3+2+5+7+9+7+3+5)/60</f>
        <v>1.1833333333333333</v>
      </c>
      <c r="F31" s="100" t="s">
        <v>54</v>
      </c>
      <c r="G31" s="31"/>
      <c r="H31" s="32"/>
      <c r="I31" s="29"/>
      <c r="J31" s="31"/>
      <c r="K31" s="30"/>
      <c r="L31" s="89">
        <f>E31*16.92</f>
        <v>20.022000000000002</v>
      </c>
      <c r="M31" s="102"/>
      <c r="N31" s="103"/>
    </row>
    <row r="32" spans="2:14" ht="39.950000000000003" customHeight="1" thickBot="1" x14ac:dyDescent="0.3">
      <c r="B32" s="113"/>
      <c r="C32" s="70" t="s">
        <v>30</v>
      </c>
      <c r="D32" s="44"/>
      <c r="E32" s="45"/>
      <c r="F32" s="45"/>
      <c r="G32" s="46"/>
      <c r="H32" s="47">
        <f>SUM(H23:H31)</f>
        <v>4.4426098650000005</v>
      </c>
      <c r="I32" s="44"/>
      <c r="J32" s="46"/>
      <c r="K32" s="45"/>
      <c r="L32" s="47">
        <f>SUM(L23:L31)</f>
        <v>26.982000000000003</v>
      </c>
      <c r="M32" s="71">
        <f>H32+L32</f>
        <v>31.424609865000004</v>
      </c>
      <c r="N32" s="71">
        <f>1000*(I32+M32)</f>
        <v>31424.609865000006</v>
      </c>
    </row>
    <row r="33" spans="2:14" ht="39.950000000000003" customHeight="1" x14ac:dyDescent="0.25">
      <c r="B33" s="111" t="s">
        <v>44</v>
      </c>
      <c r="C33" s="117" t="s">
        <v>32</v>
      </c>
      <c r="D33" s="74" t="s">
        <v>15</v>
      </c>
      <c r="E33" s="14">
        <v>36</v>
      </c>
      <c r="F33" s="14">
        <v>0.1</v>
      </c>
      <c r="G33" s="15">
        <f>E33*F33</f>
        <v>3.6</v>
      </c>
      <c r="H33" s="16">
        <f>0.4451*G33</f>
        <v>1.60236</v>
      </c>
      <c r="I33" s="13" t="s">
        <v>16</v>
      </c>
      <c r="J33" s="15">
        <f>(0.008*2)</f>
        <v>1.6E-2</v>
      </c>
      <c r="K33" s="14">
        <v>87</v>
      </c>
      <c r="L33" s="61">
        <f>J33*K33</f>
        <v>1.3920000000000001</v>
      </c>
      <c r="M33" s="8"/>
      <c r="N33" s="63"/>
    </row>
    <row r="34" spans="2:14" ht="39.950000000000003" customHeight="1" thickBot="1" x14ac:dyDescent="0.3">
      <c r="B34" s="112"/>
      <c r="C34" s="118"/>
      <c r="D34" s="75" t="s">
        <v>17</v>
      </c>
      <c r="E34" s="18">
        <v>5.0000000000000001E-4</v>
      </c>
      <c r="F34" s="18">
        <v>3</v>
      </c>
      <c r="G34" s="19">
        <f>E34*F34</f>
        <v>1.5E-3</v>
      </c>
      <c r="H34" s="20">
        <f t="shared" ref="H34:H36" si="20">0.4451*G34</f>
        <v>6.6764999999999999E-4</v>
      </c>
      <c r="I34" s="17" t="s">
        <v>19</v>
      </c>
      <c r="J34" s="19">
        <f>(0.002*2)</f>
        <v>4.0000000000000001E-3</v>
      </c>
      <c r="K34" s="18">
        <v>0</v>
      </c>
      <c r="L34" s="64">
        <f t="shared" ref="L34" si="21">J34*K34</f>
        <v>0</v>
      </c>
      <c r="M34" s="9"/>
      <c r="N34" s="7"/>
    </row>
    <row r="35" spans="2:14" ht="39.950000000000003" customHeight="1" x14ac:dyDescent="0.25">
      <c r="B35" s="112"/>
      <c r="C35" s="117" t="s">
        <v>31</v>
      </c>
      <c r="D35" s="74" t="s">
        <v>17</v>
      </c>
      <c r="E35" s="14">
        <v>6.2500000000000003E-3</v>
      </c>
      <c r="F35" s="14">
        <v>3</v>
      </c>
      <c r="G35" s="15">
        <f>E35*F35</f>
        <v>1.8750000000000003E-2</v>
      </c>
      <c r="H35" s="16">
        <f t="shared" si="20"/>
        <v>8.3456250000000006E-3</v>
      </c>
      <c r="I35" s="13" t="s">
        <v>19</v>
      </c>
      <c r="J35" s="15">
        <f>0.025-J36</f>
        <v>2.4787500000000001E-2</v>
      </c>
      <c r="K35" s="14"/>
      <c r="L35" s="61"/>
      <c r="M35" s="8"/>
      <c r="N35" s="63"/>
    </row>
    <row r="36" spans="2:14" ht="39.950000000000003" customHeight="1" thickBot="1" x14ac:dyDescent="0.3">
      <c r="B36" s="112"/>
      <c r="C36" s="118"/>
      <c r="D36" s="75" t="s">
        <v>20</v>
      </c>
      <c r="E36" s="18">
        <v>5</v>
      </c>
      <c r="F36" s="18">
        <v>0.35</v>
      </c>
      <c r="G36" s="19">
        <f>E36*F36</f>
        <v>1.75</v>
      </c>
      <c r="H36" s="20">
        <f t="shared" si="20"/>
        <v>0.77892499999999998</v>
      </c>
      <c r="I36" s="17" t="s">
        <v>18</v>
      </c>
      <c r="J36" s="19">
        <v>2.1249999999999999E-4</v>
      </c>
      <c r="K36" s="18">
        <v>28.7</v>
      </c>
      <c r="L36" s="64">
        <f>J36*K36</f>
        <v>6.0987499999999991E-3</v>
      </c>
      <c r="M36" s="6"/>
      <c r="N36" s="7"/>
    </row>
    <row r="37" spans="2:14" ht="39.950000000000003" customHeight="1" thickBot="1" x14ac:dyDescent="0.3">
      <c r="B37" s="112"/>
      <c r="C37" s="76" t="s">
        <v>48</v>
      </c>
      <c r="D37" s="29" t="s">
        <v>53</v>
      </c>
      <c r="E37" s="32">
        <v>0.16700000000000001</v>
      </c>
      <c r="F37" s="30">
        <v>1.35</v>
      </c>
      <c r="G37" s="31">
        <f t="shared" ref="G37" si="22">E37*F37</f>
        <v>0.22545000000000004</v>
      </c>
      <c r="H37" s="20">
        <f>0.4451*G37</f>
        <v>0.10034779500000002</v>
      </c>
      <c r="I37" s="29">
        <v>0</v>
      </c>
      <c r="J37" s="31">
        <v>0</v>
      </c>
      <c r="K37" s="30">
        <v>0</v>
      </c>
      <c r="L37" s="89">
        <v>0</v>
      </c>
      <c r="M37" s="104"/>
      <c r="N37" s="98"/>
    </row>
    <row r="38" spans="2:14" ht="39.950000000000003" customHeight="1" thickBot="1" x14ac:dyDescent="0.3">
      <c r="B38" s="112"/>
      <c r="C38" s="92" t="s">
        <v>49</v>
      </c>
      <c r="D38" s="93" t="s">
        <v>52</v>
      </c>
      <c r="E38" s="94">
        <v>1</v>
      </c>
      <c r="F38" s="94">
        <f>410/1000</f>
        <v>0.41</v>
      </c>
      <c r="G38" s="95">
        <f>F38*E38</f>
        <v>0.41</v>
      </c>
      <c r="H38" s="96">
        <f>0.4451*G38</f>
        <v>0.18249099999999999</v>
      </c>
      <c r="I38" s="93" t="s">
        <v>50</v>
      </c>
      <c r="J38" s="95">
        <f>J33*4</f>
        <v>6.4000000000000001E-2</v>
      </c>
      <c r="K38" s="14">
        <v>87</v>
      </c>
      <c r="L38" s="61">
        <f>J38*K38</f>
        <v>5.5680000000000005</v>
      </c>
      <c r="M38" s="104"/>
      <c r="N38" s="98"/>
    </row>
    <row r="39" spans="2:14" ht="39.950000000000003" customHeight="1" thickBot="1" x14ac:dyDescent="0.3">
      <c r="B39" s="112"/>
      <c r="C39" s="92" t="s">
        <v>55</v>
      </c>
      <c r="D39" s="13" t="s">
        <v>17</v>
      </c>
      <c r="E39" s="94">
        <f>(25*3)/60</f>
        <v>1.25</v>
      </c>
      <c r="F39" s="18">
        <f>3000/1000</f>
        <v>3</v>
      </c>
      <c r="G39" s="19">
        <f t="shared" ref="G39:G40" si="23">E39*F39</f>
        <v>3.75</v>
      </c>
      <c r="H39" s="20">
        <f t="shared" ref="H39" si="24">0.4451*G39</f>
        <v>1.669125</v>
      </c>
      <c r="I39" s="17" t="s">
        <v>19</v>
      </c>
      <c r="J39" s="19">
        <v>2E-3</v>
      </c>
      <c r="K39" s="18">
        <v>0</v>
      </c>
      <c r="L39" s="64">
        <f t="shared" ref="L39" si="25">J39*K39</f>
        <v>0</v>
      </c>
      <c r="M39" s="104"/>
      <c r="N39" s="98"/>
    </row>
    <row r="40" spans="2:14" ht="39.950000000000003" customHeight="1" thickBot="1" x14ac:dyDescent="0.3">
      <c r="B40" s="112"/>
      <c r="C40" s="76" t="s">
        <v>48</v>
      </c>
      <c r="D40" s="29" t="s">
        <v>53</v>
      </c>
      <c r="E40" s="32">
        <v>0.16700000000000001</v>
      </c>
      <c r="F40" s="30">
        <v>1.35</v>
      </c>
      <c r="G40" s="31">
        <f t="shared" si="23"/>
        <v>0.22545000000000004</v>
      </c>
      <c r="H40" s="20">
        <f>0.4451*G40</f>
        <v>0.10034779500000002</v>
      </c>
      <c r="I40" s="29">
        <v>0</v>
      </c>
      <c r="J40" s="31">
        <v>0</v>
      </c>
      <c r="K40" s="30">
        <v>0</v>
      </c>
      <c r="L40" s="89">
        <v>0</v>
      </c>
      <c r="M40" s="104"/>
      <c r="N40" s="98"/>
    </row>
    <row r="41" spans="2:14" ht="228.95" customHeight="1" thickBot="1" x14ac:dyDescent="0.3">
      <c r="B41" s="112"/>
      <c r="C41" s="99" t="s">
        <v>51</v>
      </c>
      <c r="D41" s="29" t="s">
        <v>58</v>
      </c>
      <c r="E41" s="30">
        <f>(2+3+2+3+ 3+12+2+3+3+2+5+7+9+7+3+5)/60</f>
        <v>1.1833333333333333</v>
      </c>
      <c r="F41" s="100" t="s">
        <v>54</v>
      </c>
      <c r="G41" s="31"/>
      <c r="H41" s="32"/>
      <c r="I41" s="29"/>
      <c r="J41" s="31"/>
      <c r="K41" s="30"/>
      <c r="L41" s="89">
        <f>E41*16.92</f>
        <v>20.022000000000002</v>
      </c>
      <c r="M41" s="104"/>
      <c r="N41" s="98"/>
    </row>
    <row r="42" spans="2:14" ht="39.950000000000003" customHeight="1" thickBot="1" x14ac:dyDescent="0.3">
      <c r="B42" s="113"/>
      <c r="C42" s="50" t="s">
        <v>30</v>
      </c>
      <c r="D42" s="37"/>
      <c r="E42" s="38"/>
      <c r="F42" s="38"/>
      <c r="G42" s="39"/>
      <c r="H42" s="40">
        <f>SUM(H33:H40)</f>
        <v>4.4426098650000005</v>
      </c>
      <c r="I42" s="37"/>
      <c r="J42" s="39"/>
      <c r="K42" s="38"/>
      <c r="L42" s="40">
        <f>SUM(L33:L41)</f>
        <v>26.988098750000002</v>
      </c>
      <c r="M42" s="68">
        <f>H42+L42</f>
        <v>31.430708615000004</v>
      </c>
      <c r="N42" s="69">
        <f>1000*(I42+M42)</f>
        <v>31430.708615000003</v>
      </c>
    </row>
    <row r="43" spans="2:14" ht="39.950000000000003" customHeight="1" x14ac:dyDescent="0.25">
      <c r="B43" s="111" t="s">
        <v>36</v>
      </c>
      <c r="C43" s="119" t="s">
        <v>32</v>
      </c>
      <c r="D43" s="72" t="s">
        <v>15</v>
      </c>
      <c r="E43" s="22">
        <v>36</v>
      </c>
      <c r="F43" s="22">
        <v>0.1</v>
      </c>
      <c r="G43" s="23">
        <f>E43*F43</f>
        <v>3.6</v>
      </c>
      <c r="H43" s="24">
        <f t="shared" ref="H43:H45" si="26">0.4451*G43</f>
        <v>1.60236</v>
      </c>
      <c r="I43" s="21" t="s">
        <v>16</v>
      </c>
      <c r="J43" s="23">
        <f>(0.008*2)</f>
        <v>1.6E-2</v>
      </c>
      <c r="K43" s="22">
        <v>87</v>
      </c>
      <c r="L43" s="56">
        <f>J43*K43</f>
        <v>1.3920000000000001</v>
      </c>
      <c r="M43" s="43"/>
      <c r="N43" s="43"/>
    </row>
    <row r="44" spans="2:14" ht="39.950000000000003" customHeight="1" x14ac:dyDescent="0.25">
      <c r="B44" s="112"/>
      <c r="C44" s="120"/>
      <c r="D44" s="73" t="s">
        <v>17</v>
      </c>
      <c r="E44" s="26">
        <v>5.0000000000000001E-4</v>
      </c>
      <c r="F44" s="26">
        <v>3</v>
      </c>
      <c r="G44" s="27">
        <f>E44*F44</f>
        <v>1.5E-3</v>
      </c>
      <c r="H44" s="28">
        <f t="shared" si="26"/>
        <v>6.6764999999999999E-4</v>
      </c>
      <c r="I44" s="25" t="s">
        <v>19</v>
      </c>
      <c r="J44" s="27">
        <f>(0.002*2)+0.005</f>
        <v>9.0000000000000011E-3</v>
      </c>
      <c r="K44" s="26">
        <v>0</v>
      </c>
      <c r="L44" s="51">
        <f t="shared" ref="L44" si="27">J44*K44</f>
        <v>0</v>
      </c>
      <c r="M44" s="5"/>
      <c r="N44" s="5"/>
    </row>
    <row r="45" spans="2:14" ht="39.950000000000003" customHeight="1" thickBot="1" x14ac:dyDescent="0.3">
      <c r="B45" s="112"/>
      <c r="C45" s="121"/>
      <c r="D45" s="73" t="s">
        <v>20</v>
      </c>
      <c r="E45" s="26">
        <v>5</v>
      </c>
      <c r="F45" s="26">
        <v>0.35</v>
      </c>
      <c r="G45" s="27">
        <f>E45*F45</f>
        <v>1.75</v>
      </c>
      <c r="H45" s="28">
        <f t="shared" si="26"/>
        <v>0.77892499999999998</v>
      </c>
      <c r="I45" s="25" t="s">
        <v>16</v>
      </c>
      <c r="J45" s="27">
        <v>0.02</v>
      </c>
      <c r="K45" s="26">
        <v>87</v>
      </c>
      <c r="L45" s="51">
        <f>J45*K45</f>
        <v>1.74</v>
      </c>
      <c r="M45" s="5"/>
      <c r="N45" s="5"/>
    </row>
    <row r="46" spans="2:14" ht="39.950000000000003" customHeight="1" x14ac:dyDescent="0.25">
      <c r="B46" s="112"/>
      <c r="C46" s="117" t="s">
        <v>31</v>
      </c>
      <c r="D46" s="73" t="s">
        <v>17</v>
      </c>
      <c r="E46" s="26">
        <v>6.2500000000000003E-3</v>
      </c>
      <c r="F46" s="26">
        <v>3</v>
      </c>
      <c r="G46" s="27">
        <f>E46*F46</f>
        <v>1.8750000000000003E-2</v>
      </c>
      <c r="H46" s="28">
        <f t="shared" ref="H46:H47" si="28">0.4451*G46</f>
        <v>8.3456250000000006E-3</v>
      </c>
      <c r="I46" s="25" t="s">
        <v>19</v>
      </c>
      <c r="J46" s="27">
        <v>2.5000000000000001E-2</v>
      </c>
      <c r="K46" s="26">
        <v>0</v>
      </c>
      <c r="L46" s="51">
        <f>J46*K46</f>
        <v>0</v>
      </c>
      <c r="M46" s="5"/>
      <c r="N46" s="5"/>
    </row>
    <row r="47" spans="2:14" ht="39.950000000000003" customHeight="1" thickBot="1" x14ac:dyDescent="0.3">
      <c r="B47" s="112"/>
      <c r="C47" s="118"/>
      <c r="D47" s="73" t="s">
        <v>20</v>
      </c>
      <c r="E47" s="26">
        <v>5</v>
      </c>
      <c r="F47" s="26">
        <v>0.35</v>
      </c>
      <c r="G47" s="27">
        <f>E47*F47</f>
        <v>1.75</v>
      </c>
      <c r="H47" s="28">
        <f t="shared" si="28"/>
        <v>0.77892499999999998</v>
      </c>
      <c r="I47" s="25"/>
      <c r="J47" s="27"/>
      <c r="K47" s="26">
        <v>0</v>
      </c>
      <c r="L47" s="51">
        <f t="shared" ref="L47" si="29">J47*K47</f>
        <v>0</v>
      </c>
      <c r="M47" s="5"/>
      <c r="N47" s="5"/>
    </row>
    <row r="48" spans="2:14" ht="39.950000000000003" customHeight="1" thickBot="1" x14ac:dyDescent="0.3">
      <c r="B48" s="112"/>
      <c r="C48" s="76" t="s">
        <v>48</v>
      </c>
      <c r="D48" s="29" t="s">
        <v>53</v>
      </c>
      <c r="E48" s="32">
        <v>0.16700000000000001</v>
      </c>
      <c r="F48" s="30">
        <v>1.35</v>
      </c>
      <c r="G48" s="31">
        <f t="shared" ref="G48" si="30">E48*F48</f>
        <v>0.22545000000000004</v>
      </c>
      <c r="H48" s="20">
        <f>0.4451*G48</f>
        <v>0.10034779500000002</v>
      </c>
      <c r="I48" s="29">
        <v>0</v>
      </c>
      <c r="J48" s="31">
        <v>0</v>
      </c>
      <c r="K48" s="30">
        <v>0</v>
      </c>
      <c r="L48" s="89">
        <v>0</v>
      </c>
      <c r="M48" s="5"/>
      <c r="N48" s="5"/>
    </row>
    <row r="49" spans="2:14" ht="39.950000000000003" customHeight="1" thickBot="1" x14ac:dyDescent="0.3">
      <c r="B49" s="112"/>
      <c r="C49" s="92" t="s">
        <v>49</v>
      </c>
      <c r="D49" s="93" t="s">
        <v>52</v>
      </c>
      <c r="E49" s="94">
        <v>1</v>
      </c>
      <c r="F49" s="94">
        <f>410/1000</f>
        <v>0.41</v>
      </c>
      <c r="G49" s="95">
        <f>F49*E49</f>
        <v>0.41</v>
      </c>
      <c r="H49" s="96">
        <f>0.4451*G49</f>
        <v>0.18249099999999999</v>
      </c>
      <c r="I49" s="93" t="s">
        <v>50</v>
      </c>
      <c r="J49" s="95">
        <f>J44*4</f>
        <v>3.6000000000000004E-2</v>
      </c>
      <c r="K49" s="14">
        <v>87</v>
      </c>
      <c r="L49" s="61">
        <f>J49*K49</f>
        <v>3.1320000000000006</v>
      </c>
      <c r="M49" s="5"/>
      <c r="N49" s="5"/>
    </row>
    <row r="50" spans="2:14" ht="39.950000000000003" customHeight="1" thickBot="1" x14ac:dyDescent="0.3">
      <c r="B50" s="112"/>
      <c r="C50" s="92" t="s">
        <v>55</v>
      </c>
      <c r="D50" s="13" t="s">
        <v>17</v>
      </c>
      <c r="E50" s="94">
        <f>(25*3)/60</f>
        <v>1.25</v>
      </c>
      <c r="F50" s="18">
        <f>3000/1000</f>
        <v>3</v>
      </c>
      <c r="G50" s="19">
        <f t="shared" ref="G50:G51" si="31">E50*F50</f>
        <v>3.75</v>
      </c>
      <c r="H50" s="20">
        <f t="shared" ref="H50" si="32">0.4451*G50</f>
        <v>1.669125</v>
      </c>
      <c r="I50" s="17" t="s">
        <v>19</v>
      </c>
      <c r="J50" s="19">
        <v>2E-3</v>
      </c>
      <c r="K50" s="18">
        <v>0</v>
      </c>
      <c r="L50" s="64">
        <f t="shared" ref="L50" si="33">J50*K50</f>
        <v>0</v>
      </c>
      <c r="M50" s="5"/>
      <c r="N50" s="5"/>
    </row>
    <row r="51" spans="2:14" ht="39.950000000000003" customHeight="1" thickBot="1" x14ac:dyDescent="0.3">
      <c r="B51" s="112"/>
      <c r="C51" s="76" t="s">
        <v>48</v>
      </c>
      <c r="D51" s="29" t="s">
        <v>53</v>
      </c>
      <c r="E51" s="32">
        <v>0.16700000000000001</v>
      </c>
      <c r="F51" s="30">
        <v>1.35</v>
      </c>
      <c r="G51" s="31">
        <f t="shared" si="31"/>
        <v>0.22545000000000004</v>
      </c>
      <c r="H51" s="20">
        <f>0.4451*G51</f>
        <v>0.10034779500000002</v>
      </c>
      <c r="I51" s="29">
        <v>0</v>
      </c>
      <c r="J51" s="31">
        <v>0</v>
      </c>
      <c r="K51" s="30">
        <v>0</v>
      </c>
      <c r="L51" s="89">
        <v>0</v>
      </c>
      <c r="M51" s="5"/>
      <c r="N51" s="5"/>
    </row>
    <row r="52" spans="2:14" ht="234.95" customHeight="1" thickBot="1" x14ac:dyDescent="0.3">
      <c r="B52" s="112"/>
      <c r="C52" s="99" t="s">
        <v>51</v>
      </c>
      <c r="D52" s="29" t="s">
        <v>59</v>
      </c>
      <c r="E52" s="30">
        <f>(2+3+2+3+2+2+3+12+2+3+3+2+5+7+9+7+3+5)/60</f>
        <v>1.25</v>
      </c>
      <c r="F52" s="100" t="s">
        <v>54</v>
      </c>
      <c r="G52" s="31"/>
      <c r="H52" s="32"/>
      <c r="I52" s="29"/>
      <c r="J52" s="31"/>
      <c r="K52" s="30"/>
      <c r="L52" s="89">
        <f>E52*16.92</f>
        <v>21.150000000000002</v>
      </c>
      <c r="M52" s="5"/>
      <c r="N52" s="5"/>
    </row>
    <row r="53" spans="2:14" ht="39.950000000000003" customHeight="1" thickBot="1" x14ac:dyDescent="0.3">
      <c r="B53" s="113"/>
      <c r="C53" s="50" t="s">
        <v>30</v>
      </c>
      <c r="D53" s="52"/>
      <c r="E53" s="53"/>
      <c r="F53" s="53"/>
      <c r="G53" s="54"/>
      <c r="H53" s="55">
        <f>SUM(H43:H51)</f>
        <v>5.2215348650000006</v>
      </c>
      <c r="I53" s="52"/>
      <c r="J53" s="54"/>
      <c r="K53" s="53"/>
      <c r="L53" s="55">
        <f>SUM(L43:L52)</f>
        <v>27.414000000000001</v>
      </c>
      <c r="M53" s="42">
        <f>H53+L53</f>
        <v>32.635534865000004</v>
      </c>
      <c r="N53" s="42">
        <f>1000*(I53+M53)</f>
        <v>32635.534865000005</v>
      </c>
    </row>
    <row r="54" spans="2:14" ht="39.950000000000003" customHeight="1" x14ac:dyDescent="0.25">
      <c r="B54" s="116" t="s">
        <v>45</v>
      </c>
      <c r="C54" s="119" t="s">
        <v>32</v>
      </c>
      <c r="D54" s="25" t="s">
        <v>15</v>
      </c>
      <c r="E54" s="26">
        <v>36</v>
      </c>
      <c r="F54" s="26">
        <v>0.1</v>
      </c>
      <c r="G54" s="27">
        <f>E54*F54</f>
        <v>3.6</v>
      </c>
      <c r="H54" s="28">
        <f t="shared" ref="H54:H58" si="34">0.4451*G54</f>
        <v>1.60236</v>
      </c>
      <c r="I54" s="25" t="s">
        <v>16</v>
      </c>
      <c r="J54" s="27">
        <f>(0.008*2)</f>
        <v>1.6E-2</v>
      </c>
      <c r="K54" s="26">
        <v>87</v>
      </c>
      <c r="L54" s="51">
        <f>J54*K54</f>
        <v>1.3920000000000001</v>
      </c>
      <c r="M54" s="5"/>
      <c r="N54" s="5"/>
    </row>
    <row r="55" spans="2:14" ht="39.950000000000003" customHeight="1" x14ac:dyDescent="0.25">
      <c r="B55" s="113"/>
      <c r="C55" s="120"/>
      <c r="D55" s="25" t="s">
        <v>17</v>
      </c>
      <c r="E55" s="26">
        <v>5.0000000000000001E-4</v>
      </c>
      <c r="F55" s="26">
        <v>3</v>
      </c>
      <c r="G55" s="27">
        <f>E55*F55</f>
        <v>1.5E-3</v>
      </c>
      <c r="H55" s="28">
        <f t="shared" si="34"/>
        <v>6.6764999999999999E-4</v>
      </c>
      <c r="I55" s="25" t="s">
        <v>19</v>
      </c>
      <c r="J55" s="27">
        <f>(0.002*2)+0.005</f>
        <v>9.0000000000000011E-3</v>
      </c>
      <c r="K55" s="26">
        <v>0</v>
      </c>
      <c r="L55" s="51">
        <f t="shared" ref="L55" si="35">J55*K55</f>
        <v>0</v>
      </c>
      <c r="M55" s="5"/>
      <c r="N55" s="5"/>
    </row>
    <row r="56" spans="2:14" ht="39.950000000000003" customHeight="1" thickBot="1" x14ac:dyDescent="0.3">
      <c r="B56" s="113"/>
      <c r="C56" s="121"/>
      <c r="D56" s="25" t="s">
        <v>20</v>
      </c>
      <c r="E56" s="26">
        <v>5</v>
      </c>
      <c r="F56" s="26">
        <v>0.35</v>
      </c>
      <c r="G56" s="27">
        <f>E56*F56</f>
        <v>1.75</v>
      </c>
      <c r="H56" s="28">
        <f t="shared" si="34"/>
        <v>0.77892499999999998</v>
      </c>
      <c r="I56" s="25" t="s">
        <v>16</v>
      </c>
      <c r="J56" s="27">
        <v>0.02</v>
      </c>
      <c r="K56" s="26">
        <v>87</v>
      </c>
      <c r="L56" s="51">
        <f>J56*K56</f>
        <v>1.74</v>
      </c>
      <c r="M56" s="5"/>
      <c r="N56" s="5"/>
    </row>
    <row r="57" spans="2:14" ht="39.950000000000003" customHeight="1" x14ac:dyDescent="0.25">
      <c r="B57" s="113"/>
      <c r="C57" s="117" t="s">
        <v>31</v>
      </c>
      <c r="D57" s="25" t="s">
        <v>17</v>
      </c>
      <c r="E57" s="26">
        <v>6.2500000000000003E-3</v>
      </c>
      <c r="F57" s="26">
        <v>3</v>
      </c>
      <c r="G57" s="27">
        <f>E57*F57</f>
        <v>1.8750000000000003E-2</v>
      </c>
      <c r="H57" s="28">
        <f t="shared" si="34"/>
        <v>8.3456250000000006E-3</v>
      </c>
      <c r="I57" s="25" t="s">
        <v>19</v>
      </c>
      <c r="J57" s="27">
        <f>0.025-J58</f>
        <v>2.4787500000000001E-2</v>
      </c>
      <c r="K57" s="26">
        <v>0</v>
      </c>
      <c r="L57" s="51">
        <f>J57*K57</f>
        <v>0</v>
      </c>
      <c r="M57" s="5"/>
      <c r="N57" s="5"/>
    </row>
    <row r="58" spans="2:14" ht="39.950000000000003" customHeight="1" thickBot="1" x14ac:dyDescent="0.3">
      <c r="B58" s="113"/>
      <c r="C58" s="118"/>
      <c r="D58" s="25" t="s">
        <v>20</v>
      </c>
      <c r="E58" s="26">
        <v>5</v>
      </c>
      <c r="F58" s="26">
        <v>0.35</v>
      </c>
      <c r="G58" s="27">
        <f>E58*F58</f>
        <v>1.75</v>
      </c>
      <c r="H58" s="28">
        <f t="shared" si="34"/>
        <v>0.77892499999999998</v>
      </c>
      <c r="I58" s="25" t="s">
        <v>18</v>
      </c>
      <c r="J58" s="27">
        <v>2.1249999999999999E-4</v>
      </c>
      <c r="K58" s="26">
        <v>28.7</v>
      </c>
      <c r="L58" s="51">
        <f>J58*K58</f>
        <v>6.0987499999999991E-3</v>
      </c>
      <c r="M58" s="5"/>
      <c r="N58" s="5"/>
    </row>
    <row r="59" spans="2:14" ht="39.950000000000003" customHeight="1" thickBot="1" x14ac:dyDescent="0.3">
      <c r="B59" s="113"/>
      <c r="C59" s="76" t="s">
        <v>48</v>
      </c>
      <c r="D59" s="29" t="s">
        <v>53</v>
      </c>
      <c r="E59" s="32">
        <v>0.16700000000000001</v>
      </c>
      <c r="F59" s="30">
        <v>1.35</v>
      </c>
      <c r="G59" s="31">
        <f t="shared" ref="G59" si="36">E59*F59</f>
        <v>0.22545000000000004</v>
      </c>
      <c r="H59" s="20">
        <f>0.4451*G59</f>
        <v>0.10034779500000002</v>
      </c>
      <c r="I59" s="29">
        <v>0</v>
      </c>
      <c r="J59" s="31">
        <v>0</v>
      </c>
      <c r="K59" s="30">
        <v>0</v>
      </c>
      <c r="L59" s="89">
        <v>0</v>
      </c>
      <c r="M59" s="5"/>
      <c r="N59" s="5"/>
    </row>
    <row r="60" spans="2:14" ht="39.950000000000003" customHeight="1" thickBot="1" x14ac:dyDescent="0.3">
      <c r="B60" s="113"/>
      <c r="C60" s="92" t="s">
        <v>49</v>
      </c>
      <c r="D60" s="93" t="s">
        <v>52</v>
      </c>
      <c r="E60" s="94">
        <v>1</v>
      </c>
      <c r="F60" s="94">
        <f>410/1000</f>
        <v>0.41</v>
      </c>
      <c r="G60" s="95">
        <f>F60*E60</f>
        <v>0.41</v>
      </c>
      <c r="H60" s="96">
        <f>0.4451*G60</f>
        <v>0.18249099999999999</v>
      </c>
      <c r="I60" s="93" t="s">
        <v>50</v>
      </c>
      <c r="J60" s="95">
        <f>J55*4</f>
        <v>3.6000000000000004E-2</v>
      </c>
      <c r="K60" s="14">
        <v>87</v>
      </c>
      <c r="L60" s="61">
        <f>J60*K60</f>
        <v>3.1320000000000006</v>
      </c>
      <c r="M60" s="5"/>
      <c r="N60" s="5"/>
    </row>
    <row r="61" spans="2:14" ht="39.950000000000003" customHeight="1" thickBot="1" x14ac:dyDescent="0.3">
      <c r="B61" s="113"/>
      <c r="C61" s="92" t="s">
        <v>55</v>
      </c>
      <c r="D61" s="13" t="s">
        <v>17</v>
      </c>
      <c r="E61" s="94">
        <f>(25*3)/60</f>
        <v>1.25</v>
      </c>
      <c r="F61" s="18">
        <f>3000/1000</f>
        <v>3</v>
      </c>
      <c r="G61" s="19">
        <f t="shared" ref="G61:G62" si="37">E61*F61</f>
        <v>3.75</v>
      </c>
      <c r="H61" s="20">
        <f t="shared" ref="H61" si="38">0.4451*G61</f>
        <v>1.669125</v>
      </c>
      <c r="I61" s="17" t="s">
        <v>19</v>
      </c>
      <c r="J61" s="19">
        <v>2E-3</v>
      </c>
      <c r="K61" s="18">
        <v>0</v>
      </c>
      <c r="L61" s="64">
        <f t="shared" ref="L61" si="39">J61*K61</f>
        <v>0</v>
      </c>
      <c r="M61" s="5"/>
      <c r="N61" s="5"/>
    </row>
    <row r="62" spans="2:14" ht="39.950000000000003" customHeight="1" thickBot="1" x14ac:dyDescent="0.3">
      <c r="B62" s="113"/>
      <c r="C62" s="76" t="s">
        <v>48</v>
      </c>
      <c r="D62" s="29" t="s">
        <v>53</v>
      </c>
      <c r="E62" s="32">
        <v>0.16700000000000001</v>
      </c>
      <c r="F62" s="30">
        <v>1.35</v>
      </c>
      <c r="G62" s="31">
        <f t="shared" si="37"/>
        <v>0.22545000000000004</v>
      </c>
      <c r="H62" s="20">
        <f>0.4451*G62</f>
        <v>0.10034779500000002</v>
      </c>
      <c r="I62" s="29">
        <v>0</v>
      </c>
      <c r="J62" s="31">
        <v>0</v>
      </c>
      <c r="K62" s="30">
        <v>0</v>
      </c>
      <c r="L62" s="89">
        <v>0</v>
      </c>
      <c r="M62" s="5"/>
      <c r="N62" s="5"/>
    </row>
    <row r="63" spans="2:14" ht="201" customHeight="1" thickBot="1" x14ac:dyDescent="0.3">
      <c r="B63" s="113"/>
      <c r="C63" s="99" t="s">
        <v>51</v>
      </c>
      <c r="D63" s="29" t="s">
        <v>59</v>
      </c>
      <c r="E63" s="30">
        <f>(2+3+2+3+2+2+3+12+2+3+3+2+5+7+9+7+3+5)/60</f>
        <v>1.25</v>
      </c>
      <c r="F63" s="100" t="s">
        <v>54</v>
      </c>
      <c r="G63" s="31"/>
      <c r="H63" s="32"/>
      <c r="I63" s="29"/>
      <c r="J63" s="31"/>
      <c r="K63" s="30"/>
      <c r="L63" s="89">
        <f>E63*16.92</f>
        <v>21.150000000000002</v>
      </c>
      <c r="M63" s="5"/>
      <c r="N63" s="5"/>
    </row>
    <row r="64" spans="2:14" ht="39.950000000000003" customHeight="1" thickBot="1" x14ac:dyDescent="0.3">
      <c r="B64" s="113"/>
      <c r="C64" s="50" t="s">
        <v>30</v>
      </c>
      <c r="D64" s="52"/>
      <c r="E64" s="53"/>
      <c r="F64" s="53"/>
      <c r="G64" s="54"/>
      <c r="H64" s="55">
        <f>SUM(H54:H63)</f>
        <v>5.2215348650000006</v>
      </c>
      <c r="I64" s="52"/>
      <c r="J64" s="54"/>
      <c r="K64" s="53"/>
      <c r="L64" s="55">
        <f>SUM(L54:L63)</f>
        <v>27.420098750000001</v>
      </c>
      <c r="M64" s="42">
        <f>H64+L64</f>
        <v>32.641633615000003</v>
      </c>
      <c r="N64" s="42">
        <f>1000*(I64+M64)</f>
        <v>32641.633615000002</v>
      </c>
    </row>
    <row r="65" spans="2:14" ht="39.950000000000003" customHeight="1" x14ac:dyDescent="0.25">
      <c r="B65" s="107" t="s">
        <v>37</v>
      </c>
      <c r="C65" s="122" t="s">
        <v>32</v>
      </c>
      <c r="D65" s="25" t="s">
        <v>46</v>
      </c>
      <c r="E65" s="26">
        <v>0.33300000000000002</v>
      </c>
      <c r="F65" s="26">
        <f>2000/1000</f>
        <v>2</v>
      </c>
      <c r="G65" s="27">
        <f>E65*F65</f>
        <v>0.66600000000000004</v>
      </c>
      <c r="H65" s="28">
        <f>0.4451*G65</f>
        <v>0.29643659999999999</v>
      </c>
      <c r="I65" s="25" t="s">
        <v>19</v>
      </c>
      <c r="J65" s="27">
        <v>2.5000000000000001E-2</v>
      </c>
      <c r="K65" s="26">
        <v>0</v>
      </c>
      <c r="L65" s="51">
        <f>J65*K65</f>
        <v>0</v>
      </c>
      <c r="M65" s="41"/>
      <c r="N65" s="5"/>
    </row>
    <row r="66" spans="2:14" ht="39.950000000000003" customHeight="1" thickBot="1" x14ac:dyDescent="0.3">
      <c r="B66" s="108"/>
      <c r="C66" s="123"/>
      <c r="D66" s="25" t="s">
        <v>17</v>
      </c>
      <c r="E66" s="26">
        <v>6.2500000000000003E-3</v>
      </c>
      <c r="F66" s="26">
        <f>3000/1000</f>
        <v>3</v>
      </c>
      <c r="G66" s="27">
        <f>E66*F66</f>
        <v>1.8750000000000003E-2</v>
      </c>
      <c r="H66" s="28">
        <f t="shared" ref="H66:H68" si="40">0.4451*G66</f>
        <v>8.3456250000000006E-3</v>
      </c>
      <c r="I66" s="25"/>
      <c r="J66" s="27"/>
      <c r="K66" s="26"/>
      <c r="L66" s="51"/>
      <c r="M66" s="41"/>
      <c r="N66" s="5"/>
    </row>
    <row r="67" spans="2:14" ht="39.950000000000003" customHeight="1" x14ac:dyDescent="0.25">
      <c r="B67" s="108"/>
      <c r="C67" s="122" t="s">
        <v>31</v>
      </c>
      <c r="D67" s="25" t="s">
        <v>17</v>
      </c>
      <c r="E67" s="26">
        <v>6.2500000000000003E-3</v>
      </c>
      <c r="F67" s="26">
        <f>3000/1000</f>
        <v>3</v>
      </c>
      <c r="G67" s="27">
        <f>E67*F67</f>
        <v>1.8750000000000003E-2</v>
      </c>
      <c r="H67" s="28">
        <f t="shared" si="40"/>
        <v>8.3456250000000006E-3</v>
      </c>
      <c r="I67" s="25" t="s">
        <v>19</v>
      </c>
      <c r="J67" s="27">
        <v>2.5000000000000001E-2</v>
      </c>
      <c r="K67" s="26">
        <v>0</v>
      </c>
      <c r="L67" s="51">
        <f>J67*K67</f>
        <v>0</v>
      </c>
      <c r="M67" s="41"/>
      <c r="N67" s="5"/>
    </row>
    <row r="68" spans="2:14" ht="39.950000000000003" customHeight="1" thickBot="1" x14ac:dyDescent="0.3">
      <c r="B68" s="108"/>
      <c r="C68" s="123"/>
      <c r="D68" s="25" t="s">
        <v>20</v>
      </c>
      <c r="E68" s="26">
        <v>5</v>
      </c>
      <c r="F68" s="26">
        <v>0.35</v>
      </c>
      <c r="G68" s="27">
        <f>E68*F68</f>
        <v>1.75</v>
      </c>
      <c r="H68" s="28">
        <f t="shared" si="40"/>
        <v>0.77892499999999998</v>
      </c>
      <c r="I68" s="25"/>
      <c r="J68" s="27"/>
      <c r="K68" s="26"/>
      <c r="L68" s="51"/>
      <c r="M68" s="41"/>
      <c r="N68" s="5"/>
    </row>
    <row r="69" spans="2:14" ht="39.950000000000003" customHeight="1" thickBot="1" x14ac:dyDescent="0.3">
      <c r="B69" s="109"/>
      <c r="C69" s="76" t="s">
        <v>48</v>
      </c>
      <c r="D69" s="29" t="s">
        <v>53</v>
      </c>
      <c r="E69" s="32">
        <v>0.16700000000000001</v>
      </c>
      <c r="F69" s="30">
        <v>1.35</v>
      </c>
      <c r="G69" s="31">
        <f t="shared" ref="G69" si="41">E69*F69</f>
        <v>0.22545000000000004</v>
      </c>
      <c r="H69" s="20">
        <f>0.4451*G69</f>
        <v>0.10034779500000002</v>
      </c>
      <c r="I69" s="29">
        <v>0</v>
      </c>
      <c r="J69" s="31">
        <v>0</v>
      </c>
      <c r="K69" s="30">
        <v>0</v>
      </c>
      <c r="L69" s="89">
        <v>0</v>
      </c>
      <c r="M69" s="41"/>
      <c r="N69" s="5"/>
    </row>
    <row r="70" spans="2:14" ht="39.950000000000003" customHeight="1" thickBot="1" x14ac:dyDescent="0.3">
      <c r="B70" s="109"/>
      <c r="C70" s="92" t="s">
        <v>49</v>
      </c>
      <c r="D70" s="93" t="s">
        <v>52</v>
      </c>
      <c r="E70" s="94">
        <v>1</v>
      </c>
      <c r="F70" s="94">
        <f>410/1000</f>
        <v>0.41</v>
      </c>
      <c r="G70" s="95">
        <f>F70*E70</f>
        <v>0.41</v>
      </c>
      <c r="H70" s="96">
        <f>0.4451*G70</f>
        <v>0.18249099999999999</v>
      </c>
      <c r="I70" s="93" t="s">
        <v>50</v>
      </c>
      <c r="J70" s="95">
        <f>J65*4*2</f>
        <v>0.2</v>
      </c>
      <c r="K70" s="14">
        <v>87</v>
      </c>
      <c r="L70" s="61">
        <f>J70*K70</f>
        <v>17.400000000000002</v>
      </c>
      <c r="M70" s="41"/>
      <c r="N70" s="5"/>
    </row>
    <row r="71" spans="2:14" ht="39.950000000000003" customHeight="1" thickBot="1" x14ac:dyDescent="0.3">
      <c r="B71" s="109"/>
      <c r="C71" s="92" t="s">
        <v>55</v>
      </c>
      <c r="D71" s="13" t="s">
        <v>17</v>
      </c>
      <c r="E71" s="94">
        <f>(25*3)/60</f>
        <v>1.25</v>
      </c>
      <c r="F71" s="18">
        <f>3000/1000</f>
        <v>3</v>
      </c>
      <c r="G71" s="19">
        <f t="shared" ref="G71:G72" si="42">E71*F71</f>
        <v>3.75</v>
      </c>
      <c r="H71" s="20">
        <f t="shared" ref="H71" si="43">0.4451*G71</f>
        <v>1.669125</v>
      </c>
      <c r="I71" s="17" t="s">
        <v>19</v>
      </c>
      <c r="J71" s="19">
        <v>2E-3</v>
      </c>
      <c r="K71" s="18">
        <v>0</v>
      </c>
      <c r="L71" s="64">
        <f t="shared" ref="L71" si="44">J71*K71</f>
        <v>0</v>
      </c>
      <c r="M71" s="41"/>
      <c r="N71" s="5"/>
    </row>
    <row r="72" spans="2:14" ht="39.950000000000003" customHeight="1" thickBot="1" x14ac:dyDescent="0.3">
      <c r="B72" s="109"/>
      <c r="C72" s="76" t="s">
        <v>48</v>
      </c>
      <c r="D72" s="29" t="s">
        <v>53</v>
      </c>
      <c r="E72" s="32">
        <v>0.16700000000000001</v>
      </c>
      <c r="F72" s="30">
        <v>1.35</v>
      </c>
      <c r="G72" s="31">
        <f t="shared" si="42"/>
        <v>0.22545000000000004</v>
      </c>
      <c r="H72" s="20">
        <f>0.4451*G72</f>
        <v>0.10034779500000002</v>
      </c>
      <c r="I72" s="29">
        <v>0</v>
      </c>
      <c r="J72" s="31">
        <v>0</v>
      </c>
      <c r="K72" s="30">
        <v>0</v>
      </c>
      <c r="L72" s="89">
        <v>0</v>
      </c>
      <c r="M72" s="41"/>
      <c r="N72" s="5"/>
    </row>
    <row r="73" spans="2:14" ht="173.45" customHeight="1" x14ac:dyDescent="0.25">
      <c r="B73" s="109"/>
      <c r="C73" s="99" t="s">
        <v>51</v>
      </c>
      <c r="D73" s="29" t="s">
        <v>60</v>
      </c>
      <c r="E73" s="30">
        <f>(2+3+2+3+12+2+3+3+2+5+7+2+5+9+7+3+5)/60</f>
        <v>1.25</v>
      </c>
      <c r="F73" s="100" t="s">
        <v>54</v>
      </c>
      <c r="G73" s="31"/>
      <c r="H73" s="32"/>
      <c r="I73" s="29"/>
      <c r="J73" s="31"/>
      <c r="K73" s="30"/>
      <c r="L73" s="89">
        <f>16.92*E73</f>
        <v>21.150000000000002</v>
      </c>
      <c r="M73" s="41"/>
      <c r="N73" s="5"/>
    </row>
    <row r="74" spans="2:14" ht="39.950000000000003" customHeight="1" thickBot="1" x14ac:dyDescent="0.3">
      <c r="B74" s="110"/>
      <c r="C74" s="49" t="s">
        <v>30</v>
      </c>
      <c r="D74" s="52"/>
      <c r="E74" s="53"/>
      <c r="F74" s="53"/>
      <c r="G74" s="54"/>
      <c r="H74" s="55">
        <f>SUM(H65:H72)</f>
        <v>3.1443644400000004</v>
      </c>
      <c r="I74" s="52"/>
      <c r="J74" s="54"/>
      <c r="K74" s="53"/>
      <c r="L74" s="55">
        <f>SUM(L65:L73)</f>
        <v>38.550000000000004</v>
      </c>
      <c r="M74" s="42">
        <f>H74+L74</f>
        <v>41.694364440000001</v>
      </c>
      <c r="N74" s="42">
        <f>1000*(I74+M74)</f>
        <v>41694.364439999998</v>
      </c>
    </row>
    <row r="75" spans="2:14" ht="39.950000000000003" customHeight="1" x14ac:dyDescent="0.25">
      <c r="B75" s="124" t="s">
        <v>7</v>
      </c>
      <c r="C75" s="105" t="s">
        <v>32</v>
      </c>
      <c r="D75" s="25" t="s">
        <v>46</v>
      </c>
      <c r="E75" s="26">
        <v>0.33300000000000002</v>
      </c>
      <c r="F75" s="26">
        <f>2000/1000</f>
        <v>2</v>
      </c>
      <c r="G75" s="27">
        <f>E75*F75</f>
        <v>0.66600000000000004</v>
      </c>
      <c r="H75" s="28">
        <f>0.4451*G75</f>
        <v>0.29643659999999999</v>
      </c>
      <c r="I75" s="25"/>
      <c r="J75" s="27"/>
      <c r="K75" s="26"/>
      <c r="L75" s="51">
        <f>J75*K75</f>
        <v>0</v>
      </c>
      <c r="M75" s="4"/>
      <c r="N75" s="5"/>
    </row>
    <row r="76" spans="2:14" ht="39.950000000000003" customHeight="1" thickBot="1" x14ac:dyDescent="0.3">
      <c r="B76" s="114"/>
      <c r="C76" s="106"/>
      <c r="D76" s="25" t="s">
        <v>17</v>
      </c>
      <c r="E76" s="26">
        <v>6.2500000000000003E-3</v>
      </c>
      <c r="F76" s="26">
        <f>3000/1000</f>
        <v>3</v>
      </c>
      <c r="G76" s="27">
        <f>E76*F76</f>
        <v>1.8750000000000003E-2</v>
      </c>
      <c r="H76" s="28">
        <f t="shared" ref="H76:H78" si="45">0.4451*G76</f>
        <v>8.3456250000000006E-3</v>
      </c>
      <c r="I76" s="25" t="s">
        <v>19</v>
      </c>
      <c r="J76" s="27">
        <v>2.5000000000000001E-2</v>
      </c>
      <c r="K76" s="26">
        <v>0</v>
      </c>
      <c r="L76" s="51">
        <f t="shared" ref="L76:L77" si="46">J76*K76</f>
        <v>0</v>
      </c>
      <c r="M76" s="4"/>
      <c r="N76" s="5"/>
    </row>
    <row r="77" spans="2:14" ht="39.950000000000003" customHeight="1" x14ac:dyDescent="0.25">
      <c r="B77" s="114"/>
      <c r="C77" s="105" t="s">
        <v>31</v>
      </c>
      <c r="D77" s="25" t="s">
        <v>17</v>
      </c>
      <c r="E77" s="26">
        <v>6.2500000000000003E-3</v>
      </c>
      <c r="F77" s="26">
        <f>3000/1000</f>
        <v>3</v>
      </c>
      <c r="G77" s="27">
        <f>E77*F77</f>
        <v>1.8750000000000003E-2</v>
      </c>
      <c r="H77" s="28">
        <f t="shared" si="45"/>
        <v>8.3456250000000006E-3</v>
      </c>
      <c r="I77" s="25" t="s">
        <v>19</v>
      </c>
      <c r="J77" s="27">
        <v>2.5000000000000001E-2</v>
      </c>
      <c r="K77" s="26">
        <v>0</v>
      </c>
      <c r="L77" s="51">
        <f t="shared" si="46"/>
        <v>0</v>
      </c>
      <c r="M77" s="4"/>
      <c r="N77" s="5"/>
    </row>
    <row r="78" spans="2:14" ht="39.950000000000003" customHeight="1" x14ac:dyDescent="0.25">
      <c r="B78" s="114"/>
      <c r="C78" s="125"/>
      <c r="D78" s="25" t="s">
        <v>20</v>
      </c>
      <c r="E78" s="26">
        <v>5</v>
      </c>
      <c r="F78" s="26">
        <v>0.35</v>
      </c>
      <c r="G78" s="27">
        <f>E78*F78</f>
        <v>1.75</v>
      </c>
      <c r="H78" s="28">
        <f t="shared" si="45"/>
        <v>0.77892499999999998</v>
      </c>
      <c r="I78" s="25" t="s">
        <v>18</v>
      </c>
      <c r="J78" s="27">
        <v>2.1249999999999999E-4</v>
      </c>
      <c r="K78" s="26">
        <v>28.7</v>
      </c>
      <c r="L78" s="51">
        <f>J78*K78</f>
        <v>6.0987499999999991E-3</v>
      </c>
      <c r="M78" s="4"/>
      <c r="N78" s="5"/>
    </row>
    <row r="79" spans="2:14" ht="39.950000000000003" customHeight="1" thickBot="1" x14ac:dyDescent="0.3">
      <c r="B79" s="114"/>
      <c r="C79" s="76" t="s">
        <v>48</v>
      </c>
      <c r="D79" s="29" t="s">
        <v>53</v>
      </c>
      <c r="E79" s="32">
        <v>0.16700000000000001</v>
      </c>
      <c r="F79" s="30">
        <v>1.35</v>
      </c>
      <c r="G79" s="31">
        <f t="shared" ref="G79" si="47">E79*F79</f>
        <v>0.22545000000000004</v>
      </c>
      <c r="H79" s="20">
        <f>0.4451*G79</f>
        <v>0.10034779500000002</v>
      </c>
      <c r="I79" s="29">
        <v>0</v>
      </c>
      <c r="J79" s="31">
        <v>0</v>
      </c>
      <c r="K79" s="30">
        <v>0</v>
      </c>
      <c r="L79" s="89">
        <v>0</v>
      </c>
      <c r="M79" s="4"/>
      <c r="N79" s="5"/>
    </row>
    <row r="80" spans="2:14" ht="39.950000000000003" customHeight="1" thickBot="1" x14ac:dyDescent="0.3">
      <c r="B80" s="114"/>
      <c r="C80" s="92" t="s">
        <v>49</v>
      </c>
      <c r="D80" s="93" t="s">
        <v>52</v>
      </c>
      <c r="E80" s="94">
        <v>1</v>
      </c>
      <c r="F80" s="94">
        <f>410/1000</f>
        <v>0.41</v>
      </c>
      <c r="G80" s="95">
        <f>F80*E80</f>
        <v>0.41</v>
      </c>
      <c r="H80" s="96">
        <f>0.4451*G80</f>
        <v>0.18249099999999999</v>
      </c>
      <c r="I80" s="93" t="s">
        <v>50</v>
      </c>
      <c r="J80" s="95">
        <f>J76*4*2</f>
        <v>0.2</v>
      </c>
      <c r="K80" s="14">
        <v>87</v>
      </c>
      <c r="L80" s="61">
        <f>J80*K80</f>
        <v>17.400000000000002</v>
      </c>
      <c r="M80" s="4"/>
      <c r="N80" s="5"/>
    </row>
    <row r="81" spans="2:14" ht="39.950000000000003" customHeight="1" thickBot="1" x14ac:dyDescent="0.3">
      <c r="B81" s="114"/>
      <c r="C81" s="92" t="s">
        <v>55</v>
      </c>
      <c r="D81" s="13" t="s">
        <v>17</v>
      </c>
      <c r="E81" s="94">
        <f>(25*3)/60</f>
        <v>1.25</v>
      </c>
      <c r="F81" s="18">
        <f>3000/1000</f>
        <v>3</v>
      </c>
      <c r="G81" s="19">
        <f t="shared" ref="G81:G82" si="48">E81*F81</f>
        <v>3.75</v>
      </c>
      <c r="H81" s="20">
        <f t="shared" ref="H81" si="49">0.4451*G81</f>
        <v>1.669125</v>
      </c>
      <c r="I81" s="17" t="s">
        <v>19</v>
      </c>
      <c r="J81" s="19">
        <v>2E-3</v>
      </c>
      <c r="K81" s="18">
        <v>0</v>
      </c>
      <c r="L81" s="64">
        <f t="shared" ref="L81" si="50">J81*K81</f>
        <v>0</v>
      </c>
      <c r="M81" s="4"/>
      <c r="N81" s="5"/>
    </row>
    <row r="82" spans="2:14" ht="39.950000000000003" customHeight="1" thickBot="1" x14ac:dyDescent="0.3">
      <c r="B82" s="114"/>
      <c r="C82" s="76" t="s">
        <v>48</v>
      </c>
      <c r="D82" s="29" t="s">
        <v>53</v>
      </c>
      <c r="E82" s="32">
        <v>0.16700000000000001</v>
      </c>
      <c r="F82" s="30">
        <v>1.35</v>
      </c>
      <c r="G82" s="31">
        <f t="shared" si="48"/>
        <v>0.22545000000000004</v>
      </c>
      <c r="H82" s="20">
        <f>0.4451*G82</f>
        <v>0.10034779500000002</v>
      </c>
      <c r="I82" s="29">
        <v>0</v>
      </c>
      <c r="J82" s="31">
        <v>0</v>
      </c>
      <c r="K82" s="30">
        <v>0</v>
      </c>
      <c r="L82" s="89">
        <v>0</v>
      </c>
      <c r="M82" s="4"/>
      <c r="N82" s="5"/>
    </row>
    <row r="83" spans="2:14" ht="187.5" customHeight="1" thickBot="1" x14ac:dyDescent="0.3">
      <c r="B83" s="114"/>
      <c r="C83" s="99" t="s">
        <v>51</v>
      </c>
      <c r="D83" s="29" t="s">
        <v>60</v>
      </c>
      <c r="E83" s="30">
        <f>(2+3+2+3+12+2+3+3+2+5+7+2+5+9+7+3+5)/60</f>
        <v>1.25</v>
      </c>
      <c r="F83" s="100" t="s">
        <v>54</v>
      </c>
      <c r="G83" s="31"/>
      <c r="H83" s="32"/>
      <c r="I83" s="29"/>
      <c r="J83" s="31"/>
      <c r="K83" s="30"/>
      <c r="L83" s="89">
        <f>16.92*E83</f>
        <v>21.150000000000002</v>
      </c>
      <c r="M83" s="4"/>
      <c r="N83" s="5"/>
    </row>
    <row r="84" spans="2:14" ht="39.950000000000003" customHeight="1" thickBot="1" x14ac:dyDescent="0.3">
      <c r="B84" s="115"/>
      <c r="C84" s="50" t="s">
        <v>30</v>
      </c>
      <c r="D84" s="52"/>
      <c r="E84" s="53"/>
      <c r="F84" s="53"/>
      <c r="G84" s="54"/>
      <c r="H84" s="55">
        <f>SUM(H75:H83)</f>
        <v>3.1443644400000004</v>
      </c>
      <c r="I84" s="52"/>
      <c r="J84" s="54"/>
      <c r="K84" s="53"/>
      <c r="L84" s="55">
        <f>SUM(L75:L83)</f>
        <v>38.556098750000004</v>
      </c>
      <c r="M84" s="42">
        <f>H84+L84</f>
        <v>41.700463190000008</v>
      </c>
      <c r="N84" s="42">
        <f>1000*(I84+M84)</f>
        <v>41700.463190000009</v>
      </c>
    </row>
    <row r="85" spans="2:14" ht="39.950000000000003" customHeight="1" x14ac:dyDescent="0.25">
      <c r="B85" s="107" t="s">
        <v>38</v>
      </c>
      <c r="C85" s="122" t="s">
        <v>32</v>
      </c>
      <c r="D85" s="25" t="s">
        <v>46</v>
      </c>
      <c r="E85" s="26">
        <v>0.33300000000000002</v>
      </c>
      <c r="F85" s="26">
        <f>2000/1000</f>
        <v>2</v>
      </c>
      <c r="G85" s="27">
        <f>E85*F85</f>
        <v>0.66600000000000004</v>
      </c>
      <c r="H85" s="28">
        <f>0.4451*G85</f>
        <v>0.29643659999999999</v>
      </c>
      <c r="I85" s="25" t="s">
        <v>19</v>
      </c>
      <c r="J85" s="27">
        <v>2.4799999999999999E-2</v>
      </c>
      <c r="K85" s="26"/>
      <c r="L85" s="51">
        <f>J85*K85</f>
        <v>0</v>
      </c>
      <c r="M85" s="41"/>
      <c r="N85" s="5"/>
    </row>
    <row r="86" spans="2:14" ht="39.950000000000003" customHeight="1" thickBot="1" x14ac:dyDescent="0.3">
      <c r="B86" s="108"/>
      <c r="C86" s="123"/>
      <c r="D86" s="25" t="s">
        <v>17</v>
      </c>
      <c r="E86" s="26">
        <v>6.2500000000000003E-3</v>
      </c>
      <c r="F86" s="26">
        <f>3000/1000</f>
        <v>3</v>
      </c>
      <c r="G86" s="27">
        <f>E86*F86</f>
        <v>1.8750000000000003E-2</v>
      </c>
      <c r="H86" s="28">
        <f t="shared" ref="H86:H88" si="51">0.4451*G86</f>
        <v>8.3456250000000006E-3</v>
      </c>
      <c r="I86" s="25" t="s">
        <v>18</v>
      </c>
      <c r="J86" s="27">
        <v>2.1249999999999999E-4</v>
      </c>
      <c r="K86" s="26">
        <v>28.7</v>
      </c>
      <c r="L86" s="51">
        <f t="shared" ref="L86" si="52">J86*K86</f>
        <v>6.0987499999999991E-3</v>
      </c>
      <c r="M86" s="41"/>
      <c r="N86" s="5"/>
    </row>
    <row r="87" spans="2:14" ht="39.950000000000003" customHeight="1" x14ac:dyDescent="0.25">
      <c r="B87" s="108"/>
      <c r="C87" s="122" t="s">
        <v>31</v>
      </c>
      <c r="D87" s="25" t="s">
        <v>17</v>
      </c>
      <c r="E87" s="26">
        <v>6.2500000000000003E-3</v>
      </c>
      <c r="F87" s="26">
        <f>3000/1000</f>
        <v>3</v>
      </c>
      <c r="G87" s="27">
        <f>E87*F87</f>
        <v>1.8750000000000003E-2</v>
      </c>
      <c r="H87" s="28">
        <f t="shared" si="51"/>
        <v>8.3456250000000006E-3</v>
      </c>
      <c r="I87" s="25" t="s">
        <v>19</v>
      </c>
      <c r="J87" s="27">
        <v>2.5000000000000001E-2</v>
      </c>
      <c r="K87" s="26">
        <v>0</v>
      </c>
      <c r="L87" s="51">
        <f>J87*K87</f>
        <v>0</v>
      </c>
      <c r="M87" s="41"/>
      <c r="N87" s="5"/>
    </row>
    <row r="88" spans="2:14" ht="39.950000000000003" customHeight="1" thickBot="1" x14ac:dyDescent="0.3">
      <c r="B88" s="108"/>
      <c r="C88" s="123"/>
      <c r="D88" s="25" t="s">
        <v>20</v>
      </c>
      <c r="E88" s="26">
        <v>5</v>
      </c>
      <c r="F88" s="26">
        <v>0.35</v>
      </c>
      <c r="G88" s="27">
        <f>E88*F88</f>
        <v>1.75</v>
      </c>
      <c r="H88" s="28">
        <f t="shared" si="51"/>
        <v>0.77892499999999998</v>
      </c>
      <c r="I88" s="25"/>
      <c r="J88" s="27"/>
      <c r="K88" s="26"/>
      <c r="L88" s="51"/>
      <c r="M88" s="41"/>
      <c r="N88" s="5"/>
    </row>
    <row r="89" spans="2:14" ht="39.950000000000003" customHeight="1" thickBot="1" x14ac:dyDescent="0.3">
      <c r="B89" s="109"/>
      <c r="C89" s="76" t="s">
        <v>48</v>
      </c>
      <c r="D89" s="29" t="s">
        <v>53</v>
      </c>
      <c r="E89" s="32">
        <v>0.16700000000000001</v>
      </c>
      <c r="F89" s="30">
        <v>1.35</v>
      </c>
      <c r="G89" s="31">
        <f t="shared" ref="G89" si="53">E89*F89</f>
        <v>0.22545000000000004</v>
      </c>
      <c r="H89" s="20">
        <f>0.4451*G89</f>
        <v>0.10034779500000002</v>
      </c>
      <c r="I89" s="29">
        <v>0</v>
      </c>
      <c r="J89" s="31">
        <v>0</v>
      </c>
      <c r="K89" s="30">
        <v>0</v>
      </c>
      <c r="L89" s="89">
        <v>0</v>
      </c>
      <c r="M89" s="41"/>
      <c r="N89" s="5"/>
    </row>
    <row r="90" spans="2:14" ht="39.950000000000003" customHeight="1" thickBot="1" x14ac:dyDescent="0.3">
      <c r="B90" s="109"/>
      <c r="C90" s="92" t="s">
        <v>49</v>
      </c>
      <c r="D90" s="93" t="s">
        <v>52</v>
      </c>
      <c r="E90" s="94">
        <v>1</v>
      </c>
      <c r="F90" s="94">
        <f>410/1000</f>
        <v>0.41</v>
      </c>
      <c r="G90" s="95">
        <f>F90*E90</f>
        <v>0.41</v>
      </c>
      <c r="H90" s="96">
        <f>0.4451*G90</f>
        <v>0.18249099999999999</v>
      </c>
      <c r="I90" s="93" t="s">
        <v>50</v>
      </c>
      <c r="J90" s="95">
        <f>J87*4*2</f>
        <v>0.2</v>
      </c>
      <c r="K90" s="14">
        <v>87</v>
      </c>
      <c r="L90" s="61">
        <f>J90*K90</f>
        <v>17.400000000000002</v>
      </c>
      <c r="M90" s="41"/>
      <c r="N90" s="5"/>
    </row>
    <row r="91" spans="2:14" ht="39.950000000000003" customHeight="1" thickBot="1" x14ac:dyDescent="0.3">
      <c r="B91" s="109"/>
      <c r="C91" s="92" t="s">
        <v>55</v>
      </c>
      <c r="D91" s="13" t="s">
        <v>17</v>
      </c>
      <c r="E91" s="94">
        <f>(25*3)/60</f>
        <v>1.25</v>
      </c>
      <c r="F91" s="18">
        <f>3000/1000</f>
        <v>3</v>
      </c>
      <c r="G91" s="19">
        <f t="shared" ref="G91:G92" si="54">E91*F91</f>
        <v>3.75</v>
      </c>
      <c r="H91" s="20">
        <f t="shared" ref="H91" si="55">0.4451*G91</f>
        <v>1.669125</v>
      </c>
      <c r="I91" s="17" t="s">
        <v>19</v>
      </c>
      <c r="J91" s="19">
        <v>2E-3</v>
      </c>
      <c r="K91" s="18">
        <v>0</v>
      </c>
      <c r="L91" s="64">
        <f t="shared" ref="L91" si="56">J91*K91</f>
        <v>0</v>
      </c>
      <c r="M91" s="41"/>
      <c r="N91" s="5"/>
    </row>
    <row r="92" spans="2:14" ht="39.950000000000003" customHeight="1" thickBot="1" x14ac:dyDescent="0.3">
      <c r="B92" s="109"/>
      <c r="C92" s="76" t="s">
        <v>48</v>
      </c>
      <c r="D92" s="29" t="s">
        <v>53</v>
      </c>
      <c r="E92" s="32">
        <v>0.16700000000000001</v>
      </c>
      <c r="F92" s="30">
        <v>1.35</v>
      </c>
      <c r="G92" s="31">
        <f t="shared" si="54"/>
        <v>0.22545000000000004</v>
      </c>
      <c r="H92" s="20">
        <f>0.4451*G92</f>
        <v>0.10034779500000002</v>
      </c>
      <c r="I92" s="29">
        <v>0</v>
      </c>
      <c r="J92" s="31">
        <v>0</v>
      </c>
      <c r="K92" s="30">
        <v>0</v>
      </c>
      <c r="L92" s="89">
        <v>0</v>
      </c>
      <c r="M92" s="41"/>
      <c r="N92" s="5"/>
    </row>
    <row r="93" spans="2:14" ht="191.45" customHeight="1" x14ac:dyDescent="0.25">
      <c r="B93" s="109"/>
      <c r="C93" s="99" t="s">
        <v>51</v>
      </c>
      <c r="D93" s="29" t="s">
        <v>60</v>
      </c>
      <c r="E93" s="30">
        <f>(2+3+2+3+12+2+3+3+2+5+7+2+5+9+7+3+5)/60</f>
        <v>1.25</v>
      </c>
      <c r="F93" s="100" t="s">
        <v>54</v>
      </c>
      <c r="G93" s="31"/>
      <c r="H93" s="32"/>
      <c r="I93" s="29"/>
      <c r="J93" s="31"/>
      <c r="K93" s="30"/>
      <c r="L93" s="89">
        <f>16.92*E93</f>
        <v>21.150000000000002</v>
      </c>
      <c r="M93" s="41"/>
      <c r="N93" s="5"/>
    </row>
    <row r="94" spans="2:14" ht="39.950000000000003" customHeight="1" thickBot="1" x14ac:dyDescent="0.3">
      <c r="B94" s="110"/>
      <c r="C94" s="49" t="s">
        <v>30</v>
      </c>
      <c r="D94" s="52"/>
      <c r="E94" s="53"/>
      <c r="F94" s="53"/>
      <c r="G94" s="54"/>
      <c r="H94" s="55">
        <f>SUM(H85:H93)</f>
        <v>3.1443644400000004</v>
      </c>
      <c r="I94" s="52"/>
      <c r="J94" s="54"/>
      <c r="K94" s="53"/>
      <c r="L94" s="55">
        <f>SUM(L85:L93)</f>
        <v>38.556098750000004</v>
      </c>
      <c r="M94" s="42">
        <f>H94+L94</f>
        <v>41.700463190000008</v>
      </c>
      <c r="N94" s="42">
        <f>1000*(I94+M94)</f>
        <v>41700.463190000009</v>
      </c>
    </row>
    <row r="95" spans="2:14" ht="39.950000000000003" customHeight="1" x14ac:dyDescent="0.25">
      <c r="B95" s="124" t="s">
        <v>9</v>
      </c>
      <c r="C95" s="105" t="s">
        <v>32</v>
      </c>
      <c r="D95" s="25" t="s">
        <v>46</v>
      </c>
      <c r="E95" s="26">
        <v>0.33300000000000002</v>
      </c>
      <c r="F95" s="26">
        <f>2000/1000</f>
        <v>2</v>
      </c>
      <c r="G95" s="27">
        <f>E95*F95</f>
        <v>0.66600000000000004</v>
      </c>
      <c r="H95" s="28">
        <f>0.4451*G95</f>
        <v>0.29643659999999999</v>
      </c>
      <c r="I95" s="25" t="s">
        <v>19</v>
      </c>
      <c r="J95" s="27">
        <v>2.4799999999999999E-2</v>
      </c>
      <c r="K95" s="26"/>
      <c r="L95" s="51">
        <f>J95*K95</f>
        <v>0</v>
      </c>
      <c r="M95" s="4"/>
      <c r="N95" s="5"/>
    </row>
    <row r="96" spans="2:14" ht="39.950000000000003" customHeight="1" thickBot="1" x14ac:dyDescent="0.3">
      <c r="B96" s="114"/>
      <c r="C96" s="106"/>
      <c r="D96" s="25" t="s">
        <v>17</v>
      </c>
      <c r="E96" s="26">
        <v>6.2500000000000003E-3</v>
      </c>
      <c r="F96" s="26">
        <f>3000/1000</f>
        <v>3</v>
      </c>
      <c r="G96" s="27">
        <f>E96*F96</f>
        <v>1.8750000000000003E-2</v>
      </c>
      <c r="H96" s="28">
        <f t="shared" ref="H96:H98" si="57">0.4451*G96</f>
        <v>8.3456250000000006E-3</v>
      </c>
      <c r="I96" s="25" t="s">
        <v>18</v>
      </c>
      <c r="J96" s="27">
        <v>2.1249999999999999E-4</v>
      </c>
      <c r="K96" s="26">
        <v>28.7</v>
      </c>
      <c r="L96" s="51">
        <f t="shared" ref="L96:L97" si="58">J96*K96</f>
        <v>6.0987499999999991E-3</v>
      </c>
      <c r="M96" s="4"/>
      <c r="N96" s="5"/>
    </row>
    <row r="97" spans="2:14" ht="39.950000000000003" customHeight="1" x14ac:dyDescent="0.25">
      <c r="B97" s="114"/>
      <c r="C97" s="105" t="s">
        <v>31</v>
      </c>
      <c r="D97" s="25" t="s">
        <v>17</v>
      </c>
      <c r="E97" s="26">
        <v>6.2500000000000003E-3</v>
      </c>
      <c r="F97" s="26">
        <f>3000/1000</f>
        <v>3</v>
      </c>
      <c r="G97" s="27">
        <f>E97*F97</f>
        <v>1.8750000000000003E-2</v>
      </c>
      <c r="H97" s="28">
        <f t="shared" si="57"/>
        <v>8.3456250000000006E-3</v>
      </c>
      <c r="I97" s="25" t="s">
        <v>19</v>
      </c>
      <c r="J97" s="27">
        <f>0.025-J98</f>
        <v>2.4787500000000001E-2</v>
      </c>
      <c r="K97" s="26">
        <v>0</v>
      </c>
      <c r="L97" s="51">
        <f t="shared" si="58"/>
        <v>0</v>
      </c>
      <c r="M97" s="4"/>
      <c r="N97" s="5"/>
    </row>
    <row r="98" spans="2:14" ht="39.950000000000003" customHeight="1" x14ac:dyDescent="0.25">
      <c r="B98" s="114"/>
      <c r="C98" s="125"/>
      <c r="D98" s="25" t="s">
        <v>20</v>
      </c>
      <c r="E98" s="26">
        <v>5</v>
      </c>
      <c r="F98" s="26">
        <v>0.35</v>
      </c>
      <c r="G98" s="27">
        <f>E98*F98</f>
        <v>1.75</v>
      </c>
      <c r="H98" s="28">
        <f t="shared" si="57"/>
        <v>0.77892499999999998</v>
      </c>
      <c r="I98" s="25" t="s">
        <v>18</v>
      </c>
      <c r="J98" s="27">
        <v>2.1249999999999999E-4</v>
      </c>
      <c r="K98" s="26">
        <v>28.7</v>
      </c>
      <c r="L98" s="51">
        <f>J98*K98</f>
        <v>6.0987499999999991E-3</v>
      </c>
      <c r="M98" s="4"/>
      <c r="N98" s="5"/>
    </row>
    <row r="99" spans="2:14" ht="39.950000000000003" customHeight="1" thickBot="1" x14ac:dyDescent="0.3">
      <c r="B99" s="114"/>
      <c r="C99" s="76" t="s">
        <v>48</v>
      </c>
      <c r="D99" s="29" t="s">
        <v>53</v>
      </c>
      <c r="E99" s="32">
        <v>0.16700000000000001</v>
      </c>
      <c r="F99" s="30">
        <v>1.35</v>
      </c>
      <c r="G99" s="31">
        <f t="shared" ref="G99" si="59">E99*F99</f>
        <v>0.22545000000000004</v>
      </c>
      <c r="H99" s="20">
        <f>0.4451*G99</f>
        <v>0.10034779500000002</v>
      </c>
      <c r="I99" s="29">
        <v>0</v>
      </c>
      <c r="J99" s="31">
        <v>0</v>
      </c>
      <c r="K99" s="30">
        <v>0</v>
      </c>
      <c r="L99" s="89">
        <v>0</v>
      </c>
      <c r="M99" s="4"/>
      <c r="N99" s="5"/>
    </row>
    <row r="100" spans="2:14" ht="39.950000000000003" customHeight="1" thickBot="1" x14ac:dyDescent="0.3">
      <c r="B100" s="114"/>
      <c r="C100" s="92" t="s">
        <v>49</v>
      </c>
      <c r="D100" s="93" t="s">
        <v>52</v>
      </c>
      <c r="E100" s="94">
        <v>1</v>
      </c>
      <c r="F100" s="94">
        <f>410/1000</f>
        <v>0.41</v>
      </c>
      <c r="G100" s="95">
        <f>F100*E100</f>
        <v>0.41</v>
      </c>
      <c r="H100" s="96">
        <f>0.4451*G100</f>
        <v>0.18249099999999999</v>
      </c>
      <c r="I100" s="93" t="s">
        <v>50</v>
      </c>
      <c r="J100" s="95">
        <f>(J97+J98)*4*2</f>
        <v>0.2</v>
      </c>
      <c r="K100" s="14">
        <v>87</v>
      </c>
      <c r="L100" s="61">
        <f>J100*K100</f>
        <v>17.400000000000002</v>
      </c>
      <c r="M100" s="4"/>
      <c r="N100" s="5"/>
    </row>
    <row r="101" spans="2:14" ht="39.950000000000003" customHeight="1" thickBot="1" x14ac:dyDescent="0.3">
      <c r="B101" s="114"/>
      <c r="C101" s="92" t="s">
        <v>55</v>
      </c>
      <c r="D101" s="13" t="s">
        <v>17</v>
      </c>
      <c r="E101" s="94">
        <f>(25*3)/60</f>
        <v>1.25</v>
      </c>
      <c r="F101" s="18">
        <f>3000/1000</f>
        <v>3</v>
      </c>
      <c r="G101" s="19">
        <f t="shared" ref="G101:G102" si="60">E101*F101</f>
        <v>3.75</v>
      </c>
      <c r="H101" s="20">
        <f t="shared" ref="H101" si="61">0.4451*G101</f>
        <v>1.669125</v>
      </c>
      <c r="I101" s="17" t="s">
        <v>19</v>
      </c>
      <c r="J101" s="19">
        <v>2E-3</v>
      </c>
      <c r="K101" s="18">
        <v>0</v>
      </c>
      <c r="L101" s="64">
        <f t="shared" ref="L101" si="62">J101*K101</f>
        <v>0</v>
      </c>
      <c r="M101" s="4"/>
      <c r="N101" s="5"/>
    </row>
    <row r="102" spans="2:14" ht="39.950000000000003" customHeight="1" thickBot="1" x14ac:dyDescent="0.3">
      <c r="B102" s="114"/>
      <c r="C102" s="76" t="s">
        <v>48</v>
      </c>
      <c r="D102" s="29" t="s">
        <v>53</v>
      </c>
      <c r="E102" s="32">
        <v>0.16700000000000001</v>
      </c>
      <c r="F102" s="30">
        <v>1.35</v>
      </c>
      <c r="G102" s="31">
        <f t="shared" si="60"/>
        <v>0.22545000000000004</v>
      </c>
      <c r="H102" s="20">
        <f>0.4451*G102</f>
        <v>0.10034779500000002</v>
      </c>
      <c r="I102" s="29">
        <v>0</v>
      </c>
      <c r="J102" s="31">
        <v>0</v>
      </c>
      <c r="K102" s="30">
        <v>0</v>
      </c>
      <c r="L102" s="89">
        <v>0</v>
      </c>
      <c r="M102" s="4"/>
      <c r="N102" s="5"/>
    </row>
    <row r="103" spans="2:14" ht="172.5" customHeight="1" thickBot="1" x14ac:dyDescent="0.3">
      <c r="B103" s="114"/>
      <c r="C103" s="99" t="s">
        <v>51</v>
      </c>
      <c r="D103" s="29" t="s">
        <v>60</v>
      </c>
      <c r="E103" s="30">
        <f>(2+3+2+3+12+2+3+3+2+5+7+2+5+9+7+3+5)/60</f>
        <v>1.25</v>
      </c>
      <c r="F103" s="100" t="s">
        <v>54</v>
      </c>
      <c r="G103" s="31"/>
      <c r="H103" s="32"/>
      <c r="I103" s="29"/>
      <c r="J103" s="31"/>
      <c r="K103" s="30"/>
      <c r="L103" s="89">
        <f>16.92*E103</f>
        <v>21.150000000000002</v>
      </c>
      <c r="M103" s="4"/>
      <c r="N103" s="5"/>
    </row>
    <row r="104" spans="2:14" ht="39.950000000000003" customHeight="1" thickBot="1" x14ac:dyDescent="0.3">
      <c r="B104" s="115"/>
      <c r="C104" s="50" t="s">
        <v>30</v>
      </c>
      <c r="D104" s="52"/>
      <c r="E104" s="53"/>
      <c r="F104" s="53"/>
      <c r="G104" s="54"/>
      <c r="H104" s="55">
        <f>SUM(H95:H103)</f>
        <v>3.1443644400000004</v>
      </c>
      <c r="I104" s="52"/>
      <c r="J104" s="54"/>
      <c r="K104" s="53"/>
      <c r="L104" s="55">
        <f>SUM(L95:L103)</f>
        <v>38.562197500000003</v>
      </c>
      <c r="M104" s="42">
        <f>H104+L104</f>
        <v>41.70656194</v>
      </c>
      <c r="N104" s="42">
        <f>1000*(I104+M104)</f>
        <v>41706.56194</v>
      </c>
    </row>
    <row r="105" spans="2:14" ht="39.950000000000003" customHeight="1" x14ac:dyDescent="0.25">
      <c r="B105" s="107" t="s">
        <v>39</v>
      </c>
      <c r="C105" s="122" t="s">
        <v>32</v>
      </c>
      <c r="D105" s="25" t="s">
        <v>47</v>
      </c>
      <c r="E105" s="26">
        <v>0.25</v>
      </c>
      <c r="F105" s="26">
        <f>1100/1000</f>
        <v>1.1000000000000001</v>
      </c>
      <c r="G105" s="27">
        <f>E105*F105</f>
        <v>0.27500000000000002</v>
      </c>
      <c r="H105" s="28">
        <f>0.4451*G105</f>
        <v>0.12240250000000001</v>
      </c>
      <c r="I105" s="25" t="s">
        <v>19</v>
      </c>
      <c r="J105" s="27">
        <v>2.5000000000000001E-2</v>
      </c>
      <c r="K105" s="26"/>
      <c r="L105" s="51">
        <f>J105*K105</f>
        <v>0</v>
      </c>
      <c r="M105" s="41"/>
      <c r="N105" s="5"/>
    </row>
    <row r="106" spans="2:14" ht="39.950000000000003" customHeight="1" thickBot="1" x14ac:dyDescent="0.3">
      <c r="B106" s="108"/>
      <c r="C106" s="123"/>
      <c r="D106" s="25" t="s">
        <v>17</v>
      </c>
      <c r="E106" s="26">
        <v>6.2500000000000003E-3</v>
      </c>
      <c r="F106" s="26">
        <f>3000/1000</f>
        <v>3</v>
      </c>
      <c r="G106" s="27">
        <f>E106*F106</f>
        <v>1.8750000000000003E-2</v>
      </c>
      <c r="H106" s="28">
        <f t="shared" ref="H106:H108" si="63">0.4451*G106</f>
        <v>8.3456250000000006E-3</v>
      </c>
      <c r="I106" s="25"/>
      <c r="J106" s="27">
        <v>2.1249999999999999E-4</v>
      </c>
      <c r="K106" s="26">
        <v>28.7</v>
      </c>
      <c r="L106" s="51">
        <f t="shared" ref="L106" si="64">J106*K106</f>
        <v>6.0987499999999991E-3</v>
      </c>
      <c r="M106" s="41"/>
      <c r="N106" s="5"/>
    </row>
    <row r="107" spans="2:14" ht="39.950000000000003" customHeight="1" x14ac:dyDescent="0.25">
      <c r="B107" s="108"/>
      <c r="C107" s="122" t="s">
        <v>31</v>
      </c>
      <c r="D107" s="25" t="s">
        <v>17</v>
      </c>
      <c r="E107" s="26">
        <v>6.2500000000000003E-3</v>
      </c>
      <c r="F107" s="26">
        <f>3000/1000</f>
        <v>3</v>
      </c>
      <c r="G107" s="27">
        <f>E107*F107</f>
        <v>1.8750000000000003E-2</v>
      </c>
      <c r="H107" s="28">
        <f t="shared" si="63"/>
        <v>8.3456250000000006E-3</v>
      </c>
      <c r="I107" s="25" t="s">
        <v>19</v>
      </c>
      <c r="J107" s="27">
        <v>2.5000000000000001E-2</v>
      </c>
      <c r="K107" s="26">
        <v>0</v>
      </c>
      <c r="L107" s="51">
        <f>J107*K107</f>
        <v>0</v>
      </c>
      <c r="M107" s="41"/>
      <c r="N107" s="5"/>
    </row>
    <row r="108" spans="2:14" ht="39.950000000000003" customHeight="1" thickBot="1" x14ac:dyDescent="0.3">
      <c r="B108" s="108"/>
      <c r="C108" s="123"/>
      <c r="D108" s="25" t="s">
        <v>20</v>
      </c>
      <c r="E108" s="26">
        <v>5</v>
      </c>
      <c r="F108" s="26">
        <v>0.35</v>
      </c>
      <c r="G108" s="27">
        <f>E108*F108</f>
        <v>1.75</v>
      </c>
      <c r="H108" s="28">
        <f t="shared" si="63"/>
        <v>0.77892499999999998</v>
      </c>
      <c r="I108" s="25"/>
      <c r="J108" s="27"/>
      <c r="K108" s="26"/>
      <c r="L108" s="51"/>
      <c r="M108" s="41"/>
      <c r="N108" s="5"/>
    </row>
    <row r="109" spans="2:14" ht="39.950000000000003" customHeight="1" thickBot="1" x14ac:dyDescent="0.3">
      <c r="B109" s="109"/>
      <c r="C109" s="76" t="s">
        <v>48</v>
      </c>
      <c r="D109" s="29" t="s">
        <v>53</v>
      </c>
      <c r="E109" s="32">
        <v>0.16700000000000001</v>
      </c>
      <c r="F109" s="30">
        <v>1.35</v>
      </c>
      <c r="G109" s="31">
        <f t="shared" ref="G109" si="65">E109*F109</f>
        <v>0.22545000000000004</v>
      </c>
      <c r="H109" s="20">
        <f>0.4451*G109</f>
        <v>0.10034779500000002</v>
      </c>
      <c r="I109" s="29">
        <v>0</v>
      </c>
      <c r="J109" s="31">
        <v>0</v>
      </c>
      <c r="K109" s="30">
        <v>0</v>
      </c>
      <c r="L109" s="89">
        <v>0</v>
      </c>
      <c r="M109" s="41"/>
      <c r="N109" s="5"/>
    </row>
    <row r="110" spans="2:14" ht="39.950000000000003" customHeight="1" thickBot="1" x14ac:dyDescent="0.3">
      <c r="B110" s="109"/>
      <c r="C110" s="92" t="s">
        <v>49</v>
      </c>
      <c r="D110" s="93" t="s">
        <v>52</v>
      </c>
      <c r="E110" s="94">
        <v>1</v>
      </c>
      <c r="F110" s="94">
        <f>410/1000</f>
        <v>0.41</v>
      </c>
      <c r="G110" s="95">
        <f>F110*E110</f>
        <v>0.41</v>
      </c>
      <c r="H110" s="96">
        <f>0.4451*G110</f>
        <v>0.18249099999999999</v>
      </c>
      <c r="I110" s="93" t="s">
        <v>50</v>
      </c>
      <c r="J110" s="95">
        <f>J105*4*2</f>
        <v>0.2</v>
      </c>
      <c r="K110" s="14">
        <v>87</v>
      </c>
      <c r="L110" s="61">
        <f>J110*K110</f>
        <v>17.400000000000002</v>
      </c>
      <c r="M110" s="41"/>
      <c r="N110" s="5"/>
    </row>
    <row r="111" spans="2:14" ht="39.950000000000003" customHeight="1" thickBot="1" x14ac:dyDescent="0.3">
      <c r="B111" s="109"/>
      <c r="C111" s="92" t="s">
        <v>55</v>
      </c>
      <c r="D111" s="13" t="s">
        <v>17</v>
      </c>
      <c r="E111" s="94">
        <f>(25*3)/60</f>
        <v>1.25</v>
      </c>
      <c r="F111" s="18">
        <f>3000/1000</f>
        <v>3</v>
      </c>
      <c r="G111" s="19">
        <f t="shared" ref="G111:G112" si="66">E111*F111</f>
        <v>3.75</v>
      </c>
      <c r="H111" s="20">
        <f t="shared" ref="H111" si="67">0.4451*G111</f>
        <v>1.669125</v>
      </c>
      <c r="I111" s="17" t="s">
        <v>19</v>
      </c>
      <c r="J111" s="19">
        <v>2E-3</v>
      </c>
      <c r="K111" s="18">
        <v>0</v>
      </c>
      <c r="L111" s="64">
        <f t="shared" ref="L111" si="68">J111*K111</f>
        <v>0</v>
      </c>
      <c r="M111" s="41"/>
      <c r="N111" s="5"/>
    </row>
    <row r="112" spans="2:14" ht="39.950000000000003" customHeight="1" thickBot="1" x14ac:dyDescent="0.3">
      <c r="B112" s="109"/>
      <c r="C112" s="76" t="s">
        <v>48</v>
      </c>
      <c r="D112" s="29" t="s">
        <v>53</v>
      </c>
      <c r="E112" s="32">
        <v>0.16700000000000001</v>
      </c>
      <c r="F112" s="30">
        <v>1.35</v>
      </c>
      <c r="G112" s="31">
        <f t="shared" si="66"/>
        <v>0.22545000000000004</v>
      </c>
      <c r="H112" s="20">
        <f>0.4451*G112</f>
        <v>0.10034779500000002</v>
      </c>
      <c r="I112" s="29">
        <v>0</v>
      </c>
      <c r="J112" s="31">
        <v>0</v>
      </c>
      <c r="K112" s="30">
        <v>0</v>
      </c>
      <c r="L112" s="89">
        <v>0</v>
      </c>
      <c r="M112" s="41"/>
      <c r="N112" s="5"/>
    </row>
    <row r="113" spans="2:14" ht="159.6" customHeight="1" x14ac:dyDescent="0.25">
      <c r="B113" s="109"/>
      <c r="C113" s="99" t="s">
        <v>51</v>
      </c>
      <c r="D113" s="29" t="s">
        <v>61</v>
      </c>
      <c r="E113" s="30">
        <f>(2+2+3+12+2+3+3+2+5+7+2+5+9+7+3+5)/60</f>
        <v>1.2</v>
      </c>
      <c r="F113" s="100" t="s">
        <v>54</v>
      </c>
      <c r="G113" s="31"/>
      <c r="H113" s="32"/>
      <c r="I113" s="29"/>
      <c r="J113" s="31"/>
      <c r="K113" s="30"/>
      <c r="L113" s="89">
        <f>16.92*E113</f>
        <v>20.304000000000002</v>
      </c>
      <c r="M113" s="41"/>
      <c r="N113" s="5"/>
    </row>
    <row r="114" spans="2:14" ht="39.950000000000003" customHeight="1" thickBot="1" x14ac:dyDescent="0.3">
      <c r="B114" s="110"/>
      <c r="C114" s="49" t="s">
        <v>30</v>
      </c>
      <c r="D114" s="52"/>
      <c r="E114" s="53"/>
      <c r="F114" s="53"/>
      <c r="G114" s="54"/>
      <c r="H114" s="55">
        <f>SUM(H105:H113)</f>
        <v>2.9703303400000003</v>
      </c>
      <c r="I114" s="52"/>
      <c r="J114" s="54"/>
      <c r="K114" s="53"/>
      <c r="L114" s="55">
        <f>SUM(L105:L113)</f>
        <v>37.71009875</v>
      </c>
      <c r="M114" s="42">
        <f>H114+L114</f>
        <v>40.680429090000004</v>
      </c>
      <c r="N114" s="42">
        <f>1000*(I114+M114)</f>
        <v>40680.429090000005</v>
      </c>
    </row>
    <row r="115" spans="2:14" ht="39.950000000000003" customHeight="1" x14ac:dyDescent="0.25">
      <c r="B115" s="124" t="s">
        <v>11</v>
      </c>
      <c r="C115" s="105" t="s">
        <v>32</v>
      </c>
      <c r="D115" s="25" t="s">
        <v>47</v>
      </c>
      <c r="E115" s="26">
        <v>0.25</v>
      </c>
      <c r="F115" s="26">
        <f>1100/1000</f>
        <v>1.1000000000000001</v>
      </c>
      <c r="G115" s="27">
        <f>E115*F115</f>
        <v>0.27500000000000002</v>
      </c>
      <c r="H115" s="28">
        <f>0.4451*G115</f>
        <v>0.12240250000000001</v>
      </c>
      <c r="I115" s="25" t="s">
        <v>19</v>
      </c>
      <c r="J115" s="27">
        <v>2.5000000000000001E-2</v>
      </c>
      <c r="K115" s="26">
        <v>0</v>
      </c>
      <c r="L115" s="51">
        <f>J115*K115</f>
        <v>0</v>
      </c>
      <c r="M115" s="4"/>
      <c r="N115" s="5"/>
    </row>
    <row r="116" spans="2:14" ht="39.950000000000003" customHeight="1" thickBot="1" x14ac:dyDescent="0.3">
      <c r="B116" s="114"/>
      <c r="C116" s="106"/>
      <c r="D116" s="25" t="s">
        <v>17</v>
      </c>
      <c r="E116" s="26">
        <v>6.2500000000000003E-3</v>
      </c>
      <c r="F116" s="26">
        <f>3000/1000</f>
        <v>3</v>
      </c>
      <c r="G116" s="27">
        <f>E116*F116</f>
        <v>1.8750000000000003E-2</v>
      </c>
      <c r="H116" s="28">
        <f t="shared" ref="H116:H118" si="69">0.4451*G116</f>
        <v>8.3456250000000006E-3</v>
      </c>
      <c r="I116" s="25"/>
      <c r="J116" s="27"/>
      <c r="K116" s="26"/>
      <c r="L116" s="51">
        <f t="shared" ref="L116:L117" si="70">J116*K116</f>
        <v>0</v>
      </c>
      <c r="M116" s="4"/>
      <c r="N116" s="5"/>
    </row>
    <row r="117" spans="2:14" ht="39.950000000000003" customHeight="1" x14ac:dyDescent="0.25">
      <c r="B117" s="114"/>
      <c r="C117" s="105" t="s">
        <v>31</v>
      </c>
      <c r="D117" s="25" t="s">
        <v>17</v>
      </c>
      <c r="E117" s="26">
        <v>6.2500000000000003E-3</v>
      </c>
      <c r="F117" s="26">
        <f>3000/1000</f>
        <v>3</v>
      </c>
      <c r="G117" s="27">
        <f>E117*F117</f>
        <v>1.8750000000000003E-2</v>
      </c>
      <c r="H117" s="28">
        <f t="shared" si="69"/>
        <v>8.3456250000000006E-3</v>
      </c>
      <c r="I117" s="25" t="s">
        <v>19</v>
      </c>
      <c r="J117" s="27">
        <f>0.025-J118</f>
        <v>2.4787500000000001E-2</v>
      </c>
      <c r="K117" s="26">
        <v>0</v>
      </c>
      <c r="L117" s="51">
        <f t="shared" si="70"/>
        <v>0</v>
      </c>
      <c r="M117" s="4"/>
      <c r="N117" s="5"/>
    </row>
    <row r="118" spans="2:14" ht="39.950000000000003" customHeight="1" x14ac:dyDescent="0.25">
      <c r="B118" s="114"/>
      <c r="C118" s="125"/>
      <c r="D118" s="25" t="s">
        <v>20</v>
      </c>
      <c r="E118" s="26">
        <v>5</v>
      </c>
      <c r="F118" s="26">
        <v>0.35</v>
      </c>
      <c r="G118" s="27">
        <f>E118*F118</f>
        <v>1.75</v>
      </c>
      <c r="H118" s="28">
        <f t="shared" si="69"/>
        <v>0.77892499999999998</v>
      </c>
      <c r="I118" s="25" t="s">
        <v>18</v>
      </c>
      <c r="J118" s="27">
        <v>2.1249999999999999E-4</v>
      </c>
      <c r="K118" s="26">
        <v>28.7</v>
      </c>
      <c r="L118" s="51">
        <f>J118*K118</f>
        <v>6.0987499999999991E-3</v>
      </c>
      <c r="M118" s="4"/>
      <c r="N118" s="5"/>
    </row>
    <row r="119" spans="2:14" ht="39.950000000000003" customHeight="1" thickBot="1" x14ac:dyDescent="0.3">
      <c r="B119" s="114"/>
      <c r="C119" s="76" t="s">
        <v>48</v>
      </c>
      <c r="D119" s="29" t="s">
        <v>53</v>
      </c>
      <c r="E119" s="32">
        <v>0.16700000000000001</v>
      </c>
      <c r="F119" s="30">
        <v>1.35</v>
      </c>
      <c r="G119" s="31">
        <f t="shared" ref="G119" si="71">E119*F119</f>
        <v>0.22545000000000004</v>
      </c>
      <c r="H119" s="20">
        <f>0.4451*G119</f>
        <v>0.10034779500000002</v>
      </c>
      <c r="I119" s="29">
        <v>0</v>
      </c>
      <c r="J119" s="31">
        <v>0</v>
      </c>
      <c r="K119" s="30">
        <v>0</v>
      </c>
      <c r="L119" s="89">
        <v>0</v>
      </c>
      <c r="M119" s="4"/>
      <c r="N119" s="5"/>
    </row>
    <row r="120" spans="2:14" ht="39.950000000000003" customHeight="1" thickBot="1" x14ac:dyDescent="0.3">
      <c r="B120" s="114"/>
      <c r="C120" s="92" t="s">
        <v>49</v>
      </c>
      <c r="D120" s="93" t="s">
        <v>52</v>
      </c>
      <c r="E120" s="94">
        <v>1</v>
      </c>
      <c r="F120" s="94">
        <f>410/1000</f>
        <v>0.41</v>
      </c>
      <c r="G120" s="95">
        <f>F120*E120</f>
        <v>0.41</v>
      </c>
      <c r="H120" s="96">
        <f>0.4451*G120</f>
        <v>0.18249099999999999</v>
      </c>
      <c r="I120" s="93" t="s">
        <v>50</v>
      </c>
      <c r="J120" s="95">
        <f>J115*4*2</f>
        <v>0.2</v>
      </c>
      <c r="K120" s="14">
        <v>87</v>
      </c>
      <c r="L120" s="61">
        <f>J120*K120</f>
        <v>17.400000000000002</v>
      </c>
      <c r="M120" s="4"/>
      <c r="N120" s="5"/>
    </row>
    <row r="121" spans="2:14" ht="39.950000000000003" customHeight="1" thickBot="1" x14ac:dyDescent="0.3">
      <c r="B121" s="114"/>
      <c r="C121" s="92" t="s">
        <v>55</v>
      </c>
      <c r="D121" s="13" t="s">
        <v>17</v>
      </c>
      <c r="E121" s="94">
        <f>(25*3)/60</f>
        <v>1.25</v>
      </c>
      <c r="F121" s="18">
        <f>3000/1000</f>
        <v>3</v>
      </c>
      <c r="G121" s="19">
        <f t="shared" ref="G121:G122" si="72">E121*F121</f>
        <v>3.75</v>
      </c>
      <c r="H121" s="20">
        <f t="shared" ref="H121" si="73">0.4451*G121</f>
        <v>1.669125</v>
      </c>
      <c r="I121" s="17" t="s">
        <v>19</v>
      </c>
      <c r="J121" s="19">
        <v>2E-3</v>
      </c>
      <c r="K121" s="18">
        <v>0</v>
      </c>
      <c r="L121" s="64">
        <f t="shared" ref="L121" si="74">J121*K121</f>
        <v>0</v>
      </c>
      <c r="M121" s="4"/>
      <c r="N121" s="5"/>
    </row>
    <row r="122" spans="2:14" ht="39.950000000000003" customHeight="1" thickBot="1" x14ac:dyDescent="0.3">
      <c r="B122" s="114"/>
      <c r="C122" s="76" t="s">
        <v>48</v>
      </c>
      <c r="D122" s="29" t="s">
        <v>53</v>
      </c>
      <c r="E122" s="32">
        <v>0.16700000000000001</v>
      </c>
      <c r="F122" s="30">
        <v>1.35</v>
      </c>
      <c r="G122" s="31">
        <f t="shared" si="72"/>
        <v>0.22545000000000004</v>
      </c>
      <c r="H122" s="20">
        <f>0.4451*G122</f>
        <v>0.10034779500000002</v>
      </c>
      <c r="I122" s="29">
        <v>0</v>
      </c>
      <c r="J122" s="31">
        <v>0</v>
      </c>
      <c r="K122" s="30">
        <v>0</v>
      </c>
      <c r="L122" s="89">
        <v>0</v>
      </c>
      <c r="M122" s="4"/>
      <c r="N122" s="5"/>
    </row>
    <row r="123" spans="2:14" ht="169.5" customHeight="1" x14ac:dyDescent="0.25">
      <c r="B123" s="114"/>
      <c r="C123" s="99" t="s">
        <v>51</v>
      </c>
      <c r="D123" s="29" t="s">
        <v>61</v>
      </c>
      <c r="E123" s="30">
        <f>(2+2+3+12+2+3+3+2+5+7+2+5+9+7+3+5)/60</f>
        <v>1.2</v>
      </c>
      <c r="F123" s="100" t="s">
        <v>54</v>
      </c>
      <c r="G123" s="31"/>
      <c r="H123" s="32"/>
      <c r="I123" s="29"/>
      <c r="J123" s="31"/>
      <c r="K123" s="30"/>
      <c r="L123" s="89">
        <f>16.92*E123</f>
        <v>20.304000000000002</v>
      </c>
      <c r="M123" s="4"/>
      <c r="N123" s="5"/>
    </row>
    <row r="124" spans="2:14" ht="39.950000000000003" customHeight="1" thickBot="1" x14ac:dyDescent="0.3">
      <c r="B124" s="115"/>
      <c r="C124" s="49" t="s">
        <v>30</v>
      </c>
      <c r="D124" s="52"/>
      <c r="E124" s="53"/>
      <c r="F124" s="53"/>
      <c r="G124" s="54"/>
      <c r="H124" s="55">
        <f>SUM(H115:H123)</f>
        <v>2.9703303400000003</v>
      </c>
      <c r="I124" s="52"/>
      <c r="J124" s="54"/>
      <c r="K124" s="53"/>
      <c r="L124" s="55">
        <f>SUM(L115:L123)</f>
        <v>37.71009875</v>
      </c>
      <c r="M124" s="42">
        <f>H124+L124</f>
        <v>40.680429090000004</v>
      </c>
      <c r="N124" s="42">
        <f>1000*(H124+L124)</f>
        <v>40680.429090000005</v>
      </c>
    </row>
    <row r="125" spans="2:14" ht="39.950000000000003" customHeight="1" x14ac:dyDescent="0.25">
      <c r="B125" s="107" t="s">
        <v>40</v>
      </c>
      <c r="C125" s="122" t="s">
        <v>32</v>
      </c>
      <c r="D125" s="25" t="s">
        <v>47</v>
      </c>
      <c r="E125" s="26">
        <v>0.25</v>
      </c>
      <c r="F125" s="26">
        <f>1100/1000</f>
        <v>1.1000000000000001</v>
      </c>
      <c r="G125" s="27">
        <f>E125*F125</f>
        <v>0.27500000000000002</v>
      </c>
      <c r="H125" s="28">
        <f>0.4451*G125</f>
        <v>0.12240250000000001</v>
      </c>
      <c r="I125" s="25" t="s">
        <v>19</v>
      </c>
      <c r="J125" s="27">
        <v>2.4799999999999999E-2</v>
      </c>
      <c r="K125" s="26"/>
      <c r="L125" s="51">
        <f>J125*K125</f>
        <v>0</v>
      </c>
      <c r="M125" s="41"/>
      <c r="N125" s="5"/>
    </row>
    <row r="126" spans="2:14" ht="39.950000000000003" customHeight="1" thickBot="1" x14ac:dyDescent="0.3">
      <c r="B126" s="108"/>
      <c r="C126" s="123"/>
      <c r="D126" s="25" t="s">
        <v>17</v>
      </c>
      <c r="E126" s="26">
        <v>6.2500000000000003E-3</v>
      </c>
      <c r="F126" s="26">
        <f>3000/1000</f>
        <v>3</v>
      </c>
      <c r="G126" s="27">
        <f>E126*F126</f>
        <v>1.8750000000000003E-2</v>
      </c>
      <c r="H126" s="28">
        <f t="shared" ref="H126:H128" si="75">0.4451*G126</f>
        <v>8.3456250000000006E-3</v>
      </c>
      <c r="I126" s="25" t="s">
        <v>18</v>
      </c>
      <c r="J126" s="27">
        <v>2.1249999999999999E-4</v>
      </c>
      <c r="K126" s="26">
        <v>28.7</v>
      </c>
      <c r="L126" s="51">
        <f t="shared" ref="L126" si="76">J126*K126</f>
        <v>6.0987499999999991E-3</v>
      </c>
      <c r="M126" s="41"/>
      <c r="N126" s="5"/>
    </row>
    <row r="127" spans="2:14" ht="39.950000000000003" customHeight="1" x14ac:dyDescent="0.25">
      <c r="B127" s="108"/>
      <c r="C127" s="122" t="s">
        <v>31</v>
      </c>
      <c r="D127" s="25" t="s">
        <v>17</v>
      </c>
      <c r="E127" s="26">
        <v>6.2500000000000003E-3</v>
      </c>
      <c r="F127" s="26">
        <f>3000/1000</f>
        <v>3</v>
      </c>
      <c r="G127" s="27">
        <f>E127*F127</f>
        <v>1.8750000000000003E-2</v>
      </c>
      <c r="H127" s="28">
        <f t="shared" si="75"/>
        <v>8.3456250000000006E-3</v>
      </c>
      <c r="I127" s="25" t="s">
        <v>19</v>
      </c>
      <c r="J127" s="27">
        <v>2.5000000000000001E-2</v>
      </c>
      <c r="K127" s="26">
        <v>0</v>
      </c>
      <c r="L127" s="51">
        <f>J127*K127</f>
        <v>0</v>
      </c>
      <c r="M127" s="41"/>
      <c r="N127" s="5"/>
    </row>
    <row r="128" spans="2:14" ht="39.950000000000003" customHeight="1" thickBot="1" x14ac:dyDescent="0.3">
      <c r="B128" s="108"/>
      <c r="C128" s="123"/>
      <c r="D128" s="25" t="s">
        <v>20</v>
      </c>
      <c r="E128" s="26">
        <v>5</v>
      </c>
      <c r="F128" s="26">
        <v>0.35</v>
      </c>
      <c r="G128" s="27">
        <f>E128*F128</f>
        <v>1.75</v>
      </c>
      <c r="H128" s="28">
        <f t="shared" si="75"/>
        <v>0.77892499999999998</v>
      </c>
      <c r="I128" s="25"/>
      <c r="J128" s="27"/>
      <c r="K128" s="26"/>
      <c r="L128" s="51"/>
      <c r="M128" s="41"/>
      <c r="N128" s="5"/>
    </row>
    <row r="129" spans="2:14" ht="39.950000000000003" customHeight="1" thickBot="1" x14ac:dyDescent="0.3">
      <c r="B129" s="109"/>
      <c r="C129" s="76" t="s">
        <v>48</v>
      </c>
      <c r="D129" s="29" t="s">
        <v>53</v>
      </c>
      <c r="E129" s="32">
        <v>0.16700000000000001</v>
      </c>
      <c r="F129" s="30">
        <v>1.35</v>
      </c>
      <c r="G129" s="31">
        <f t="shared" ref="G129" si="77">E129*F129</f>
        <v>0.22545000000000004</v>
      </c>
      <c r="H129" s="20">
        <f>0.4451*G129</f>
        <v>0.10034779500000002</v>
      </c>
      <c r="I129" s="29">
        <v>0</v>
      </c>
      <c r="J129" s="31">
        <v>0</v>
      </c>
      <c r="K129" s="30">
        <v>0</v>
      </c>
      <c r="L129" s="89">
        <v>0</v>
      </c>
      <c r="M129" s="41"/>
      <c r="N129" s="5"/>
    </row>
    <row r="130" spans="2:14" ht="39.950000000000003" customHeight="1" thickBot="1" x14ac:dyDescent="0.3">
      <c r="B130" s="109"/>
      <c r="C130" s="92" t="s">
        <v>49</v>
      </c>
      <c r="D130" s="93" t="s">
        <v>52</v>
      </c>
      <c r="E130" s="94">
        <v>1</v>
      </c>
      <c r="F130" s="94">
        <f>410/1000</f>
        <v>0.41</v>
      </c>
      <c r="G130" s="95">
        <f>F130*E130</f>
        <v>0.41</v>
      </c>
      <c r="H130" s="96">
        <f>0.4451*G130</f>
        <v>0.18249099999999999</v>
      </c>
      <c r="I130" s="93" t="s">
        <v>50</v>
      </c>
      <c r="J130" s="95">
        <f>J127*4*2</f>
        <v>0.2</v>
      </c>
      <c r="K130" s="14">
        <v>87</v>
      </c>
      <c r="L130" s="61">
        <f>J130*K130</f>
        <v>17.400000000000002</v>
      </c>
      <c r="M130" s="41"/>
      <c r="N130" s="5"/>
    </row>
    <row r="131" spans="2:14" ht="39.950000000000003" customHeight="1" thickBot="1" x14ac:dyDescent="0.3">
      <c r="B131" s="109"/>
      <c r="C131" s="92" t="s">
        <v>55</v>
      </c>
      <c r="D131" s="13" t="s">
        <v>17</v>
      </c>
      <c r="E131" s="94">
        <f>(25*3)/60</f>
        <v>1.25</v>
      </c>
      <c r="F131" s="18">
        <f>3000/1000</f>
        <v>3</v>
      </c>
      <c r="G131" s="19">
        <f t="shared" ref="G131:G132" si="78">E131*F131</f>
        <v>3.75</v>
      </c>
      <c r="H131" s="20">
        <f t="shared" ref="H131" si="79">0.4451*G131</f>
        <v>1.669125</v>
      </c>
      <c r="I131" s="17" t="s">
        <v>19</v>
      </c>
      <c r="J131" s="19">
        <v>2E-3</v>
      </c>
      <c r="K131" s="18">
        <v>0</v>
      </c>
      <c r="L131" s="64">
        <f t="shared" ref="L131" si="80">J131*K131</f>
        <v>0</v>
      </c>
      <c r="M131" s="41"/>
      <c r="N131" s="5"/>
    </row>
    <row r="132" spans="2:14" ht="39.950000000000003" customHeight="1" thickBot="1" x14ac:dyDescent="0.3">
      <c r="B132" s="109"/>
      <c r="C132" s="76" t="s">
        <v>48</v>
      </c>
      <c r="D132" s="29" t="s">
        <v>53</v>
      </c>
      <c r="E132" s="32">
        <v>0.16700000000000001</v>
      </c>
      <c r="F132" s="30">
        <v>1.35</v>
      </c>
      <c r="G132" s="31">
        <f t="shared" si="78"/>
        <v>0.22545000000000004</v>
      </c>
      <c r="H132" s="20">
        <f>0.4451*G132</f>
        <v>0.10034779500000002</v>
      </c>
      <c r="I132" s="29">
        <v>0</v>
      </c>
      <c r="J132" s="31">
        <v>0</v>
      </c>
      <c r="K132" s="30">
        <v>0</v>
      </c>
      <c r="L132" s="89">
        <v>0</v>
      </c>
      <c r="M132" s="41"/>
      <c r="N132" s="5"/>
    </row>
    <row r="133" spans="2:14" ht="168.6" customHeight="1" x14ac:dyDescent="0.25">
      <c r="B133" s="109"/>
      <c r="C133" s="99" t="s">
        <v>51</v>
      </c>
      <c r="D133" s="29" t="s">
        <v>61</v>
      </c>
      <c r="E133" s="30">
        <f>(2+2+3+12+2+3+3+2+5+7+2+5+9+7+3+5)/60</f>
        <v>1.2</v>
      </c>
      <c r="F133" s="100" t="s">
        <v>54</v>
      </c>
      <c r="G133" s="31"/>
      <c r="H133" s="32"/>
      <c r="I133" s="29"/>
      <c r="J133" s="31"/>
      <c r="K133" s="30"/>
      <c r="L133" s="89">
        <f>16.92*E133</f>
        <v>20.304000000000002</v>
      </c>
      <c r="M133" s="41"/>
      <c r="N133" s="5"/>
    </row>
    <row r="134" spans="2:14" ht="39.950000000000003" customHeight="1" thickBot="1" x14ac:dyDescent="0.3">
      <c r="B134" s="110"/>
      <c r="C134" s="49" t="s">
        <v>30</v>
      </c>
      <c r="D134" s="52"/>
      <c r="E134" s="53"/>
      <c r="F134" s="53"/>
      <c r="G134" s="54"/>
      <c r="H134" s="55">
        <f>SUM(H125:H133)</f>
        <v>2.9703303400000003</v>
      </c>
      <c r="I134" s="52"/>
      <c r="J134" s="54"/>
      <c r="K134" s="53"/>
      <c r="L134" s="55">
        <f>SUM(L125:L133)</f>
        <v>37.71009875</v>
      </c>
      <c r="M134" s="42">
        <f>H134+L134</f>
        <v>40.680429090000004</v>
      </c>
      <c r="N134" s="42">
        <f>1000*(I134+M134)</f>
        <v>40680.429090000005</v>
      </c>
    </row>
    <row r="135" spans="2:14" ht="39.950000000000003" customHeight="1" x14ac:dyDescent="0.25">
      <c r="B135" s="124" t="s">
        <v>13</v>
      </c>
      <c r="C135" s="105" t="s">
        <v>32</v>
      </c>
      <c r="D135" s="25" t="s">
        <v>47</v>
      </c>
      <c r="E135" s="26">
        <v>0.25</v>
      </c>
      <c r="F135" s="26">
        <f>1100/1000</f>
        <v>1.1000000000000001</v>
      </c>
      <c r="G135" s="27">
        <f>E135*F135</f>
        <v>0.27500000000000002</v>
      </c>
      <c r="H135" s="28">
        <f>0.4451*G135</f>
        <v>0.12240250000000001</v>
      </c>
      <c r="I135" s="25" t="s">
        <v>19</v>
      </c>
      <c r="J135" s="27">
        <v>2.4799999999999999E-2</v>
      </c>
      <c r="K135" s="26"/>
      <c r="L135" s="51">
        <f>J135*K135</f>
        <v>0</v>
      </c>
      <c r="M135" s="4"/>
      <c r="N135" s="5"/>
    </row>
    <row r="136" spans="2:14" ht="39.950000000000003" customHeight="1" thickBot="1" x14ac:dyDescent="0.3">
      <c r="B136" s="114"/>
      <c r="C136" s="106"/>
      <c r="D136" s="25" t="s">
        <v>17</v>
      </c>
      <c r="E136" s="26">
        <v>6.2500000000000003E-3</v>
      </c>
      <c r="F136" s="26">
        <f>3000/1000</f>
        <v>3</v>
      </c>
      <c r="G136" s="27">
        <f>E136*F136</f>
        <v>1.8750000000000003E-2</v>
      </c>
      <c r="H136" s="28">
        <f t="shared" ref="H136:H138" si="81">0.4451*G136</f>
        <v>8.3456250000000006E-3</v>
      </c>
      <c r="I136" s="25" t="s">
        <v>18</v>
      </c>
      <c r="J136" s="27">
        <v>2.1249999999999999E-4</v>
      </c>
      <c r="K136" s="26">
        <v>28.7</v>
      </c>
      <c r="L136" s="51">
        <f t="shared" ref="L136:L137" si="82">J136*K136</f>
        <v>6.0987499999999991E-3</v>
      </c>
      <c r="M136" s="4"/>
      <c r="N136" s="5"/>
    </row>
    <row r="137" spans="2:14" ht="39.950000000000003" customHeight="1" x14ac:dyDescent="0.25">
      <c r="B137" s="114"/>
      <c r="C137" s="105" t="s">
        <v>31</v>
      </c>
      <c r="D137" s="25" t="s">
        <v>17</v>
      </c>
      <c r="E137" s="26">
        <v>6.2500000000000003E-3</v>
      </c>
      <c r="F137" s="26">
        <f>3000/1000</f>
        <v>3</v>
      </c>
      <c r="G137" s="27">
        <f>E137*F137</f>
        <v>1.8750000000000003E-2</v>
      </c>
      <c r="H137" s="28">
        <f t="shared" si="81"/>
        <v>8.3456250000000006E-3</v>
      </c>
      <c r="I137" s="25" t="s">
        <v>19</v>
      </c>
      <c r="J137" s="27">
        <f>0.025-J138</f>
        <v>2.4787500000000001E-2</v>
      </c>
      <c r="K137" s="26">
        <v>0</v>
      </c>
      <c r="L137" s="51">
        <f t="shared" si="82"/>
        <v>0</v>
      </c>
      <c r="M137" s="4"/>
      <c r="N137" s="5"/>
    </row>
    <row r="138" spans="2:14" ht="39.950000000000003" customHeight="1" x14ac:dyDescent="0.25">
      <c r="B138" s="114"/>
      <c r="C138" s="125"/>
      <c r="D138" s="25" t="s">
        <v>20</v>
      </c>
      <c r="E138" s="26">
        <v>5</v>
      </c>
      <c r="F138" s="26">
        <v>0.35</v>
      </c>
      <c r="G138" s="27">
        <f>E138*F138</f>
        <v>1.75</v>
      </c>
      <c r="H138" s="28">
        <f t="shared" si="81"/>
        <v>0.77892499999999998</v>
      </c>
      <c r="I138" s="25" t="s">
        <v>18</v>
      </c>
      <c r="J138" s="27">
        <v>2.1249999999999999E-4</v>
      </c>
      <c r="K138" s="26">
        <v>28.7</v>
      </c>
      <c r="L138" s="51">
        <f>J138*K138</f>
        <v>6.0987499999999991E-3</v>
      </c>
      <c r="M138" s="4"/>
      <c r="N138" s="5"/>
    </row>
    <row r="139" spans="2:14" ht="39.950000000000003" customHeight="1" thickBot="1" x14ac:dyDescent="0.3">
      <c r="B139" s="114"/>
      <c r="C139" s="76" t="s">
        <v>48</v>
      </c>
      <c r="D139" s="29" t="s">
        <v>53</v>
      </c>
      <c r="E139" s="32">
        <v>0.16700000000000001</v>
      </c>
      <c r="F139" s="30">
        <v>1.35</v>
      </c>
      <c r="G139" s="31">
        <f t="shared" ref="G139" si="83">E139*F139</f>
        <v>0.22545000000000004</v>
      </c>
      <c r="H139" s="20">
        <f>0.4451*G139</f>
        <v>0.10034779500000002</v>
      </c>
      <c r="I139" s="29">
        <v>0</v>
      </c>
      <c r="J139" s="31">
        <v>0</v>
      </c>
      <c r="K139" s="30">
        <v>0</v>
      </c>
      <c r="L139" s="89">
        <v>0</v>
      </c>
      <c r="M139" s="4"/>
      <c r="N139" s="5"/>
    </row>
    <row r="140" spans="2:14" ht="39.950000000000003" customHeight="1" thickBot="1" x14ac:dyDescent="0.3">
      <c r="B140" s="114"/>
      <c r="C140" s="92" t="s">
        <v>49</v>
      </c>
      <c r="D140" s="93" t="s">
        <v>52</v>
      </c>
      <c r="E140" s="94">
        <v>1</v>
      </c>
      <c r="F140" s="94">
        <f>410/1000</f>
        <v>0.41</v>
      </c>
      <c r="G140" s="95">
        <f>F140*E140</f>
        <v>0.41</v>
      </c>
      <c r="H140" s="96">
        <f>0.4451*G140</f>
        <v>0.18249099999999999</v>
      </c>
      <c r="I140" s="93" t="s">
        <v>50</v>
      </c>
      <c r="J140" s="95">
        <f>(J137+J138)*4*2</f>
        <v>0.2</v>
      </c>
      <c r="K140" s="14">
        <v>87</v>
      </c>
      <c r="L140" s="61">
        <f>J140*K140</f>
        <v>17.400000000000002</v>
      </c>
      <c r="M140" s="4"/>
      <c r="N140" s="5"/>
    </row>
    <row r="141" spans="2:14" ht="39.950000000000003" customHeight="1" thickBot="1" x14ac:dyDescent="0.3">
      <c r="B141" s="114"/>
      <c r="C141" s="92" t="s">
        <v>55</v>
      </c>
      <c r="D141" s="13" t="s">
        <v>17</v>
      </c>
      <c r="E141" s="94">
        <f>(25*3)/60</f>
        <v>1.25</v>
      </c>
      <c r="F141" s="18">
        <f>3000/1000</f>
        <v>3</v>
      </c>
      <c r="G141" s="19">
        <f t="shared" ref="G141:G142" si="84">E141*F141</f>
        <v>3.75</v>
      </c>
      <c r="H141" s="20">
        <f t="shared" ref="H141" si="85">0.4451*G141</f>
        <v>1.669125</v>
      </c>
      <c r="I141" s="17" t="s">
        <v>19</v>
      </c>
      <c r="J141" s="19">
        <v>2E-3</v>
      </c>
      <c r="K141" s="18">
        <v>0</v>
      </c>
      <c r="L141" s="64">
        <f t="shared" ref="L141" si="86">J141*K141</f>
        <v>0</v>
      </c>
      <c r="M141" s="4"/>
      <c r="N141" s="5"/>
    </row>
    <row r="142" spans="2:14" ht="39.950000000000003" customHeight="1" thickBot="1" x14ac:dyDescent="0.3">
      <c r="B142" s="114"/>
      <c r="C142" s="76" t="s">
        <v>48</v>
      </c>
      <c r="D142" s="29" t="s">
        <v>53</v>
      </c>
      <c r="E142" s="32">
        <v>0.16700000000000001</v>
      </c>
      <c r="F142" s="30">
        <v>1.35</v>
      </c>
      <c r="G142" s="31">
        <f t="shared" si="84"/>
        <v>0.22545000000000004</v>
      </c>
      <c r="H142" s="20">
        <f>0.4451*G142</f>
        <v>0.10034779500000002</v>
      </c>
      <c r="I142" s="29">
        <v>0</v>
      </c>
      <c r="J142" s="31">
        <v>0</v>
      </c>
      <c r="K142" s="30">
        <v>0</v>
      </c>
      <c r="L142" s="89">
        <v>0</v>
      </c>
      <c r="M142" s="4"/>
      <c r="N142" s="5"/>
    </row>
    <row r="143" spans="2:14" ht="168.6" customHeight="1" thickBot="1" x14ac:dyDescent="0.3">
      <c r="B143" s="114"/>
      <c r="C143" s="99" t="s">
        <v>51</v>
      </c>
      <c r="D143" s="29" t="s">
        <v>61</v>
      </c>
      <c r="E143" s="30">
        <f>(2+2+3+12+2+3+3+2+5+7+2+5+9+7+3+5)/60</f>
        <v>1.2</v>
      </c>
      <c r="F143" s="100" t="s">
        <v>54</v>
      </c>
      <c r="G143" s="31"/>
      <c r="H143" s="32"/>
      <c r="I143" s="29"/>
      <c r="J143" s="31"/>
      <c r="K143" s="30"/>
      <c r="L143" s="89">
        <f>16.92*E143</f>
        <v>20.304000000000002</v>
      </c>
      <c r="M143" s="4"/>
      <c r="N143" s="5"/>
    </row>
    <row r="144" spans="2:14" ht="39.950000000000003" customHeight="1" thickBot="1" x14ac:dyDescent="0.3">
      <c r="B144" s="115"/>
      <c r="C144" s="50" t="s">
        <v>30</v>
      </c>
      <c r="D144" s="52"/>
      <c r="E144" s="53"/>
      <c r="F144" s="53"/>
      <c r="G144" s="54"/>
      <c r="H144" s="55">
        <f>SUM(H135:H143)</f>
        <v>2.9703303400000003</v>
      </c>
      <c r="I144" s="52"/>
      <c r="J144" s="54"/>
      <c r="K144" s="53"/>
      <c r="L144" s="55">
        <f>SUM(L135:L143)</f>
        <v>37.716197500000007</v>
      </c>
      <c r="M144" s="42">
        <f>H144+L144</f>
        <v>40.686527840000011</v>
      </c>
      <c r="N144" s="42">
        <f>1000*(I144+M144)</f>
        <v>40686.52784000001</v>
      </c>
    </row>
    <row r="145" spans="2:14" ht="39.950000000000003" customHeight="1" x14ac:dyDescent="0.25">
      <c r="B145" s="107" t="s">
        <v>41</v>
      </c>
      <c r="C145" s="122" t="s">
        <v>32</v>
      </c>
      <c r="D145" s="25"/>
      <c r="E145" s="26"/>
      <c r="F145" s="26"/>
      <c r="G145" s="27"/>
      <c r="H145" s="28"/>
      <c r="I145" s="25"/>
      <c r="J145" s="27"/>
      <c r="K145" s="26"/>
      <c r="L145" s="51"/>
      <c r="M145" s="41"/>
      <c r="N145" s="5"/>
    </row>
    <row r="146" spans="2:14" ht="39.950000000000003" customHeight="1" thickBot="1" x14ac:dyDescent="0.3">
      <c r="B146" s="108"/>
      <c r="C146" s="123"/>
      <c r="D146" s="25"/>
      <c r="E146" s="26"/>
      <c r="F146" s="26"/>
      <c r="G146" s="27"/>
      <c r="H146" s="28"/>
      <c r="I146" s="25"/>
      <c r="J146" s="27"/>
      <c r="K146" s="26"/>
      <c r="L146" s="51"/>
      <c r="M146" s="41"/>
      <c r="N146" s="5"/>
    </row>
    <row r="147" spans="2:14" ht="39.950000000000003" customHeight="1" x14ac:dyDescent="0.25">
      <c r="B147" s="108"/>
      <c r="C147" s="122" t="s">
        <v>31</v>
      </c>
      <c r="D147" s="25" t="s">
        <v>17</v>
      </c>
      <c r="E147" s="26">
        <v>6.2500000000000003E-3</v>
      </c>
      <c r="F147" s="26">
        <f>3000/1000</f>
        <v>3</v>
      </c>
      <c r="G147" s="27">
        <f>E147*F147</f>
        <v>1.8750000000000003E-2</v>
      </c>
      <c r="H147" s="28">
        <f t="shared" ref="H147:H148" si="87">0.4451*G147</f>
        <v>8.3456250000000006E-3</v>
      </c>
      <c r="I147" s="25" t="s">
        <v>19</v>
      </c>
      <c r="J147" s="27">
        <v>2.5000000000000001E-2</v>
      </c>
      <c r="K147" s="26">
        <v>0</v>
      </c>
      <c r="L147" s="51">
        <f>J147*K147</f>
        <v>0</v>
      </c>
      <c r="M147" s="41"/>
      <c r="N147" s="5"/>
    </row>
    <row r="148" spans="2:14" ht="39.950000000000003" customHeight="1" thickBot="1" x14ac:dyDescent="0.3">
      <c r="B148" s="108"/>
      <c r="C148" s="123"/>
      <c r="D148" s="25" t="s">
        <v>20</v>
      </c>
      <c r="E148" s="26">
        <v>5</v>
      </c>
      <c r="F148" s="26">
        <v>0.35</v>
      </c>
      <c r="G148" s="27">
        <f>E148*F148</f>
        <v>1.75</v>
      </c>
      <c r="H148" s="28">
        <f t="shared" si="87"/>
        <v>0.77892499999999998</v>
      </c>
      <c r="I148" s="25"/>
      <c r="J148" s="27"/>
      <c r="K148" s="26"/>
      <c r="L148" s="51"/>
      <c r="M148" s="41"/>
      <c r="N148" s="5"/>
    </row>
    <row r="149" spans="2:14" ht="39.950000000000003" customHeight="1" thickBot="1" x14ac:dyDescent="0.3">
      <c r="B149" s="109"/>
      <c r="C149" s="76" t="s">
        <v>48</v>
      </c>
      <c r="D149" s="29" t="s">
        <v>53</v>
      </c>
      <c r="E149" s="32">
        <v>0.16700000000000001</v>
      </c>
      <c r="F149" s="30">
        <v>1.35</v>
      </c>
      <c r="G149" s="31">
        <f t="shared" ref="G149" si="88">E149*F149</f>
        <v>0.22545000000000004</v>
      </c>
      <c r="H149" s="20">
        <f>0.4451*G149</f>
        <v>0.10034779500000002</v>
      </c>
      <c r="I149" s="29">
        <v>0</v>
      </c>
      <c r="J149" s="31">
        <v>0</v>
      </c>
      <c r="K149" s="30">
        <v>0</v>
      </c>
      <c r="L149" s="89">
        <v>0</v>
      </c>
      <c r="M149" s="41"/>
      <c r="N149" s="5"/>
    </row>
    <row r="150" spans="2:14" ht="39.950000000000003" customHeight="1" thickBot="1" x14ac:dyDescent="0.3">
      <c r="B150" s="109"/>
      <c r="C150" s="92" t="s">
        <v>49</v>
      </c>
      <c r="D150" s="93" t="s">
        <v>52</v>
      </c>
      <c r="E150" s="94">
        <v>1</v>
      </c>
      <c r="F150" s="94">
        <f>410/1000</f>
        <v>0.41</v>
      </c>
      <c r="G150" s="95">
        <f>F150*E150</f>
        <v>0.41</v>
      </c>
      <c r="H150" s="96">
        <f>0.4451*G150</f>
        <v>0.18249099999999999</v>
      </c>
      <c r="I150" s="93" t="s">
        <v>50</v>
      </c>
      <c r="J150" s="95">
        <f>J147*4</f>
        <v>0.1</v>
      </c>
      <c r="K150" s="14">
        <v>87</v>
      </c>
      <c r="L150" s="61">
        <f>J150*K150</f>
        <v>8.7000000000000011</v>
      </c>
      <c r="M150" s="41"/>
      <c r="N150" s="5"/>
    </row>
    <row r="151" spans="2:14" ht="39.950000000000003" customHeight="1" thickBot="1" x14ac:dyDescent="0.3">
      <c r="B151" s="109"/>
      <c r="C151" s="92" t="s">
        <v>55</v>
      </c>
      <c r="D151" s="13" t="s">
        <v>17</v>
      </c>
      <c r="E151" s="94">
        <f>(25*3)/60</f>
        <v>1.25</v>
      </c>
      <c r="F151" s="18">
        <f>3000/1000</f>
        <v>3</v>
      </c>
      <c r="G151" s="19">
        <f t="shared" ref="G151:G152" si="89">E151*F151</f>
        <v>3.75</v>
      </c>
      <c r="H151" s="20">
        <f t="shared" ref="H151" si="90">0.4451*G151</f>
        <v>1.669125</v>
      </c>
      <c r="I151" s="17" t="s">
        <v>19</v>
      </c>
      <c r="J151" s="19">
        <v>2E-3</v>
      </c>
      <c r="K151" s="18">
        <v>0</v>
      </c>
      <c r="L151" s="64">
        <f t="shared" ref="L151" si="91">J151*K151</f>
        <v>0</v>
      </c>
      <c r="M151" s="41"/>
      <c r="N151" s="5"/>
    </row>
    <row r="152" spans="2:14" ht="39.950000000000003" customHeight="1" thickBot="1" x14ac:dyDescent="0.3">
      <c r="B152" s="109"/>
      <c r="C152" s="76" t="s">
        <v>48</v>
      </c>
      <c r="D152" s="29" t="s">
        <v>53</v>
      </c>
      <c r="E152" s="32">
        <v>0.16700000000000001</v>
      </c>
      <c r="F152" s="30">
        <v>1.35</v>
      </c>
      <c r="G152" s="31">
        <f t="shared" si="89"/>
        <v>0.22545000000000004</v>
      </c>
      <c r="H152" s="20">
        <f>0.4451*G152</f>
        <v>0.10034779500000002</v>
      </c>
      <c r="I152" s="29">
        <v>0</v>
      </c>
      <c r="J152" s="31">
        <v>0</v>
      </c>
      <c r="K152" s="30">
        <v>0</v>
      </c>
      <c r="L152" s="89">
        <v>0</v>
      </c>
      <c r="M152" s="41"/>
      <c r="N152" s="5"/>
    </row>
    <row r="153" spans="2:14" ht="171.95" customHeight="1" x14ac:dyDescent="0.25">
      <c r="B153" s="109"/>
      <c r="C153" s="99" t="s">
        <v>51</v>
      </c>
      <c r="D153" s="29" t="s">
        <v>62</v>
      </c>
      <c r="E153" s="30">
        <f>(2+2+2+5+7+2+5+7+9+7+3+5)/60</f>
        <v>0.93333333333333335</v>
      </c>
      <c r="F153" s="100" t="s">
        <v>54</v>
      </c>
      <c r="G153" s="31"/>
      <c r="H153" s="32"/>
      <c r="I153" s="29"/>
      <c r="J153" s="31"/>
      <c r="K153" s="30"/>
      <c r="L153" s="89">
        <f>16.92*E153</f>
        <v>15.792000000000002</v>
      </c>
      <c r="M153" s="41"/>
      <c r="N153" s="5"/>
    </row>
    <row r="154" spans="2:14" ht="39.950000000000003" customHeight="1" thickBot="1" x14ac:dyDescent="0.3">
      <c r="B154" s="110"/>
      <c r="C154" s="49" t="s">
        <v>30</v>
      </c>
      <c r="D154" s="52"/>
      <c r="E154" s="53"/>
      <c r="F154" s="53"/>
      <c r="G154" s="54"/>
      <c r="H154" s="55">
        <f>SUM(H145:H153)</f>
        <v>2.8395822150000001</v>
      </c>
      <c r="I154" s="52"/>
      <c r="J154" s="54"/>
      <c r="K154" s="53"/>
      <c r="L154" s="55">
        <f>SUM(L145:L153)</f>
        <v>24.492000000000004</v>
      </c>
      <c r="M154" s="42">
        <f>H154+L154</f>
        <v>27.331582215000005</v>
      </c>
      <c r="N154" s="42">
        <f>1000*(I154+M154)</f>
        <v>27331.582215000006</v>
      </c>
    </row>
    <row r="155" spans="2:14" ht="39.950000000000003" customHeight="1" x14ac:dyDescent="0.25">
      <c r="B155" s="124" t="s">
        <v>63</v>
      </c>
      <c r="C155" s="105" t="s">
        <v>32</v>
      </c>
      <c r="D155" s="25"/>
      <c r="E155" s="26"/>
      <c r="F155" s="26"/>
      <c r="G155" s="27"/>
      <c r="H155" s="28"/>
      <c r="I155" s="25"/>
      <c r="J155" s="27"/>
      <c r="K155" s="26"/>
      <c r="L155" s="51"/>
      <c r="M155" s="4"/>
      <c r="N155" s="5"/>
    </row>
    <row r="156" spans="2:14" ht="39.950000000000003" customHeight="1" thickBot="1" x14ac:dyDescent="0.3">
      <c r="B156" s="114"/>
      <c r="C156" s="106"/>
      <c r="D156" s="25"/>
      <c r="E156" s="26"/>
      <c r="F156" s="26"/>
      <c r="G156" s="27"/>
      <c r="H156" s="28"/>
      <c r="I156" s="25"/>
      <c r="J156" s="27"/>
      <c r="K156" s="26"/>
      <c r="L156" s="51"/>
      <c r="M156" s="4"/>
      <c r="N156" s="5"/>
    </row>
    <row r="157" spans="2:14" ht="39.950000000000003" customHeight="1" x14ac:dyDescent="0.25">
      <c r="B157" s="114"/>
      <c r="C157" s="105" t="s">
        <v>31</v>
      </c>
      <c r="D157" s="25" t="s">
        <v>17</v>
      </c>
      <c r="E157" s="26">
        <v>6.2500000000000003E-3</v>
      </c>
      <c r="F157" s="26">
        <f>3000/1000</f>
        <v>3</v>
      </c>
      <c r="G157" s="27">
        <f>E157*F157</f>
        <v>1.8750000000000003E-2</v>
      </c>
      <c r="H157" s="28">
        <f t="shared" ref="H157:H158" si="92">0.4451*G157</f>
        <v>8.3456250000000006E-3</v>
      </c>
      <c r="I157" s="25" t="s">
        <v>19</v>
      </c>
      <c r="J157" s="27">
        <f>0.025-J158</f>
        <v>2.4787500000000001E-2</v>
      </c>
      <c r="K157" s="26">
        <v>0</v>
      </c>
      <c r="L157" s="51">
        <f t="shared" ref="L157" si="93">J157*K157</f>
        <v>0</v>
      </c>
      <c r="M157" s="4"/>
      <c r="N157" s="5"/>
    </row>
    <row r="158" spans="2:14" ht="39.950000000000003" customHeight="1" x14ac:dyDescent="0.25">
      <c r="B158" s="114"/>
      <c r="C158" s="125"/>
      <c r="D158" s="25" t="s">
        <v>20</v>
      </c>
      <c r="E158" s="26">
        <v>5</v>
      </c>
      <c r="F158" s="26">
        <v>0.35</v>
      </c>
      <c r="G158" s="27">
        <f>E158*F158</f>
        <v>1.75</v>
      </c>
      <c r="H158" s="28">
        <f t="shared" si="92"/>
        <v>0.77892499999999998</v>
      </c>
      <c r="I158" s="25" t="s">
        <v>18</v>
      </c>
      <c r="J158" s="27">
        <v>2.1249999999999999E-4</v>
      </c>
      <c r="K158" s="26">
        <v>28.7</v>
      </c>
      <c r="L158" s="51">
        <f>J158*K158</f>
        <v>6.0987499999999991E-3</v>
      </c>
      <c r="M158" s="4"/>
      <c r="N158" s="5"/>
    </row>
    <row r="159" spans="2:14" ht="39.950000000000003" customHeight="1" thickBot="1" x14ac:dyDescent="0.3">
      <c r="B159" s="114"/>
      <c r="C159" s="76" t="s">
        <v>48</v>
      </c>
      <c r="D159" s="29" t="s">
        <v>53</v>
      </c>
      <c r="E159" s="32">
        <v>0.16700000000000001</v>
      </c>
      <c r="F159" s="30">
        <v>1.35</v>
      </c>
      <c r="G159" s="31">
        <f t="shared" ref="G159" si="94">E159*F159</f>
        <v>0.22545000000000004</v>
      </c>
      <c r="H159" s="20">
        <f>0.4451*G159</f>
        <v>0.10034779500000002</v>
      </c>
      <c r="I159" s="29">
        <v>0</v>
      </c>
      <c r="J159" s="31">
        <v>0</v>
      </c>
      <c r="K159" s="30">
        <v>0</v>
      </c>
      <c r="L159" s="89">
        <v>0</v>
      </c>
      <c r="M159" s="4"/>
      <c r="N159" s="5"/>
    </row>
    <row r="160" spans="2:14" ht="39.950000000000003" customHeight="1" thickBot="1" x14ac:dyDescent="0.3">
      <c r="B160" s="114"/>
      <c r="C160" s="92" t="s">
        <v>49</v>
      </c>
      <c r="D160" s="93" t="s">
        <v>52</v>
      </c>
      <c r="E160" s="94">
        <v>1</v>
      </c>
      <c r="F160" s="94">
        <f>410/1000</f>
        <v>0.41</v>
      </c>
      <c r="G160" s="95">
        <f>F160*E160</f>
        <v>0.41</v>
      </c>
      <c r="H160" s="96">
        <f>0.4451*G160</f>
        <v>0.18249099999999999</v>
      </c>
      <c r="I160" s="93" t="s">
        <v>50</v>
      </c>
      <c r="J160" s="95">
        <f>J157*4</f>
        <v>9.9150000000000002E-2</v>
      </c>
      <c r="K160" s="14">
        <v>87</v>
      </c>
      <c r="L160" s="61">
        <f>J160*K160</f>
        <v>8.6260499999999993</v>
      </c>
      <c r="M160" s="4"/>
      <c r="N160" s="5"/>
    </row>
    <row r="161" spans="2:14" ht="39.950000000000003" customHeight="1" thickBot="1" x14ac:dyDescent="0.3">
      <c r="B161" s="114"/>
      <c r="C161" s="92" t="s">
        <v>55</v>
      </c>
      <c r="D161" s="13" t="s">
        <v>17</v>
      </c>
      <c r="E161" s="94">
        <f>(25*3)/60</f>
        <v>1.25</v>
      </c>
      <c r="F161" s="18">
        <f>3000/1000</f>
        <v>3</v>
      </c>
      <c r="G161" s="19">
        <f t="shared" ref="G161:G162" si="95">E161*F161</f>
        <v>3.75</v>
      </c>
      <c r="H161" s="20">
        <f t="shared" ref="H161" si="96">0.4451*G161</f>
        <v>1.669125</v>
      </c>
      <c r="I161" s="17" t="s">
        <v>19</v>
      </c>
      <c r="J161" s="19">
        <v>2E-3</v>
      </c>
      <c r="K161" s="18">
        <v>0</v>
      </c>
      <c r="L161" s="64">
        <f t="shared" ref="L161" si="97">J161*K161</f>
        <v>0</v>
      </c>
      <c r="M161" s="4"/>
      <c r="N161" s="5"/>
    </row>
    <row r="162" spans="2:14" ht="39.950000000000003" customHeight="1" thickBot="1" x14ac:dyDescent="0.3">
      <c r="B162" s="114"/>
      <c r="C162" s="76" t="s">
        <v>48</v>
      </c>
      <c r="D162" s="29" t="s">
        <v>53</v>
      </c>
      <c r="E162" s="32">
        <v>0.16700000000000001</v>
      </c>
      <c r="F162" s="30">
        <v>1.35</v>
      </c>
      <c r="G162" s="31">
        <f t="shared" si="95"/>
        <v>0.22545000000000004</v>
      </c>
      <c r="H162" s="20">
        <f>0.4451*G162</f>
        <v>0.10034779500000002</v>
      </c>
      <c r="I162" s="29">
        <v>0</v>
      </c>
      <c r="J162" s="31">
        <v>0</v>
      </c>
      <c r="K162" s="30">
        <v>0</v>
      </c>
      <c r="L162" s="89">
        <v>0</v>
      </c>
      <c r="M162" s="4"/>
      <c r="N162" s="5"/>
    </row>
    <row r="163" spans="2:14" ht="121.5" customHeight="1" thickBot="1" x14ac:dyDescent="0.3">
      <c r="B163" s="114"/>
      <c r="C163" s="99" t="s">
        <v>51</v>
      </c>
      <c r="D163" s="29" t="s">
        <v>62</v>
      </c>
      <c r="E163" s="30">
        <f>(2+2+2+5+7+2+5+7+9+7+3+5)/60</f>
        <v>0.93333333333333335</v>
      </c>
      <c r="F163" s="100" t="s">
        <v>54</v>
      </c>
      <c r="G163" s="31"/>
      <c r="H163" s="32"/>
      <c r="I163" s="29"/>
      <c r="J163" s="31"/>
      <c r="K163" s="30"/>
      <c r="L163" s="89">
        <f>16.92*E163</f>
        <v>15.792000000000002</v>
      </c>
      <c r="M163" s="4"/>
      <c r="N163" s="5"/>
    </row>
    <row r="164" spans="2:14" ht="39.950000000000003" customHeight="1" thickBot="1" x14ac:dyDescent="0.3">
      <c r="B164" s="115"/>
      <c r="C164" s="50" t="s">
        <v>30</v>
      </c>
      <c r="D164" s="52"/>
      <c r="E164" s="53"/>
      <c r="F164" s="53"/>
      <c r="G164" s="54"/>
      <c r="H164" s="55">
        <f>SUM(H155:H158)</f>
        <v>0.787270625</v>
      </c>
      <c r="I164" s="52"/>
      <c r="J164" s="54"/>
      <c r="K164" s="53"/>
      <c r="L164" s="55">
        <f>SUM(L155:L158)</f>
        <v>6.0987499999999991E-3</v>
      </c>
      <c r="M164" s="42">
        <f>H164+L164</f>
        <v>0.79336937500000004</v>
      </c>
      <c r="N164" s="42">
        <f>1000*(I164+M164)</f>
        <v>793.36937499999999</v>
      </c>
    </row>
  </sheetData>
  <mergeCells count="48">
    <mergeCell ref="B145:B154"/>
    <mergeCell ref="C145:C146"/>
    <mergeCell ref="C147:C148"/>
    <mergeCell ref="B155:B164"/>
    <mergeCell ref="C155:C156"/>
    <mergeCell ref="C157:C158"/>
    <mergeCell ref="B125:B134"/>
    <mergeCell ref="C125:C126"/>
    <mergeCell ref="C127:C128"/>
    <mergeCell ref="B135:B144"/>
    <mergeCell ref="C135:C136"/>
    <mergeCell ref="C137:C138"/>
    <mergeCell ref="B105:B114"/>
    <mergeCell ref="C105:C106"/>
    <mergeCell ref="C107:C108"/>
    <mergeCell ref="B115:B124"/>
    <mergeCell ref="C115:C116"/>
    <mergeCell ref="C117:C118"/>
    <mergeCell ref="B85:B94"/>
    <mergeCell ref="C85:C86"/>
    <mergeCell ref="C87:C88"/>
    <mergeCell ref="B95:B104"/>
    <mergeCell ref="C95:C96"/>
    <mergeCell ref="C97:C98"/>
    <mergeCell ref="B65:B74"/>
    <mergeCell ref="C65:C66"/>
    <mergeCell ref="C67:C68"/>
    <mergeCell ref="B75:B84"/>
    <mergeCell ref="C75:C76"/>
    <mergeCell ref="C77:C78"/>
    <mergeCell ref="B43:B53"/>
    <mergeCell ref="B33:B42"/>
    <mergeCell ref="B54:B64"/>
    <mergeCell ref="C35:C36"/>
    <mergeCell ref="C23:C24"/>
    <mergeCell ref="C25:C26"/>
    <mergeCell ref="C33:C34"/>
    <mergeCell ref="C43:C45"/>
    <mergeCell ref="C46:C47"/>
    <mergeCell ref="C54:C56"/>
    <mergeCell ref="C57:C58"/>
    <mergeCell ref="C2:C3"/>
    <mergeCell ref="C5:C6"/>
    <mergeCell ref="B2:B12"/>
    <mergeCell ref="B23:B32"/>
    <mergeCell ref="C13:C14"/>
    <mergeCell ref="C15:C16"/>
    <mergeCell ref="B13:B22"/>
  </mergeCells>
  <hyperlinks>
    <hyperlink ref="F11" r:id="rId1" xr:uid="{7D5AB348-FA3B-4A1B-8BE3-BE12764BE7DC}"/>
    <hyperlink ref="F21" r:id="rId2" xr:uid="{C6D26F21-2AEA-41DF-8DF9-E2093B25DD91}"/>
    <hyperlink ref="F31" r:id="rId3" xr:uid="{61F0BCE7-6FFF-4AAA-81AA-3474B955DA47}"/>
    <hyperlink ref="F41" r:id="rId4" xr:uid="{C81AA6CD-7E3B-4E51-8FC8-FCD1AF434729}"/>
    <hyperlink ref="F52" r:id="rId5" xr:uid="{DCC804BD-4057-42C3-AD19-6175863EB2D0}"/>
    <hyperlink ref="F63" r:id="rId6" xr:uid="{235BD499-671B-48ED-B6DD-D0D0E91EF24C}"/>
    <hyperlink ref="F73" r:id="rId7" xr:uid="{094B9472-A364-441E-B3B6-0AE6E8E7C60D}"/>
    <hyperlink ref="F83" r:id="rId8" xr:uid="{FDDBBBE0-45A6-44E1-99CB-5B57DA3E2422}"/>
    <hyperlink ref="F93" r:id="rId9" xr:uid="{954F0074-BCE7-4326-B8C2-85144662A34C}"/>
    <hyperlink ref="F103" r:id="rId10" xr:uid="{5B6D0C67-61F5-4362-AC0A-77938453D804}"/>
    <hyperlink ref="F113" r:id="rId11" xr:uid="{AFC1FA9B-135A-47B5-B5D2-7010CC45598C}"/>
    <hyperlink ref="F123" r:id="rId12" xr:uid="{E4040EAA-1B69-468E-9007-459200385FA7}"/>
    <hyperlink ref="F133" r:id="rId13" xr:uid="{BD671FAB-2881-403F-81A2-83406A5A3946}"/>
    <hyperlink ref="F143" r:id="rId14" xr:uid="{D0AC54A8-9DE4-470A-9C0D-F90077195926}"/>
    <hyperlink ref="F153" r:id="rId15" xr:uid="{34A897CC-730E-4962-80FC-75891C2E068F}"/>
    <hyperlink ref="F163" r:id="rId16" xr:uid="{6702B3CB-C040-42DE-A8FD-BBC038D86C9D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63AB-540A-49E1-9756-202D2AE9C481}">
  <dimension ref="A1:N83"/>
  <sheetViews>
    <sheetView topLeftCell="C16" zoomScale="88" zoomScaleNormal="70" workbookViewId="0">
      <selection activeCell="F3" sqref="F3:F5"/>
    </sheetView>
  </sheetViews>
  <sheetFormatPr defaultRowHeight="15" x14ac:dyDescent="0.25"/>
  <cols>
    <col min="1" max="1" width="17.140625" customWidth="1"/>
    <col min="2" max="2" width="17.7109375" customWidth="1"/>
    <col min="3" max="3" width="15.140625" customWidth="1"/>
    <col min="4" max="4" width="22.140625" customWidth="1"/>
    <col min="5" max="5" width="16.85546875" customWidth="1"/>
    <col min="6" max="6" width="20" customWidth="1"/>
    <col min="7" max="7" width="19.42578125" customWidth="1"/>
    <col min="8" max="8" width="20.7109375" customWidth="1"/>
    <col min="9" max="9" width="17.28515625" customWidth="1"/>
    <col min="10" max="10" width="16.5703125" customWidth="1"/>
    <col min="11" max="11" width="15.42578125" customWidth="1"/>
    <col min="12" max="12" width="17.140625" customWidth="1"/>
  </cols>
  <sheetData>
    <row r="1" spans="1:14" ht="63.75" thickBot="1" x14ac:dyDescent="0.3">
      <c r="A1" s="11" t="s">
        <v>0</v>
      </c>
      <c r="B1" s="48" t="s">
        <v>22</v>
      </c>
      <c r="C1" s="58" t="s">
        <v>23</v>
      </c>
      <c r="D1" s="12" t="s">
        <v>24</v>
      </c>
      <c r="E1" s="59" t="s">
        <v>29</v>
      </c>
      <c r="F1" s="12" t="s">
        <v>27</v>
      </c>
      <c r="G1" s="59" t="s">
        <v>1</v>
      </c>
      <c r="H1" s="12" t="s">
        <v>25</v>
      </c>
      <c r="I1" s="59" t="s">
        <v>26</v>
      </c>
      <c r="J1" s="12" t="s">
        <v>28</v>
      </c>
      <c r="K1" s="60" t="s">
        <v>42</v>
      </c>
      <c r="L1" s="10" t="s">
        <v>43</v>
      </c>
      <c r="N1" s="12" t="s">
        <v>64</v>
      </c>
    </row>
    <row r="2" spans="1:14" ht="16.5" thickBot="1" x14ac:dyDescent="0.3">
      <c r="A2" s="107" t="s">
        <v>34</v>
      </c>
      <c r="B2" s="105" t="s">
        <v>32</v>
      </c>
      <c r="C2" s="14">
        <v>18</v>
      </c>
      <c r="D2" s="14">
        <f>100/1000</f>
        <v>0.1</v>
      </c>
      <c r="E2" s="15">
        <f>C2*D2</f>
        <v>1.8</v>
      </c>
      <c r="F2" s="16">
        <f>$N$2*E2</f>
        <v>0.80118</v>
      </c>
      <c r="G2" s="13" t="s">
        <v>16</v>
      </c>
      <c r="H2" s="15">
        <v>8.0000000000000002E-3</v>
      </c>
      <c r="I2" s="14">
        <v>87</v>
      </c>
      <c r="J2" s="61">
        <f>H2*I2</f>
        <v>0.69600000000000006</v>
      </c>
      <c r="K2" s="62"/>
      <c r="L2" s="63"/>
      <c r="N2">
        <v>0.4451</v>
      </c>
    </row>
    <row r="3" spans="1:14" ht="16.5" thickBot="1" x14ac:dyDescent="0.3">
      <c r="A3" s="108"/>
      <c r="B3" s="106"/>
      <c r="C3" s="18">
        <v>5.0000000000000001E-4</v>
      </c>
      <c r="D3" s="18">
        <f>3000/1000</f>
        <v>3</v>
      </c>
      <c r="E3" s="19">
        <f t="shared" ref="E3:E15" si="0">C3*D3</f>
        <v>1.5E-3</v>
      </c>
      <c r="F3" s="16">
        <f t="shared" ref="F3:F5" si="1">$N$2*E3</f>
        <v>6.6764999999999999E-4</v>
      </c>
      <c r="G3" s="17" t="s">
        <v>19</v>
      </c>
      <c r="H3" s="19">
        <v>2E-3</v>
      </c>
      <c r="I3" s="18">
        <v>0</v>
      </c>
      <c r="J3" s="64">
        <f t="shared" ref="J3:J5" si="2">H3*I3</f>
        <v>0</v>
      </c>
      <c r="K3" s="65"/>
      <c r="L3" s="7"/>
    </row>
    <row r="4" spans="1:14" ht="16.5" thickBot="1" x14ac:dyDescent="0.3">
      <c r="A4" s="108"/>
      <c r="B4" s="105" t="s">
        <v>31</v>
      </c>
      <c r="C4" s="14">
        <v>6.2500000000000003E-3</v>
      </c>
      <c r="D4" s="14">
        <f>3000/1000</f>
        <v>3</v>
      </c>
      <c r="E4" s="15">
        <f t="shared" si="0"/>
        <v>1.8750000000000003E-2</v>
      </c>
      <c r="F4" s="16">
        <f t="shared" si="1"/>
        <v>8.3456250000000006E-3</v>
      </c>
      <c r="G4" s="13" t="s">
        <v>19</v>
      </c>
      <c r="H4" s="15">
        <v>2.5000000000000001E-2</v>
      </c>
      <c r="I4" s="14">
        <v>0</v>
      </c>
      <c r="J4" s="61">
        <f>H4*I4</f>
        <v>0</v>
      </c>
      <c r="K4" s="62"/>
      <c r="L4" s="63"/>
    </row>
    <row r="5" spans="1:14" ht="16.5" thickBot="1" x14ac:dyDescent="0.3">
      <c r="A5" s="108"/>
      <c r="B5" s="106"/>
      <c r="C5" s="18">
        <v>5</v>
      </c>
      <c r="D5" s="18">
        <v>0.35</v>
      </c>
      <c r="E5" s="19">
        <f t="shared" si="0"/>
        <v>1.75</v>
      </c>
      <c r="F5" s="16">
        <f t="shared" si="1"/>
        <v>0.77892499999999998</v>
      </c>
      <c r="G5" s="17"/>
      <c r="H5" s="19"/>
      <c r="I5" s="18">
        <v>0</v>
      </c>
      <c r="J5" s="64">
        <f t="shared" si="2"/>
        <v>0</v>
      </c>
      <c r="K5" s="65"/>
      <c r="L5" s="7"/>
    </row>
    <row r="6" spans="1:14" ht="16.5" thickBot="1" x14ac:dyDescent="0.3">
      <c r="A6" s="110"/>
      <c r="B6" s="49" t="s">
        <v>30</v>
      </c>
      <c r="C6" s="34"/>
      <c r="D6" s="34"/>
      <c r="E6" s="35"/>
      <c r="F6" s="36">
        <f>SUM(F2:F5)</f>
        <v>1.5891182750000001</v>
      </c>
      <c r="G6" s="33"/>
      <c r="H6" s="35"/>
      <c r="I6" s="34"/>
      <c r="J6" s="36">
        <f>SUM(J2:J5)</f>
        <v>0.69600000000000006</v>
      </c>
      <c r="K6" s="66">
        <f>F6+J6</f>
        <v>2.2851182750000003</v>
      </c>
      <c r="L6" s="67">
        <f>1000*(G6+K6)</f>
        <v>2285.1182750000003</v>
      </c>
    </row>
    <row r="7" spans="1:14" ht="15.75" x14ac:dyDescent="0.25">
      <c r="A7" s="114" t="s">
        <v>3</v>
      </c>
      <c r="B7" s="105" t="s">
        <v>32</v>
      </c>
      <c r="C7" s="14">
        <v>18</v>
      </c>
      <c r="D7" s="14">
        <f>100/1000</f>
        <v>0.1</v>
      </c>
      <c r="E7" s="15">
        <f t="shared" si="0"/>
        <v>1.8</v>
      </c>
      <c r="F7" s="16">
        <f t="shared" ref="F7:F15" si="3">0.4451*E7</f>
        <v>0.80118</v>
      </c>
      <c r="G7" s="13" t="s">
        <v>33</v>
      </c>
      <c r="H7" s="15">
        <v>8.0000000000000002E-3</v>
      </c>
      <c r="I7" s="14">
        <v>87</v>
      </c>
      <c r="J7" s="61">
        <f>H7*I7</f>
        <v>0.69600000000000006</v>
      </c>
      <c r="K7" s="8"/>
      <c r="L7" s="63"/>
    </row>
    <row r="8" spans="1:14" ht="16.5" thickBot="1" x14ac:dyDescent="0.3">
      <c r="A8" s="114"/>
      <c r="B8" s="106"/>
      <c r="C8" s="18">
        <v>5.0000000000000001E-4</v>
      </c>
      <c r="D8" s="18">
        <v>3</v>
      </c>
      <c r="E8" s="19">
        <f t="shared" si="0"/>
        <v>1.5E-3</v>
      </c>
      <c r="F8" s="20">
        <f t="shared" si="3"/>
        <v>6.6764999999999999E-4</v>
      </c>
      <c r="G8" s="17" t="s">
        <v>19</v>
      </c>
      <c r="H8" s="19">
        <v>2E-3</v>
      </c>
      <c r="I8" s="18"/>
      <c r="J8" s="64">
        <f t="shared" ref="J8:J9" si="4">H8*I8</f>
        <v>0</v>
      </c>
      <c r="K8" s="9"/>
      <c r="L8" s="7"/>
    </row>
    <row r="9" spans="1:14" ht="15.75" x14ac:dyDescent="0.25">
      <c r="A9" s="114"/>
      <c r="B9" s="105" t="s">
        <v>31</v>
      </c>
      <c r="C9" s="14">
        <v>6.1970000000000003E-3</v>
      </c>
      <c r="D9" s="14">
        <v>3</v>
      </c>
      <c r="E9" s="15">
        <f t="shared" si="0"/>
        <v>1.8591E-2</v>
      </c>
      <c r="F9" s="16">
        <f t="shared" si="3"/>
        <v>8.2748540999999995E-3</v>
      </c>
      <c r="G9" s="13" t="s">
        <v>19</v>
      </c>
      <c r="H9" s="15">
        <v>2.4799999999999999E-2</v>
      </c>
      <c r="I9" s="14"/>
      <c r="J9" s="61">
        <f t="shared" si="4"/>
        <v>0</v>
      </c>
      <c r="K9" s="8"/>
      <c r="L9" s="63"/>
    </row>
    <row r="10" spans="1:14" ht="32.25" thickBot="1" x14ac:dyDescent="0.3">
      <c r="A10" s="114"/>
      <c r="B10" s="106"/>
      <c r="C10" s="18">
        <v>5</v>
      </c>
      <c r="D10" s="18">
        <v>0.35</v>
      </c>
      <c r="E10" s="19">
        <f t="shared" si="0"/>
        <v>1.75</v>
      </c>
      <c r="F10" s="20">
        <f t="shared" si="3"/>
        <v>0.77892499999999998</v>
      </c>
      <c r="G10" s="17" t="s">
        <v>18</v>
      </c>
      <c r="H10" s="19">
        <v>2.1249999999999999E-4</v>
      </c>
      <c r="I10" s="18">
        <v>28.7</v>
      </c>
      <c r="J10" s="64">
        <f>H10*I10</f>
        <v>6.0987499999999991E-3</v>
      </c>
      <c r="K10" s="9"/>
      <c r="L10" s="7"/>
    </row>
    <row r="11" spans="1:14" ht="16.5" thickBot="1" x14ac:dyDescent="0.3">
      <c r="A11" s="115"/>
      <c r="B11" s="50" t="s">
        <v>30</v>
      </c>
      <c r="C11" s="38"/>
      <c r="D11" s="38"/>
      <c r="E11" s="39"/>
      <c r="F11" s="40">
        <f>SUM(F7:F10)</f>
        <v>1.5890475040999998</v>
      </c>
      <c r="G11" s="37"/>
      <c r="H11" s="39"/>
      <c r="I11" s="38"/>
      <c r="J11" s="40">
        <f>SUM(J7:J10)</f>
        <v>0.7020987500000001</v>
      </c>
      <c r="K11" s="68">
        <f>F11+J11</f>
        <v>2.2911462541000001</v>
      </c>
      <c r="L11" s="69">
        <f>1000*(G11+K11)</f>
        <v>2291.1462541000001</v>
      </c>
    </row>
    <row r="12" spans="1:14" ht="15.75" x14ac:dyDescent="0.25">
      <c r="A12" s="111" t="s">
        <v>35</v>
      </c>
      <c r="B12" s="105" t="s">
        <v>32</v>
      </c>
      <c r="C12" s="14">
        <v>36</v>
      </c>
      <c r="D12" s="14">
        <v>0.1</v>
      </c>
      <c r="E12" s="15">
        <f t="shared" si="0"/>
        <v>3.6</v>
      </c>
      <c r="F12" s="16">
        <f>0.4451*E12</f>
        <v>1.60236</v>
      </c>
      <c r="G12" s="13" t="s">
        <v>16</v>
      </c>
      <c r="H12" s="15">
        <f>(0.008*2)</f>
        <v>1.6E-2</v>
      </c>
      <c r="I12" s="14">
        <v>87</v>
      </c>
      <c r="J12" s="61">
        <f>H12*I12</f>
        <v>1.3920000000000001</v>
      </c>
      <c r="K12" s="8"/>
      <c r="L12" s="63"/>
    </row>
    <row r="13" spans="1:14" ht="16.5" thickBot="1" x14ac:dyDescent="0.3">
      <c r="A13" s="112"/>
      <c r="B13" s="106"/>
      <c r="C13" s="18">
        <v>5.0000000000000001E-4</v>
      </c>
      <c r="D13" s="18">
        <v>3</v>
      </c>
      <c r="E13" s="19">
        <f t="shared" si="0"/>
        <v>1.5E-3</v>
      </c>
      <c r="F13" s="20">
        <f t="shared" si="3"/>
        <v>6.6764999999999999E-4</v>
      </c>
      <c r="G13" s="17" t="s">
        <v>19</v>
      </c>
      <c r="H13" s="19">
        <f>(0.002*2)</f>
        <v>4.0000000000000001E-3</v>
      </c>
      <c r="I13" s="18">
        <v>0</v>
      </c>
      <c r="J13" s="64">
        <f t="shared" ref="J13" si="5">H13*I13</f>
        <v>0</v>
      </c>
      <c r="K13" s="9"/>
      <c r="L13" s="7"/>
    </row>
    <row r="14" spans="1:14" ht="15.75" x14ac:dyDescent="0.25">
      <c r="A14" s="112"/>
      <c r="B14" s="105" t="s">
        <v>31</v>
      </c>
      <c r="C14" s="14">
        <v>6.2500000000000003E-3</v>
      </c>
      <c r="D14" s="14">
        <v>3</v>
      </c>
      <c r="E14" s="15">
        <f t="shared" si="0"/>
        <v>1.8750000000000003E-2</v>
      </c>
      <c r="F14" s="16">
        <f t="shared" si="3"/>
        <v>8.3456250000000006E-3</v>
      </c>
      <c r="G14" s="13" t="s">
        <v>19</v>
      </c>
      <c r="H14" s="15">
        <v>2.5000000000000001E-2</v>
      </c>
      <c r="I14" s="14"/>
      <c r="J14" s="61"/>
      <c r="K14" s="8"/>
      <c r="L14" s="63"/>
    </row>
    <row r="15" spans="1:14" ht="16.5" thickBot="1" x14ac:dyDescent="0.3">
      <c r="A15" s="112"/>
      <c r="B15" s="106"/>
      <c r="C15" s="18">
        <v>5</v>
      </c>
      <c r="D15" s="18">
        <v>0.35</v>
      </c>
      <c r="E15" s="19">
        <f t="shared" si="0"/>
        <v>1.75</v>
      </c>
      <c r="F15" s="20">
        <f t="shared" si="3"/>
        <v>0.77892499999999998</v>
      </c>
      <c r="G15" s="17"/>
      <c r="H15" s="19"/>
      <c r="I15" s="18">
        <v>0</v>
      </c>
      <c r="J15" s="64">
        <f t="shared" ref="J15" si="6">H15*I15</f>
        <v>0</v>
      </c>
      <c r="K15" s="6"/>
      <c r="L15" s="7"/>
    </row>
    <row r="16" spans="1:14" ht="16.5" thickBot="1" x14ac:dyDescent="0.3">
      <c r="A16" s="113"/>
      <c r="B16" s="70" t="s">
        <v>30</v>
      </c>
      <c r="C16" s="45"/>
      <c r="D16" s="45"/>
      <c r="E16" s="46"/>
      <c r="F16" s="47">
        <f>SUM(F12:F15)</f>
        <v>2.3902982750000001</v>
      </c>
      <c r="G16" s="44"/>
      <c r="H16" s="46"/>
      <c r="I16" s="45"/>
      <c r="J16" s="47">
        <f>SUM(J12:J15)</f>
        <v>1.3920000000000001</v>
      </c>
      <c r="K16" s="71">
        <f>F16+J16</f>
        <v>3.7822982750000005</v>
      </c>
      <c r="L16" s="71">
        <f>1000*(G16+K16)</f>
        <v>3782.2982750000006</v>
      </c>
    </row>
    <row r="17" spans="1:12" ht="15.75" x14ac:dyDescent="0.25">
      <c r="A17" s="111" t="s">
        <v>44</v>
      </c>
      <c r="B17" s="117" t="s">
        <v>32</v>
      </c>
      <c r="C17" s="14">
        <v>36</v>
      </c>
      <c r="D17" s="14">
        <v>0.1</v>
      </c>
      <c r="E17" s="15">
        <f t="shared" ref="E17:E20" si="7">C17*D17</f>
        <v>3.6</v>
      </c>
      <c r="F17" s="16">
        <f>0.4451*E17</f>
        <v>1.60236</v>
      </c>
      <c r="G17" s="13" t="s">
        <v>16</v>
      </c>
      <c r="H17" s="15">
        <f>(0.008*2)</f>
        <v>1.6E-2</v>
      </c>
      <c r="I17" s="14">
        <v>87</v>
      </c>
      <c r="J17" s="61">
        <f>H17*I17</f>
        <v>1.3920000000000001</v>
      </c>
      <c r="K17" s="8"/>
      <c r="L17" s="63"/>
    </row>
    <row r="18" spans="1:12" ht="16.5" thickBot="1" x14ac:dyDescent="0.3">
      <c r="A18" s="112"/>
      <c r="B18" s="118"/>
      <c r="C18" s="18">
        <v>5.0000000000000001E-4</v>
      </c>
      <c r="D18" s="18">
        <v>3</v>
      </c>
      <c r="E18" s="19">
        <f t="shared" si="7"/>
        <v>1.5E-3</v>
      </c>
      <c r="F18" s="20">
        <f t="shared" ref="F18:F20" si="8">0.4451*E18</f>
        <v>6.6764999999999999E-4</v>
      </c>
      <c r="G18" s="17" t="s">
        <v>19</v>
      </c>
      <c r="H18" s="19">
        <f>(0.002*2)</f>
        <v>4.0000000000000001E-3</v>
      </c>
      <c r="I18" s="18">
        <v>0</v>
      </c>
      <c r="J18" s="64">
        <f t="shared" ref="J18" si="9">H18*I18</f>
        <v>0</v>
      </c>
      <c r="K18" s="9"/>
      <c r="L18" s="7"/>
    </row>
    <row r="19" spans="1:12" ht="15.75" x14ac:dyDescent="0.25">
      <c r="A19" s="112"/>
      <c r="B19" s="117" t="s">
        <v>31</v>
      </c>
      <c r="C19" s="14">
        <v>6.2500000000000003E-3</v>
      </c>
      <c r="D19" s="14">
        <v>3</v>
      </c>
      <c r="E19" s="15">
        <f t="shared" si="7"/>
        <v>1.8750000000000003E-2</v>
      </c>
      <c r="F19" s="16">
        <f t="shared" si="8"/>
        <v>8.3456250000000006E-3</v>
      </c>
      <c r="G19" s="13" t="s">
        <v>19</v>
      </c>
      <c r="H19" s="15">
        <f>0.025-H20</f>
        <v>2.4787500000000001E-2</v>
      </c>
      <c r="I19" s="14"/>
      <c r="J19" s="61"/>
      <c r="K19" s="8"/>
      <c r="L19" s="63"/>
    </row>
    <row r="20" spans="1:12" ht="32.25" thickBot="1" x14ac:dyDescent="0.3">
      <c r="A20" s="112"/>
      <c r="B20" s="118"/>
      <c r="C20" s="18">
        <v>5</v>
      </c>
      <c r="D20" s="18">
        <v>0.35</v>
      </c>
      <c r="E20" s="19">
        <f t="shared" si="7"/>
        <v>1.75</v>
      </c>
      <c r="F20" s="20">
        <f t="shared" si="8"/>
        <v>0.77892499999999998</v>
      </c>
      <c r="G20" s="17" t="s">
        <v>18</v>
      </c>
      <c r="H20" s="19">
        <v>2.1249999999999999E-4</v>
      </c>
      <c r="I20" s="18">
        <v>28.7</v>
      </c>
      <c r="J20" s="64">
        <f>H20*I20</f>
        <v>6.0987499999999991E-3</v>
      </c>
      <c r="K20" s="6"/>
      <c r="L20" s="7"/>
    </row>
    <row r="21" spans="1:12" ht="16.5" thickBot="1" x14ac:dyDescent="0.3">
      <c r="A21" s="113"/>
      <c r="B21" s="50" t="s">
        <v>30</v>
      </c>
      <c r="C21" s="38"/>
      <c r="D21" s="38"/>
      <c r="E21" s="39"/>
      <c r="F21" s="40">
        <f>SUM(F17:F20)</f>
        <v>2.3902982750000001</v>
      </c>
      <c r="G21" s="37"/>
      <c r="H21" s="39"/>
      <c r="I21" s="38"/>
      <c r="J21" s="40">
        <f>SUM(J17:J20)</f>
        <v>1.3980987500000002</v>
      </c>
      <c r="K21" s="68">
        <f>F21+J21</f>
        <v>3.7883970250000001</v>
      </c>
      <c r="L21" s="69">
        <f>1000*(G21+K21)</f>
        <v>3788.3970250000002</v>
      </c>
    </row>
    <row r="22" spans="1:12" ht="15.75" x14ac:dyDescent="0.25">
      <c r="A22" s="111" t="s">
        <v>36</v>
      </c>
      <c r="B22" s="119" t="s">
        <v>32</v>
      </c>
      <c r="C22" s="22">
        <v>36</v>
      </c>
      <c r="D22" s="22">
        <v>0.1</v>
      </c>
      <c r="E22" s="23">
        <f t="shared" ref="E22:E26" si="10">C22*D22</f>
        <v>3.6</v>
      </c>
      <c r="F22" s="24">
        <f t="shared" ref="F22:F26" si="11">0.4451*E22</f>
        <v>1.60236</v>
      </c>
      <c r="G22" s="21" t="s">
        <v>16</v>
      </c>
      <c r="H22" s="23">
        <f>(0.008*2)</f>
        <v>1.6E-2</v>
      </c>
      <c r="I22" s="22">
        <v>87</v>
      </c>
      <c r="J22" s="56">
        <f>H22*I22</f>
        <v>1.3920000000000001</v>
      </c>
      <c r="K22" s="43"/>
      <c r="L22" s="43"/>
    </row>
    <row r="23" spans="1:12" ht="15.75" x14ac:dyDescent="0.25">
      <c r="A23" s="112"/>
      <c r="B23" s="120"/>
      <c r="C23" s="26">
        <v>5.0000000000000001E-4</v>
      </c>
      <c r="D23" s="26">
        <v>3</v>
      </c>
      <c r="E23" s="27">
        <f t="shared" si="10"/>
        <v>1.5E-3</v>
      </c>
      <c r="F23" s="28">
        <f t="shared" si="11"/>
        <v>6.6764999999999999E-4</v>
      </c>
      <c r="G23" s="25" t="s">
        <v>19</v>
      </c>
      <c r="H23" s="27">
        <f>(0.002*2)+0.005</f>
        <v>9.0000000000000011E-3</v>
      </c>
      <c r="I23" s="26">
        <v>0</v>
      </c>
      <c r="J23" s="51">
        <f t="shared" ref="J23" si="12">H23*I23</f>
        <v>0</v>
      </c>
      <c r="K23" s="5"/>
      <c r="L23" s="5"/>
    </row>
    <row r="24" spans="1:12" ht="16.5" thickBot="1" x14ac:dyDescent="0.3">
      <c r="A24" s="112"/>
      <c r="B24" s="121"/>
      <c r="C24" s="26">
        <v>5</v>
      </c>
      <c r="D24" s="26">
        <v>0.35</v>
      </c>
      <c r="E24" s="27">
        <f t="shared" si="10"/>
        <v>1.75</v>
      </c>
      <c r="F24" s="28">
        <f t="shared" si="11"/>
        <v>0.77892499999999998</v>
      </c>
      <c r="G24" s="25" t="s">
        <v>16</v>
      </c>
      <c r="H24" s="27">
        <v>0.02</v>
      </c>
      <c r="I24" s="26">
        <v>87</v>
      </c>
      <c r="J24" s="51">
        <f>H24*I24</f>
        <v>1.74</v>
      </c>
      <c r="K24" s="5"/>
      <c r="L24" s="5"/>
    </row>
    <row r="25" spans="1:12" ht="15.75" x14ac:dyDescent="0.25">
      <c r="A25" s="112"/>
      <c r="B25" s="117" t="s">
        <v>31</v>
      </c>
      <c r="C25" s="26">
        <v>6.2500000000000003E-3</v>
      </c>
      <c r="D25" s="26">
        <v>3</v>
      </c>
      <c r="E25" s="27">
        <f t="shared" si="10"/>
        <v>1.8750000000000003E-2</v>
      </c>
      <c r="F25" s="28">
        <f t="shared" si="11"/>
        <v>8.3456250000000006E-3</v>
      </c>
      <c r="G25" s="25" t="s">
        <v>19</v>
      </c>
      <c r="H25" s="27">
        <v>2.5000000000000001E-2</v>
      </c>
      <c r="I25" s="26">
        <v>0</v>
      </c>
      <c r="J25" s="51">
        <f>H25*I25</f>
        <v>0</v>
      </c>
      <c r="K25" s="5"/>
      <c r="L25" s="5"/>
    </row>
    <row r="26" spans="1:12" ht="16.5" thickBot="1" x14ac:dyDescent="0.3">
      <c r="A26" s="112"/>
      <c r="B26" s="118"/>
      <c r="C26" s="26">
        <v>5</v>
      </c>
      <c r="D26" s="26">
        <v>0.35</v>
      </c>
      <c r="E26" s="27">
        <f t="shared" si="10"/>
        <v>1.75</v>
      </c>
      <c r="F26" s="28">
        <f t="shared" si="11"/>
        <v>0.77892499999999998</v>
      </c>
      <c r="G26" s="25"/>
      <c r="H26" s="27"/>
      <c r="I26" s="26">
        <v>0</v>
      </c>
      <c r="J26" s="51">
        <f t="shared" ref="J26" si="13">H26*I26</f>
        <v>0</v>
      </c>
      <c r="K26" s="5"/>
      <c r="L26" s="5"/>
    </row>
    <row r="27" spans="1:12" ht="16.5" thickBot="1" x14ac:dyDescent="0.3">
      <c r="A27" s="113"/>
      <c r="B27" s="50" t="s">
        <v>30</v>
      </c>
      <c r="C27" s="53"/>
      <c r="D27" s="53"/>
      <c r="E27" s="54"/>
      <c r="F27" s="55">
        <f>SUM(F22:F26)</f>
        <v>3.1692232750000002</v>
      </c>
      <c r="G27" s="52"/>
      <c r="H27" s="54"/>
      <c r="I27" s="53"/>
      <c r="J27" s="55">
        <f>SUM(J22:J26)</f>
        <v>3.1320000000000001</v>
      </c>
      <c r="K27" s="42">
        <f>F27+J27</f>
        <v>6.3012232749999999</v>
      </c>
      <c r="L27" s="42">
        <f>1000*(G27+K27)</f>
        <v>6301.2232750000003</v>
      </c>
    </row>
    <row r="28" spans="1:12" ht="15.75" x14ac:dyDescent="0.25">
      <c r="A28" s="116" t="s">
        <v>45</v>
      </c>
      <c r="B28" s="119" t="s">
        <v>32</v>
      </c>
      <c r="C28" s="26">
        <v>36</v>
      </c>
      <c r="D28" s="26">
        <v>0.1</v>
      </c>
      <c r="E28" s="27">
        <f t="shared" ref="E28:E32" si="14">C28*D28</f>
        <v>3.6</v>
      </c>
      <c r="F28" s="28">
        <f t="shared" ref="F28:F32" si="15">0.4451*E28</f>
        <v>1.60236</v>
      </c>
      <c r="G28" s="25" t="s">
        <v>16</v>
      </c>
      <c r="H28" s="27">
        <f>(0.008*2)</f>
        <v>1.6E-2</v>
      </c>
      <c r="I28" s="26">
        <v>87</v>
      </c>
      <c r="J28" s="51">
        <f>H28*I28</f>
        <v>1.3920000000000001</v>
      </c>
      <c r="K28" s="5"/>
      <c r="L28" s="5"/>
    </row>
    <row r="29" spans="1:12" ht="15.75" x14ac:dyDescent="0.25">
      <c r="A29" s="113"/>
      <c r="B29" s="120"/>
      <c r="C29" s="26">
        <v>5.0000000000000001E-4</v>
      </c>
      <c r="D29" s="26">
        <v>3</v>
      </c>
      <c r="E29" s="27">
        <f t="shared" si="14"/>
        <v>1.5E-3</v>
      </c>
      <c r="F29" s="28">
        <f t="shared" si="15"/>
        <v>6.6764999999999999E-4</v>
      </c>
      <c r="G29" s="25" t="s">
        <v>19</v>
      </c>
      <c r="H29" s="27">
        <f>(0.002*2)+0.005</f>
        <v>9.0000000000000011E-3</v>
      </c>
      <c r="I29" s="26">
        <v>0</v>
      </c>
      <c r="J29" s="51">
        <f t="shared" ref="J29" si="16">H29*I29</f>
        <v>0</v>
      </c>
      <c r="K29" s="5"/>
      <c r="L29" s="5"/>
    </row>
    <row r="30" spans="1:12" ht="16.5" thickBot="1" x14ac:dyDescent="0.3">
      <c r="A30" s="113"/>
      <c r="B30" s="121"/>
      <c r="C30" s="26">
        <v>5</v>
      </c>
      <c r="D30" s="26">
        <v>0.35</v>
      </c>
      <c r="E30" s="27">
        <f t="shared" si="14"/>
        <v>1.75</v>
      </c>
      <c r="F30" s="28">
        <f t="shared" si="15"/>
        <v>0.77892499999999998</v>
      </c>
      <c r="G30" s="25" t="s">
        <v>16</v>
      </c>
      <c r="H30" s="27">
        <v>0.02</v>
      </c>
      <c r="I30" s="26">
        <v>87</v>
      </c>
      <c r="J30" s="51">
        <f>H30*I30</f>
        <v>1.74</v>
      </c>
      <c r="K30" s="5"/>
      <c r="L30" s="5"/>
    </row>
    <row r="31" spans="1:12" ht="15.75" x14ac:dyDescent="0.25">
      <c r="A31" s="113"/>
      <c r="B31" s="117" t="s">
        <v>31</v>
      </c>
      <c r="C31" s="26">
        <v>6.2500000000000003E-3</v>
      </c>
      <c r="D31" s="26">
        <v>3</v>
      </c>
      <c r="E31" s="27">
        <f t="shared" si="14"/>
        <v>1.8750000000000003E-2</v>
      </c>
      <c r="F31" s="28">
        <f t="shared" si="15"/>
        <v>8.3456250000000006E-3</v>
      </c>
      <c r="G31" s="25" t="s">
        <v>19</v>
      </c>
      <c r="H31" s="27">
        <f>0.025-H32</f>
        <v>2.4787500000000001E-2</v>
      </c>
      <c r="I31" s="26">
        <v>0</v>
      </c>
      <c r="J31" s="51">
        <f>H31*I31</f>
        <v>0</v>
      </c>
      <c r="K31" s="5"/>
      <c r="L31" s="5"/>
    </row>
    <row r="32" spans="1:12" ht="32.25" thickBot="1" x14ac:dyDescent="0.3">
      <c r="A32" s="113"/>
      <c r="B32" s="118"/>
      <c r="C32" s="26">
        <v>5</v>
      </c>
      <c r="D32" s="26">
        <v>0.35</v>
      </c>
      <c r="E32" s="27">
        <f t="shared" si="14"/>
        <v>1.75</v>
      </c>
      <c r="F32" s="28">
        <f t="shared" si="15"/>
        <v>0.77892499999999998</v>
      </c>
      <c r="G32" s="25" t="s">
        <v>18</v>
      </c>
      <c r="H32" s="27">
        <v>2.1249999999999999E-4</v>
      </c>
      <c r="I32" s="26">
        <v>28.7</v>
      </c>
      <c r="J32" s="51">
        <f>H32*I32</f>
        <v>6.0987499999999991E-3</v>
      </c>
      <c r="K32" s="5"/>
      <c r="L32" s="5"/>
    </row>
    <row r="33" spans="1:12" ht="16.5" thickBot="1" x14ac:dyDescent="0.3">
      <c r="A33" s="113"/>
      <c r="B33" s="50" t="s">
        <v>30</v>
      </c>
      <c r="C33" s="53"/>
      <c r="D33" s="53"/>
      <c r="E33" s="54"/>
      <c r="F33" s="55">
        <f>SUM(F28:F32)</f>
        <v>3.1692232750000002</v>
      </c>
      <c r="G33" s="52"/>
      <c r="H33" s="54"/>
      <c r="I33" s="53"/>
      <c r="J33" s="55">
        <f>SUM(J28:J32)</f>
        <v>3.1380987500000002</v>
      </c>
      <c r="K33" s="42">
        <f>F33+J33</f>
        <v>6.3073220250000004</v>
      </c>
      <c r="L33" s="42">
        <f>1000*(G33+K33)</f>
        <v>6307.3220250000004</v>
      </c>
    </row>
    <row r="34" spans="1:12" ht="15.75" x14ac:dyDescent="0.25">
      <c r="A34" s="107" t="s">
        <v>37</v>
      </c>
      <c r="B34" s="122" t="s">
        <v>32</v>
      </c>
      <c r="C34" s="26">
        <v>0.33300000000000002</v>
      </c>
      <c r="D34" s="26">
        <f>2000/1000</f>
        <v>2</v>
      </c>
      <c r="E34" s="27">
        <f t="shared" ref="E34:E37" si="17">C34*D34</f>
        <v>0.66600000000000004</v>
      </c>
      <c r="F34" s="28">
        <f>0.4451*E34</f>
        <v>0.29643659999999999</v>
      </c>
      <c r="G34" s="25" t="s">
        <v>19</v>
      </c>
      <c r="H34" s="27">
        <v>2.5000000000000001E-2</v>
      </c>
      <c r="I34" s="26">
        <v>0</v>
      </c>
      <c r="J34" s="51">
        <f>H34*I34</f>
        <v>0</v>
      </c>
      <c r="K34" s="41"/>
      <c r="L34" s="5"/>
    </row>
    <row r="35" spans="1:12" ht="16.5" thickBot="1" x14ac:dyDescent="0.3">
      <c r="A35" s="108"/>
      <c r="B35" s="123"/>
      <c r="C35" s="26">
        <v>6.2500000000000003E-3</v>
      </c>
      <c r="D35" s="26">
        <f>3000/1000</f>
        <v>3</v>
      </c>
      <c r="E35" s="27">
        <f t="shared" si="17"/>
        <v>1.8750000000000003E-2</v>
      </c>
      <c r="F35" s="28">
        <f t="shared" ref="F35:F37" si="18">0.4451*E35</f>
        <v>8.3456250000000006E-3</v>
      </c>
      <c r="G35" s="25"/>
      <c r="H35" s="27"/>
      <c r="I35" s="26"/>
      <c r="J35" s="51"/>
      <c r="K35" s="41"/>
      <c r="L35" s="5"/>
    </row>
    <row r="36" spans="1:12" ht="15.75" x14ac:dyDescent="0.25">
      <c r="A36" s="108"/>
      <c r="B36" s="122" t="s">
        <v>31</v>
      </c>
      <c r="C36" s="26">
        <v>6.2500000000000003E-3</v>
      </c>
      <c r="D36" s="26">
        <f>3000/1000</f>
        <v>3</v>
      </c>
      <c r="E36" s="27">
        <f t="shared" si="17"/>
        <v>1.8750000000000003E-2</v>
      </c>
      <c r="F36" s="28">
        <f t="shared" si="18"/>
        <v>8.3456250000000006E-3</v>
      </c>
      <c r="G36" s="25" t="s">
        <v>19</v>
      </c>
      <c r="H36" s="27">
        <v>2.5000000000000001E-2</v>
      </c>
      <c r="I36" s="26">
        <v>0</v>
      </c>
      <c r="J36" s="51">
        <f>H36*I36</f>
        <v>0</v>
      </c>
      <c r="K36" s="41"/>
      <c r="L36" s="5"/>
    </row>
    <row r="37" spans="1:12" ht="16.5" thickBot="1" x14ac:dyDescent="0.3">
      <c r="A37" s="108"/>
      <c r="B37" s="123"/>
      <c r="C37" s="26">
        <v>5</v>
      </c>
      <c r="D37" s="26">
        <v>0.35</v>
      </c>
      <c r="E37" s="27">
        <f t="shared" si="17"/>
        <v>1.75</v>
      </c>
      <c r="F37" s="28">
        <f t="shared" si="18"/>
        <v>0.77892499999999998</v>
      </c>
      <c r="G37" s="25"/>
      <c r="H37" s="27"/>
      <c r="I37" s="26"/>
      <c r="J37" s="51"/>
      <c r="K37" s="41"/>
      <c r="L37" s="5"/>
    </row>
    <row r="38" spans="1:12" ht="16.5" thickBot="1" x14ac:dyDescent="0.3">
      <c r="A38" s="110"/>
      <c r="B38" s="49" t="s">
        <v>30</v>
      </c>
      <c r="C38" s="53"/>
      <c r="D38" s="53"/>
      <c r="E38" s="54"/>
      <c r="F38" s="55">
        <f>SUM(F34:F37)</f>
        <v>1.09205285</v>
      </c>
      <c r="G38" s="52"/>
      <c r="H38" s="54"/>
      <c r="I38" s="53"/>
      <c r="J38" s="55">
        <f>SUM(J34:J37)</f>
        <v>0</v>
      </c>
      <c r="K38" s="42">
        <f>F38+J38</f>
        <v>1.09205285</v>
      </c>
      <c r="L38" s="42">
        <f>1000*(G38+K38)</f>
        <v>1092.05285</v>
      </c>
    </row>
    <row r="39" spans="1:12" ht="15.75" x14ac:dyDescent="0.25">
      <c r="A39" s="124" t="s">
        <v>7</v>
      </c>
      <c r="B39" s="105" t="s">
        <v>32</v>
      </c>
      <c r="C39" s="26">
        <v>0.33300000000000002</v>
      </c>
      <c r="D39" s="26">
        <f>2000/1000</f>
        <v>2</v>
      </c>
      <c r="E39" s="27">
        <f t="shared" ref="E39:E42" si="19">C39*D39</f>
        <v>0.66600000000000004</v>
      </c>
      <c r="F39" s="28">
        <f>0.4451*E39</f>
        <v>0.29643659999999999</v>
      </c>
      <c r="G39" s="25"/>
      <c r="H39" s="27"/>
      <c r="I39" s="26"/>
      <c r="J39" s="51">
        <f>H39*I39</f>
        <v>0</v>
      </c>
      <c r="K39" s="4"/>
      <c r="L39" s="5"/>
    </row>
    <row r="40" spans="1:12" ht="16.5" thickBot="1" x14ac:dyDescent="0.3">
      <c r="A40" s="114"/>
      <c r="B40" s="106"/>
      <c r="C40" s="26">
        <v>6.2500000000000003E-3</v>
      </c>
      <c r="D40" s="26">
        <f>3000/1000</f>
        <v>3</v>
      </c>
      <c r="E40" s="27">
        <f t="shared" si="19"/>
        <v>1.8750000000000003E-2</v>
      </c>
      <c r="F40" s="28">
        <f t="shared" ref="F40:F42" si="20">0.4451*E40</f>
        <v>8.3456250000000006E-3</v>
      </c>
      <c r="G40" s="25" t="s">
        <v>19</v>
      </c>
      <c r="H40" s="27">
        <v>2.5000000000000001E-2</v>
      </c>
      <c r="I40" s="26">
        <v>0</v>
      </c>
      <c r="J40" s="51">
        <f t="shared" ref="J40:J41" si="21">H40*I40</f>
        <v>0</v>
      </c>
      <c r="K40" s="4"/>
      <c r="L40" s="5"/>
    </row>
    <row r="41" spans="1:12" ht="15.75" x14ac:dyDescent="0.25">
      <c r="A41" s="114"/>
      <c r="B41" s="105" t="s">
        <v>31</v>
      </c>
      <c r="C41" s="26">
        <v>6.2500000000000003E-3</v>
      </c>
      <c r="D41" s="26">
        <f>3000/1000</f>
        <v>3</v>
      </c>
      <c r="E41" s="27">
        <f t="shared" si="19"/>
        <v>1.8750000000000003E-2</v>
      </c>
      <c r="F41" s="28">
        <f t="shared" si="20"/>
        <v>8.3456250000000006E-3</v>
      </c>
      <c r="G41" s="25" t="s">
        <v>19</v>
      </c>
      <c r="H41" s="27">
        <v>2.5000000000000001E-2</v>
      </c>
      <c r="I41" s="26">
        <v>0</v>
      </c>
      <c r="J41" s="51">
        <f t="shared" si="21"/>
        <v>0</v>
      </c>
      <c r="K41" s="4"/>
      <c r="L41" s="5"/>
    </row>
    <row r="42" spans="1:12" ht="32.25" thickBot="1" x14ac:dyDescent="0.3">
      <c r="A42" s="114"/>
      <c r="B42" s="125"/>
      <c r="C42" s="26">
        <v>5</v>
      </c>
      <c r="D42" s="26">
        <v>0.35</v>
      </c>
      <c r="E42" s="27">
        <f t="shared" si="19"/>
        <v>1.75</v>
      </c>
      <c r="F42" s="28">
        <f t="shared" si="20"/>
        <v>0.77892499999999998</v>
      </c>
      <c r="G42" s="25" t="s">
        <v>18</v>
      </c>
      <c r="H42" s="27">
        <v>2.1249999999999999E-4</v>
      </c>
      <c r="I42" s="26">
        <v>28.7</v>
      </c>
      <c r="J42" s="51">
        <f>H42*I42</f>
        <v>6.0987499999999991E-3</v>
      </c>
      <c r="K42" s="4"/>
      <c r="L42" s="5"/>
    </row>
    <row r="43" spans="1:12" ht="16.5" thickBot="1" x14ac:dyDescent="0.3">
      <c r="A43" s="115"/>
      <c r="B43" s="50" t="s">
        <v>30</v>
      </c>
      <c r="C43" s="53"/>
      <c r="D43" s="53"/>
      <c r="E43" s="54"/>
      <c r="F43" s="55">
        <f>SUM(F39:F42)</f>
        <v>1.09205285</v>
      </c>
      <c r="G43" s="52"/>
      <c r="H43" s="54"/>
      <c r="I43" s="53"/>
      <c r="J43" s="55">
        <f>SUM(J39:J42)</f>
        <v>6.0987499999999991E-3</v>
      </c>
      <c r="K43" s="42">
        <f>F43+J43</f>
        <v>1.0981516</v>
      </c>
      <c r="L43" s="42">
        <f>1000*(G43+K43)</f>
        <v>1098.1515999999999</v>
      </c>
    </row>
    <row r="44" spans="1:12" ht="15.75" x14ac:dyDescent="0.25">
      <c r="A44" s="107" t="s">
        <v>38</v>
      </c>
      <c r="B44" s="122" t="s">
        <v>32</v>
      </c>
      <c r="C44" s="26">
        <v>0.33300000000000002</v>
      </c>
      <c r="D44" s="26">
        <f>2000/1000</f>
        <v>2</v>
      </c>
      <c r="E44" s="27">
        <f t="shared" ref="E44:E47" si="22">C44*D44</f>
        <v>0.66600000000000004</v>
      </c>
      <c r="F44" s="28">
        <f>0.4451*E44</f>
        <v>0.29643659999999999</v>
      </c>
      <c r="G44" s="25" t="s">
        <v>19</v>
      </c>
      <c r="H44" s="27">
        <v>2.4799999999999999E-2</v>
      </c>
      <c r="I44" s="26"/>
      <c r="J44" s="51">
        <f>H44*I44</f>
        <v>0</v>
      </c>
      <c r="K44" s="41"/>
      <c r="L44" s="5"/>
    </row>
    <row r="45" spans="1:12" ht="32.25" thickBot="1" x14ac:dyDescent="0.3">
      <c r="A45" s="108"/>
      <c r="B45" s="123"/>
      <c r="C45" s="26">
        <v>6.2500000000000003E-3</v>
      </c>
      <c r="D45" s="26">
        <f>3000/1000</f>
        <v>3</v>
      </c>
      <c r="E45" s="27">
        <f t="shared" si="22"/>
        <v>1.8750000000000003E-2</v>
      </c>
      <c r="F45" s="28">
        <f t="shared" ref="F45:F47" si="23">0.4451*E45</f>
        <v>8.3456250000000006E-3</v>
      </c>
      <c r="G45" s="25" t="s">
        <v>18</v>
      </c>
      <c r="H45" s="27">
        <v>2.1249999999999999E-4</v>
      </c>
      <c r="I45" s="26">
        <v>28.7</v>
      </c>
      <c r="J45" s="51">
        <f t="shared" ref="J45" si="24">H45*I45</f>
        <v>6.0987499999999991E-3</v>
      </c>
      <c r="K45" s="41"/>
      <c r="L45" s="5"/>
    </row>
    <row r="46" spans="1:12" ht="15.75" x14ac:dyDescent="0.25">
      <c r="A46" s="108"/>
      <c r="B46" s="122" t="s">
        <v>31</v>
      </c>
      <c r="C46" s="26">
        <v>6.2500000000000003E-3</v>
      </c>
      <c r="D46" s="26">
        <f>3000/1000</f>
        <v>3</v>
      </c>
      <c r="E46" s="27">
        <f t="shared" si="22"/>
        <v>1.8750000000000003E-2</v>
      </c>
      <c r="F46" s="28">
        <f t="shared" si="23"/>
        <v>8.3456250000000006E-3</v>
      </c>
      <c r="G46" s="25" t="s">
        <v>19</v>
      </c>
      <c r="H46" s="27">
        <v>2.5000000000000001E-2</v>
      </c>
      <c r="I46" s="26">
        <v>0</v>
      </c>
      <c r="J46" s="51">
        <f>H46*I46</f>
        <v>0</v>
      </c>
      <c r="K46" s="41"/>
      <c r="L46" s="5"/>
    </row>
    <row r="47" spans="1:12" ht="16.5" thickBot="1" x14ac:dyDescent="0.3">
      <c r="A47" s="108"/>
      <c r="B47" s="123"/>
      <c r="C47" s="26">
        <v>5</v>
      </c>
      <c r="D47" s="26">
        <v>0.35</v>
      </c>
      <c r="E47" s="27">
        <f t="shared" si="22"/>
        <v>1.75</v>
      </c>
      <c r="F47" s="28">
        <f t="shared" si="23"/>
        <v>0.77892499999999998</v>
      </c>
      <c r="G47" s="25"/>
      <c r="H47" s="27"/>
      <c r="I47" s="26"/>
      <c r="J47" s="51"/>
      <c r="K47" s="41"/>
      <c r="L47" s="5"/>
    </row>
    <row r="48" spans="1:12" ht="16.5" thickBot="1" x14ac:dyDescent="0.3">
      <c r="A48" s="110"/>
      <c r="B48" s="49" t="s">
        <v>30</v>
      </c>
      <c r="C48" s="53"/>
      <c r="D48" s="53"/>
      <c r="E48" s="54"/>
      <c r="F48" s="55">
        <f>SUM(F44:F47)</f>
        <v>1.09205285</v>
      </c>
      <c r="G48" s="52"/>
      <c r="H48" s="54"/>
      <c r="I48" s="53"/>
      <c r="J48" s="55">
        <f>SUM(J44:J47)</f>
        <v>6.0987499999999991E-3</v>
      </c>
      <c r="K48" s="42">
        <f>F48+J48</f>
        <v>1.0981516</v>
      </c>
      <c r="L48" s="42">
        <f>1000*(G48+K48)</f>
        <v>1098.1515999999999</v>
      </c>
    </row>
    <row r="49" spans="1:12" ht="15.75" x14ac:dyDescent="0.25">
      <c r="A49" s="124" t="s">
        <v>9</v>
      </c>
      <c r="B49" s="105" t="s">
        <v>32</v>
      </c>
      <c r="C49" s="26">
        <v>0.33300000000000002</v>
      </c>
      <c r="D49" s="26">
        <f>2000/1000</f>
        <v>2</v>
      </c>
      <c r="E49" s="27">
        <f t="shared" ref="E49:E52" si="25">C49*D49</f>
        <v>0.66600000000000004</v>
      </c>
      <c r="F49" s="28">
        <f>0.4451*E49</f>
        <v>0.29643659999999999</v>
      </c>
      <c r="G49" s="25" t="s">
        <v>19</v>
      </c>
      <c r="H49" s="27">
        <v>2.4799999999999999E-2</v>
      </c>
      <c r="I49" s="26"/>
      <c r="J49" s="51">
        <f>H49*I49</f>
        <v>0</v>
      </c>
      <c r="K49" s="4"/>
      <c r="L49" s="5"/>
    </row>
    <row r="50" spans="1:12" ht="32.25" thickBot="1" x14ac:dyDescent="0.3">
      <c r="A50" s="114"/>
      <c r="B50" s="106"/>
      <c r="C50" s="26">
        <v>6.2500000000000003E-3</v>
      </c>
      <c r="D50" s="26">
        <f>3000/1000</f>
        <v>3</v>
      </c>
      <c r="E50" s="27">
        <f t="shared" si="25"/>
        <v>1.8750000000000003E-2</v>
      </c>
      <c r="F50" s="28">
        <f t="shared" ref="F50:F52" si="26">0.4451*E50</f>
        <v>8.3456250000000006E-3</v>
      </c>
      <c r="G50" s="25" t="s">
        <v>18</v>
      </c>
      <c r="H50" s="27">
        <v>2.1249999999999999E-4</v>
      </c>
      <c r="I50" s="26">
        <v>28.7</v>
      </c>
      <c r="J50" s="51">
        <f t="shared" ref="J50:J51" si="27">H50*I50</f>
        <v>6.0987499999999991E-3</v>
      </c>
      <c r="K50" s="4"/>
      <c r="L50" s="5"/>
    </row>
    <row r="51" spans="1:12" ht="15.75" x14ac:dyDescent="0.25">
      <c r="A51" s="114"/>
      <c r="B51" s="105" t="s">
        <v>31</v>
      </c>
      <c r="C51" s="26">
        <v>6.2500000000000003E-3</v>
      </c>
      <c r="D51" s="26">
        <f>3000/1000</f>
        <v>3</v>
      </c>
      <c r="E51" s="27">
        <f t="shared" si="25"/>
        <v>1.8750000000000003E-2</v>
      </c>
      <c r="F51" s="28">
        <f t="shared" si="26"/>
        <v>8.3456250000000006E-3</v>
      </c>
      <c r="G51" s="25" t="s">
        <v>19</v>
      </c>
      <c r="H51" s="27">
        <f>0.025-H52</f>
        <v>2.4787500000000001E-2</v>
      </c>
      <c r="I51" s="26">
        <v>0</v>
      </c>
      <c r="J51" s="51">
        <f t="shared" si="27"/>
        <v>0</v>
      </c>
      <c r="K51" s="4"/>
      <c r="L51" s="5"/>
    </row>
    <row r="52" spans="1:12" ht="32.25" thickBot="1" x14ac:dyDescent="0.3">
      <c r="A52" s="114"/>
      <c r="B52" s="125"/>
      <c r="C52" s="26">
        <v>5</v>
      </c>
      <c r="D52" s="26">
        <v>0.35</v>
      </c>
      <c r="E52" s="27">
        <f t="shared" si="25"/>
        <v>1.75</v>
      </c>
      <c r="F52" s="28">
        <f t="shared" si="26"/>
        <v>0.77892499999999998</v>
      </c>
      <c r="G52" s="25" t="s">
        <v>18</v>
      </c>
      <c r="H52" s="27">
        <v>2.1249999999999999E-4</v>
      </c>
      <c r="I52" s="26">
        <v>28.7</v>
      </c>
      <c r="J52" s="51">
        <f>H52*I52</f>
        <v>6.0987499999999991E-3</v>
      </c>
      <c r="K52" s="4"/>
      <c r="L52" s="5"/>
    </row>
    <row r="53" spans="1:12" ht="16.5" thickBot="1" x14ac:dyDescent="0.3">
      <c r="A53" s="115"/>
      <c r="B53" s="50" t="s">
        <v>30</v>
      </c>
      <c r="C53" s="53"/>
      <c r="D53" s="53"/>
      <c r="E53" s="54"/>
      <c r="F53" s="55">
        <f>SUM(F49:F52)</f>
        <v>1.09205285</v>
      </c>
      <c r="G53" s="52"/>
      <c r="H53" s="54"/>
      <c r="I53" s="53"/>
      <c r="J53" s="55">
        <f>SUM(J49:J52)</f>
        <v>1.2197499999999998E-2</v>
      </c>
      <c r="K53" s="42">
        <f>F53+J53</f>
        <v>1.10425035</v>
      </c>
      <c r="L53" s="42">
        <f>1000*(G53+K53)</f>
        <v>1104.25035</v>
      </c>
    </row>
    <row r="54" spans="1:12" ht="15.75" x14ac:dyDescent="0.25">
      <c r="A54" s="107" t="s">
        <v>39</v>
      </c>
      <c r="B54" s="122" t="s">
        <v>32</v>
      </c>
      <c r="C54" s="26">
        <v>0.25</v>
      </c>
      <c r="D54" s="26">
        <f>1100/1000</f>
        <v>1.1000000000000001</v>
      </c>
      <c r="E54" s="27">
        <f t="shared" ref="E54:E57" si="28">C54*D54</f>
        <v>0.27500000000000002</v>
      </c>
      <c r="F54" s="28">
        <f>0.4451*E54</f>
        <v>0.12240250000000001</v>
      </c>
      <c r="G54" s="25" t="s">
        <v>19</v>
      </c>
      <c r="H54" s="27">
        <v>2.5000000000000001E-2</v>
      </c>
      <c r="I54" s="26"/>
      <c r="J54" s="51">
        <f>H54*I54</f>
        <v>0</v>
      </c>
      <c r="K54" s="41"/>
      <c r="L54" s="5"/>
    </row>
    <row r="55" spans="1:12" ht="16.5" thickBot="1" x14ac:dyDescent="0.3">
      <c r="A55" s="108"/>
      <c r="B55" s="123"/>
      <c r="C55" s="26">
        <v>6.2500000000000003E-3</v>
      </c>
      <c r="D55" s="26">
        <f>3000/1000</f>
        <v>3</v>
      </c>
      <c r="E55" s="27">
        <f t="shared" si="28"/>
        <v>1.8750000000000003E-2</v>
      </c>
      <c r="F55" s="28">
        <f t="shared" ref="F55:F57" si="29">0.4451*E55</f>
        <v>8.3456250000000006E-3</v>
      </c>
      <c r="G55" s="25"/>
      <c r="H55" s="27">
        <v>2.1249999999999999E-4</v>
      </c>
      <c r="I55" s="26">
        <v>28.7</v>
      </c>
      <c r="J55" s="51">
        <f t="shared" ref="J55" si="30">H55*I55</f>
        <v>6.0987499999999991E-3</v>
      </c>
      <c r="K55" s="41"/>
      <c r="L55" s="5"/>
    </row>
    <row r="56" spans="1:12" ht="15.75" x14ac:dyDescent="0.25">
      <c r="A56" s="108"/>
      <c r="B56" s="122" t="s">
        <v>31</v>
      </c>
      <c r="C56" s="26">
        <v>6.2500000000000003E-3</v>
      </c>
      <c r="D56" s="26">
        <f>3000/1000</f>
        <v>3</v>
      </c>
      <c r="E56" s="27">
        <f t="shared" si="28"/>
        <v>1.8750000000000003E-2</v>
      </c>
      <c r="F56" s="28">
        <f t="shared" si="29"/>
        <v>8.3456250000000006E-3</v>
      </c>
      <c r="G56" s="25" t="s">
        <v>19</v>
      </c>
      <c r="H56" s="27">
        <v>2.5000000000000001E-2</v>
      </c>
      <c r="I56" s="26">
        <v>0</v>
      </c>
      <c r="J56" s="51">
        <f>H56*I56</f>
        <v>0</v>
      </c>
      <c r="K56" s="41"/>
      <c r="L56" s="5"/>
    </row>
    <row r="57" spans="1:12" ht="16.5" thickBot="1" x14ac:dyDescent="0.3">
      <c r="A57" s="108"/>
      <c r="B57" s="123"/>
      <c r="C57" s="26">
        <v>5</v>
      </c>
      <c r="D57" s="26">
        <v>0.35</v>
      </c>
      <c r="E57" s="27">
        <f t="shared" si="28"/>
        <v>1.75</v>
      </c>
      <c r="F57" s="28">
        <f t="shared" si="29"/>
        <v>0.77892499999999998</v>
      </c>
      <c r="G57" s="25"/>
      <c r="H57" s="27"/>
      <c r="I57" s="26"/>
      <c r="J57" s="51"/>
      <c r="K57" s="41"/>
      <c r="L57" s="5"/>
    </row>
    <row r="58" spans="1:12" ht="16.5" thickBot="1" x14ac:dyDescent="0.3">
      <c r="A58" s="110"/>
      <c r="B58" s="49" t="s">
        <v>30</v>
      </c>
      <c r="C58" s="53"/>
      <c r="D58" s="53"/>
      <c r="E58" s="54"/>
      <c r="F58" s="55">
        <f>SUM(F54:F57)</f>
        <v>0.91801874999999999</v>
      </c>
      <c r="G58" s="52"/>
      <c r="H58" s="54"/>
      <c r="I58" s="53"/>
      <c r="J58" s="55">
        <f>SUM(J54:J57)</f>
        <v>6.0987499999999991E-3</v>
      </c>
      <c r="K58" s="42">
        <f>F58+J58</f>
        <v>0.92411750000000004</v>
      </c>
      <c r="L58" s="42">
        <f>1000*(G58+K58)</f>
        <v>924.11750000000006</v>
      </c>
    </row>
    <row r="59" spans="1:12" ht="15.75" x14ac:dyDescent="0.25">
      <c r="A59" s="124" t="s">
        <v>11</v>
      </c>
      <c r="B59" s="105" t="s">
        <v>32</v>
      </c>
      <c r="C59" s="26">
        <v>0.25</v>
      </c>
      <c r="D59" s="26">
        <f>1100/1000</f>
        <v>1.1000000000000001</v>
      </c>
      <c r="E59" s="27">
        <f t="shared" ref="E59:E62" si="31">C59*D59</f>
        <v>0.27500000000000002</v>
      </c>
      <c r="F59" s="28">
        <f>0.4451*E59</f>
        <v>0.12240250000000001</v>
      </c>
      <c r="G59" s="25" t="s">
        <v>19</v>
      </c>
      <c r="H59" s="27">
        <v>2.5000000000000001E-2</v>
      </c>
      <c r="I59" s="26">
        <v>0</v>
      </c>
      <c r="J59" s="51">
        <f>H59*I59</f>
        <v>0</v>
      </c>
      <c r="K59" s="4"/>
      <c r="L59" s="5"/>
    </row>
    <row r="60" spans="1:12" ht="16.5" thickBot="1" x14ac:dyDescent="0.3">
      <c r="A60" s="114"/>
      <c r="B60" s="106"/>
      <c r="C60" s="26">
        <v>6.2500000000000003E-3</v>
      </c>
      <c r="D60" s="26">
        <f>3000/1000</f>
        <v>3</v>
      </c>
      <c r="E60" s="27">
        <f t="shared" si="31"/>
        <v>1.8750000000000003E-2</v>
      </c>
      <c r="F60" s="28">
        <f t="shared" ref="F60:F62" si="32">0.4451*E60</f>
        <v>8.3456250000000006E-3</v>
      </c>
      <c r="G60" s="25"/>
      <c r="H60" s="27"/>
      <c r="I60" s="26"/>
      <c r="J60" s="51">
        <f t="shared" ref="J60:J61" si="33">H60*I60</f>
        <v>0</v>
      </c>
      <c r="K60" s="4"/>
      <c r="L60" s="5"/>
    </row>
    <row r="61" spans="1:12" ht="15.75" x14ac:dyDescent="0.25">
      <c r="A61" s="114"/>
      <c r="B61" s="105" t="s">
        <v>31</v>
      </c>
      <c r="C61" s="26">
        <v>6.2500000000000003E-3</v>
      </c>
      <c r="D61" s="26">
        <f>3000/1000</f>
        <v>3</v>
      </c>
      <c r="E61" s="27">
        <f t="shared" si="31"/>
        <v>1.8750000000000003E-2</v>
      </c>
      <c r="F61" s="28">
        <f t="shared" si="32"/>
        <v>8.3456250000000006E-3</v>
      </c>
      <c r="G61" s="25" t="s">
        <v>19</v>
      </c>
      <c r="H61" s="27">
        <f>0.025-H62</f>
        <v>2.4787500000000001E-2</v>
      </c>
      <c r="I61" s="26">
        <v>0</v>
      </c>
      <c r="J61" s="51">
        <f t="shared" si="33"/>
        <v>0</v>
      </c>
      <c r="K61" s="4"/>
      <c r="L61" s="5"/>
    </row>
    <row r="62" spans="1:12" ht="32.25" thickBot="1" x14ac:dyDescent="0.3">
      <c r="A62" s="114"/>
      <c r="B62" s="125"/>
      <c r="C62" s="26">
        <v>5</v>
      </c>
      <c r="D62" s="26">
        <v>0.35</v>
      </c>
      <c r="E62" s="27">
        <f t="shared" si="31"/>
        <v>1.75</v>
      </c>
      <c r="F62" s="28">
        <f t="shared" si="32"/>
        <v>0.77892499999999998</v>
      </c>
      <c r="G62" s="25" t="s">
        <v>18</v>
      </c>
      <c r="H62" s="27">
        <v>2.1249999999999999E-4</v>
      </c>
      <c r="I62" s="26">
        <v>28.7</v>
      </c>
      <c r="J62" s="51">
        <f>H62*I62</f>
        <v>6.0987499999999991E-3</v>
      </c>
      <c r="K62" s="4"/>
      <c r="L62" s="5"/>
    </row>
    <row r="63" spans="1:12" ht="16.5" thickBot="1" x14ac:dyDescent="0.3">
      <c r="A63" s="115"/>
      <c r="B63" s="50" t="s">
        <v>30</v>
      </c>
      <c r="C63" s="53"/>
      <c r="D63" s="53"/>
      <c r="E63" s="54"/>
      <c r="F63" s="55">
        <f>SUM(F59:F62)</f>
        <v>0.91801874999999999</v>
      </c>
      <c r="G63" s="52"/>
      <c r="H63" s="54"/>
      <c r="I63" s="53"/>
      <c r="J63" s="55">
        <f>SUM(J59:J62)</f>
        <v>6.0987499999999991E-3</v>
      </c>
      <c r="K63" s="42">
        <f>F63+J63</f>
        <v>0.92411750000000004</v>
      </c>
      <c r="L63" s="42">
        <f>1000*(G63+K63)</f>
        <v>924.11750000000006</v>
      </c>
    </row>
    <row r="64" spans="1:12" ht="15.75" x14ac:dyDescent="0.25">
      <c r="A64" s="107" t="s">
        <v>40</v>
      </c>
      <c r="B64" s="122" t="s">
        <v>32</v>
      </c>
      <c r="C64" s="26">
        <v>0.25</v>
      </c>
      <c r="D64" s="26">
        <f>1100/1000</f>
        <v>1.1000000000000001</v>
      </c>
      <c r="E64" s="27">
        <f t="shared" ref="E64:E67" si="34">C64*D64</f>
        <v>0.27500000000000002</v>
      </c>
      <c r="F64" s="28">
        <f>0.4451*E64</f>
        <v>0.12240250000000001</v>
      </c>
      <c r="G64" s="25" t="s">
        <v>19</v>
      </c>
      <c r="H64" s="27">
        <v>2.4799999999999999E-2</v>
      </c>
      <c r="I64" s="26"/>
      <c r="J64" s="51">
        <f>H64*I64</f>
        <v>0</v>
      </c>
      <c r="K64" s="41"/>
      <c r="L64" s="5"/>
    </row>
    <row r="65" spans="1:12" ht="32.25" thickBot="1" x14ac:dyDescent="0.3">
      <c r="A65" s="108"/>
      <c r="B65" s="123"/>
      <c r="C65" s="26">
        <v>6.2500000000000003E-3</v>
      </c>
      <c r="D65" s="26">
        <f>3000/1000</f>
        <v>3</v>
      </c>
      <c r="E65" s="27">
        <f t="shared" si="34"/>
        <v>1.8750000000000003E-2</v>
      </c>
      <c r="F65" s="28">
        <f t="shared" ref="F65:F67" si="35">0.4451*E65</f>
        <v>8.3456250000000006E-3</v>
      </c>
      <c r="G65" s="25" t="s">
        <v>18</v>
      </c>
      <c r="H65" s="27">
        <v>2.1249999999999999E-4</v>
      </c>
      <c r="I65" s="26">
        <v>28.7</v>
      </c>
      <c r="J65" s="51">
        <f t="shared" ref="J65" si="36">H65*I65</f>
        <v>6.0987499999999991E-3</v>
      </c>
      <c r="K65" s="41"/>
      <c r="L65" s="5"/>
    </row>
    <row r="66" spans="1:12" ht="15.75" x14ac:dyDescent="0.25">
      <c r="A66" s="108"/>
      <c r="B66" s="122" t="s">
        <v>31</v>
      </c>
      <c r="C66" s="26">
        <v>6.2500000000000003E-3</v>
      </c>
      <c r="D66" s="26">
        <f>3000/1000</f>
        <v>3</v>
      </c>
      <c r="E66" s="27">
        <f t="shared" si="34"/>
        <v>1.8750000000000003E-2</v>
      </c>
      <c r="F66" s="28">
        <f t="shared" si="35"/>
        <v>8.3456250000000006E-3</v>
      </c>
      <c r="G66" s="25" t="s">
        <v>19</v>
      </c>
      <c r="H66" s="27">
        <v>2.5000000000000001E-2</v>
      </c>
      <c r="I66" s="26">
        <v>0</v>
      </c>
      <c r="J66" s="51">
        <f>H66*I66</f>
        <v>0</v>
      </c>
      <c r="K66" s="41"/>
      <c r="L66" s="5"/>
    </row>
    <row r="67" spans="1:12" ht="16.5" thickBot="1" x14ac:dyDescent="0.3">
      <c r="A67" s="108"/>
      <c r="B67" s="123"/>
      <c r="C67" s="26">
        <v>5</v>
      </c>
      <c r="D67" s="26">
        <v>0.35</v>
      </c>
      <c r="E67" s="27">
        <f t="shared" si="34"/>
        <v>1.75</v>
      </c>
      <c r="F67" s="28">
        <f t="shared" si="35"/>
        <v>0.77892499999999998</v>
      </c>
      <c r="G67" s="25"/>
      <c r="H67" s="27"/>
      <c r="I67" s="26"/>
      <c r="J67" s="51"/>
      <c r="K67" s="41"/>
      <c r="L67" s="5"/>
    </row>
    <row r="68" spans="1:12" ht="16.5" thickBot="1" x14ac:dyDescent="0.3">
      <c r="A68" s="110"/>
      <c r="B68" s="49" t="s">
        <v>30</v>
      </c>
      <c r="C68" s="53"/>
      <c r="D68" s="53"/>
      <c r="E68" s="54"/>
      <c r="F68" s="55">
        <f>SUM(F64:F67)</f>
        <v>0.91801874999999999</v>
      </c>
      <c r="G68" s="52"/>
      <c r="H68" s="54"/>
      <c r="I68" s="53"/>
      <c r="J68" s="55">
        <f>SUM(J64:J67)</f>
        <v>6.0987499999999991E-3</v>
      </c>
      <c r="K68" s="42">
        <f>F68+J68</f>
        <v>0.92411750000000004</v>
      </c>
      <c r="L68" s="42">
        <f>1000*(G68+K68)</f>
        <v>924.11750000000006</v>
      </c>
    </row>
    <row r="69" spans="1:12" ht="15.75" x14ac:dyDescent="0.25">
      <c r="A69" s="124" t="s">
        <v>13</v>
      </c>
      <c r="B69" s="105" t="s">
        <v>32</v>
      </c>
      <c r="C69" s="26">
        <v>0.25</v>
      </c>
      <c r="D69" s="26">
        <f>1100/1000</f>
        <v>1.1000000000000001</v>
      </c>
      <c r="E69" s="27">
        <f t="shared" ref="E69:E72" si="37">C69*D69</f>
        <v>0.27500000000000002</v>
      </c>
      <c r="F69" s="28">
        <f>0.4451*E69</f>
        <v>0.12240250000000001</v>
      </c>
      <c r="G69" s="25" t="s">
        <v>19</v>
      </c>
      <c r="H69" s="27">
        <v>2.4799999999999999E-2</v>
      </c>
      <c r="I69" s="26"/>
      <c r="J69" s="51">
        <f>H69*I69</f>
        <v>0</v>
      </c>
      <c r="K69" s="4"/>
      <c r="L69" s="5"/>
    </row>
    <row r="70" spans="1:12" ht="32.25" thickBot="1" x14ac:dyDescent="0.3">
      <c r="A70" s="114"/>
      <c r="B70" s="106"/>
      <c r="C70" s="26">
        <v>6.2500000000000003E-3</v>
      </c>
      <c r="D70" s="26">
        <f>3000/1000</f>
        <v>3</v>
      </c>
      <c r="E70" s="27">
        <f t="shared" si="37"/>
        <v>1.8750000000000003E-2</v>
      </c>
      <c r="F70" s="28">
        <f t="shared" ref="F70:F72" si="38">0.4451*E70</f>
        <v>8.3456250000000006E-3</v>
      </c>
      <c r="G70" s="25" t="s">
        <v>18</v>
      </c>
      <c r="H70" s="27">
        <v>2.1249999999999999E-4</v>
      </c>
      <c r="I70" s="26">
        <v>28.7</v>
      </c>
      <c r="J70" s="51">
        <f t="shared" ref="J70:J71" si="39">H70*I70</f>
        <v>6.0987499999999991E-3</v>
      </c>
      <c r="K70" s="4"/>
      <c r="L70" s="5"/>
    </row>
    <row r="71" spans="1:12" ht="15.75" x14ac:dyDescent="0.25">
      <c r="A71" s="114"/>
      <c r="B71" s="105" t="s">
        <v>31</v>
      </c>
      <c r="C71" s="26">
        <v>6.2500000000000003E-3</v>
      </c>
      <c r="D71" s="26">
        <f>3000/1000</f>
        <v>3</v>
      </c>
      <c r="E71" s="27">
        <f t="shared" si="37"/>
        <v>1.8750000000000003E-2</v>
      </c>
      <c r="F71" s="28">
        <f t="shared" si="38"/>
        <v>8.3456250000000006E-3</v>
      </c>
      <c r="G71" s="25" t="s">
        <v>19</v>
      </c>
      <c r="H71" s="27">
        <f>0.025-H72</f>
        <v>2.4787500000000001E-2</v>
      </c>
      <c r="I71" s="26">
        <v>0</v>
      </c>
      <c r="J71" s="51">
        <f t="shared" si="39"/>
        <v>0</v>
      </c>
      <c r="K71" s="4"/>
      <c r="L71" s="5"/>
    </row>
    <row r="72" spans="1:12" ht="32.25" thickBot="1" x14ac:dyDescent="0.3">
      <c r="A72" s="114"/>
      <c r="B72" s="125"/>
      <c r="C72" s="26">
        <v>5</v>
      </c>
      <c r="D72" s="26">
        <v>0.35</v>
      </c>
      <c r="E72" s="27">
        <f t="shared" si="37"/>
        <v>1.75</v>
      </c>
      <c r="F72" s="28">
        <f t="shared" si="38"/>
        <v>0.77892499999999998</v>
      </c>
      <c r="G72" s="25" t="s">
        <v>18</v>
      </c>
      <c r="H72" s="27">
        <v>2.1249999999999999E-4</v>
      </c>
      <c r="I72" s="26">
        <v>28.7</v>
      </c>
      <c r="J72" s="51">
        <f>H72*I72</f>
        <v>6.0987499999999991E-3</v>
      </c>
      <c r="K72" s="4"/>
      <c r="L72" s="5"/>
    </row>
    <row r="73" spans="1:12" ht="16.5" thickBot="1" x14ac:dyDescent="0.3">
      <c r="A73" s="115"/>
      <c r="B73" s="50" t="s">
        <v>30</v>
      </c>
      <c r="C73" s="53"/>
      <c r="D73" s="53"/>
      <c r="E73" s="54"/>
      <c r="F73" s="55">
        <f>SUM(F69:F72)</f>
        <v>0.91801874999999999</v>
      </c>
      <c r="G73" s="52"/>
      <c r="H73" s="54"/>
      <c r="I73" s="53"/>
      <c r="J73" s="55">
        <f>SUM(J69:J72)</f>
        <v>1.2197499999999998E-2</v>
      </c>
      <c r="K73" s="42">
        <f>F73+J73</f>
        <v>0.93021624999999997</v>
      </c>
      <c r="L73" s="42">
        <f>1000*(G73+K73)</f>
        <v>930.21624999999995</v>
      </c>
    </row>
    <row r="74" spans="1:12" ht="15.75" x14ac:dyDescent="0.25">
      <c r="A74" s="107" t="s">
        <v>41</v>
      </c>
      <c r="B74" s="122" t="s">
        <v>32</v>
      </c>
      <c r="C74" s="26"/>
      <c r="D74" s="26"/>
      <c r="E74" s="27"/>
      <c r="F74" s="28"/>
      <c r="G74" s="25"/>
      <c r="H74" s="27"/>
      <c r="I74" s="26"/>
      <c r="J74" s="51"/>
      <c r="K74" s="41"/>
      <c r="L74" s="5"/>
    </row>
    <row r="75" spans="1:12" ht="16.5" thickBot="1" x14ac:dyDescent="0.3">
      <c r="A75" s="108"/>
      <c r="B75" s="123"/>
      <c r="C75" s="26"/>
      <c r="D75" s="26"/>
      <c r="E75" s="27"/>
      <c r="F75" s="28"/>
      <c r="G75" s="25"/>
      <c r="H75" s="27"/>
      <c r="I75" s="26"/>
      <c r="J75" s="51"/>
      <c r="K75" s="41"/>
      <c r="L75" s="5"/>
    </row>
    <row r="76" spans="1:12" ht="15.75" x14ac:dyDescent="0.25">
      <c r="A76" s="108"/>
      <c r="B76" s="122" t="s">
        <v>31</v>
      </c>
      <c r="C76" s="26">
        <v>6.2500000000000003E-3</v>
      </c>
      <c r="D76" s="26">
        <f>3000/1000</f>
        <v>3</v>
      </c>
      <c r="E76" s="27">
        <f t="shared" ref="E76:E77" si="40">C76*D76</f>
        <v>1.8750000000000003E-2</v>
      </c>
      <c r="F76" s="28">
        <f t="shared" ref="F76:F77" si="41">0.4451*E76</f>
        <v>8.3456250000000006E-3</v>
      </c>
      <c r="G76" s="25" t="s">
        <v>19</v>
      </c>
      <c r="H76" s="27">
        <v>2.5000000000000001E-2</v>
      </c>
      <c r="I76" s="26">
        <v>0</v>
      </c>
      <c r="J76" s="51">
        <f>H76*I76</f>
        <v>0</v>
      </c>
      <c r="K76" s="41"/>
      <c r="L76" s="5"/>
    </row>
    <row r="77" spans="1:12" ht="16.5" thickBot="1" x14ac:dyDescent="0.3">
      <c r="A77" s="108"/>
      <c r="B77" s="123"/>
      <c r="C77" s="26">
        <v>5</v>
      </c>
      <c r="D77" s="26">
        <v>0.35</v>
      </c>
      <c r="E77" s="27">
        <f t="shared" si="40"/>
        <v>1.75</v>
      </c>
      <c r="F77" s="28">
        <f t="shared" si="41"/>
        <v>0.77892499999999998</v>
      </c>
      <c r="G77" s="25"/>
      <c r="H77" s="27"/>
      <c r="I77" s="26"/>
      <c r="J77" s="51"/>
      <c r="K77" s="41"/>
      <c r="L77" s="5"/>
    </row>
    <row r="78" spans="1:12" ht="16.5" thickBot="1" x14ac:dyDescent="0.3">
      <c r="A78" s="110"/>
      <c r="B78" s="49" t="s">
        <v>30</v>
      </c>
      <c r="C78" s="53"/>
      <c r="D78" s="53"/>
      <c r="E78" s="54"/>
      <c r="F78" s="55">
        <f>SUM(F74:F77)</f>
        <v>0.787270625</v>
      </c>
      <c r="G78" s="52"/>
      <c r="H78" s="54"/>
      <c r="I78" s="53"/>
      <c r="J78" s="55">
        <f>SUM(J74:J77)</f>
        <v>0</v>
      </c>
      <c r="K78" s="42">
        <f>F78+J78</f>
        <v>0.787270625</v>
      </c>
      <c r="L78" s="42">
        <f>1000*(G78+K78)</f>
        <v>787.270625</v>
      </c>
    </row>
    <row r="79" spans="1:12" ht="15.75" x14ac:dyDescent="0.25">
      <c r="A79" s="124" t="s">
        <v>13</v>
      </c>
      <c r="B79" s="105" t="s">
        <v>32</v>
      </c>
      <c r="C79" s="26"/>
      <c r="D79" s="26"/>
      <c r="E79" s="27"/>
      <c r="F79" s="28"/>
      <c r="G79" s="25"/>
      <c r="H79" s="27"/>
      <c r="I79" s="26"/>
      <c r="J79" s="51"/>
      <c r="K79" s="4"/>
      <c r="L79" s="5"/>
    </row>
    <row r="80" spans="1:12" ht="16.5" thickBot="1" x14ac:dyDescent="0.3">
      <c r="A80" s="114"/>
      <c r="B80" s="106"/>
      <c r="C80" s="26"/>
      <c r="D80" s="26"/>
      <c r="E80" s="27"/>
      <c r="F80" s="28"/>
      <c r="G80" s="25"/>
      <c r="H80" s="27"/>
      <c r="I80" s="26"/>
      <c r="J80" s="51"/>
      <c r="K80" s="4"/>
      <c r="L80" s="5"/>
    </row>
    <row r="81" spans="1:12" ht="15.75" x14ac:dyDescent="0.25">
      <c r="A81" s="114"/>
      <c r="B81" s="105" t="s">
        <v>31</v>
      </c>
      <c r="C81" s="26">
        <v>6.2500000000000003E-3</v>
      </c>
      <c r="D81" s="26">
        <f>3000/1000</f>
        <v>3</v>
      </c>
      <c r="E81" s="27">
        <f t="shared" ref="E81:E82" si="42">C81*D81</f>
        <v>1.8750000000000003E-2</v>
      </c>
      <c r="F81" s="28">
        <f t="shared" ref="F81:F82" si="43">0.4451*E81</f>
        <v>8.3456250000000006E-3</v>
      </c>
      <c r="G81" s="25" t="s">
        <v>19</v>
      </c>
      <c r="H81" s="27">
        <f>0.025-H82</f>
        <v>2.4787500000000001E-2</v>
      </c>
      <c r="I81" s="26">
        <v>0</v>
      </c>
      <c r="J81" s="51">
        <f t="shared" ref="J81" si="44">H81*I81</f>
        <v>0</v>
      </c>
      <c r="K81" s="4"/>
      <c r="L81" s="5"/>
    </row>
    <row r="82" spans="1:12" ht="32.25" thickBot="1" x14ac:dyDescent="0.3">
      <c r="A82" s="114"/>
      <c r="B82" s="125"/>
      <c r="C82" s="26">
        <v>5</v>
      </c>
      <c r="D82" s="26">
        <v>0.35</v>
      </c>
      <c r="E82" s="27">
        <f t="shared" si="42"/>
        <v>1.75</v>
      </c>
      <c r="F82" s="28">
        <f t="shared" si="43"/>
        <v>0.77892499999999998</v>
      </c>
      <c r="G82" s="25" t="s">
        <v>18</v>
      </c>
      <c r="H82" s="27">
        <v>2.1249999999999999E-4</v>
      </c>
      <c r="I82" s="26">
        <v>28.7</v>
      </c>
      <c r="J82" s="51">
        <f>H82*I82</f>
        <v>6.0987499999999991E-3</v>
      </c>
      <c r="K82" s="4"/>
      <c r="L82" s="5"/>
    </row>
    <row r="83" spans="1:12" ht="16.5" thickBot="1" x14ac:dyDescent="0.3">
      <c r="A83" s="115"/>
      <c r="B83" s="50" t="s">
        <v>30</v>
      </c>
      <c r="C83" s="53"/>
      <c r="D83" s="53"/>
      <c r="E83" s="54"/>
      <c r="F83" s="55">
        <f>SUM(F79:F82)</f>
        <v>0.787270625</v>
      </c>
      <c r="G83" s="52"/>
      <c r="H83" s="54"/>
      <c r="I83" s="53"/>
      <c r="J83" s="55">
        <f>SUM(J79:J82)</f>
        <v>6.0987499999999991E-3</v>
      </c>
      <c r="K83" s="42">
        <f>F83+J83</f>
        <v>0.79336937500000004</v>
      </c>
      <c r="L83" s="42">
        <f>1000*(G83+K83)</f>
        <v>793.36937499999999</v>
      </c>
    </row>
  </sheetData>
  <mergeCells count="48">
    <mergeCell ref="A74:A78"/>
    <mergeCell ref="B74:B75"/>
    <mergeCell ref="B76:B77"/>
    <mergeCell ref="A79:A83"/>
    <mergeCell ref="B79:B80"/>
    <mergeCell ref="B81:B82"/>
    <mergeCell ref="A64:A68"/>
    <mergeCell ref="B64:B65"/>
    <mergeCell ref="B66:B67"/>
    <mergeCell ref="A69:A73"/>
    <mergeCell ref="B69:B70"/>
    <mergeCell ref="B71:B72"/>
    <mergeCell ref="A54:A58"/>
    <mergeCell ref="B54:B55"/>
    <mergeCell ref="B56:B57"/>
    <mergeCell ref="A59:A63"/>
    <mergeCell ref="B59:B60"/>
    <mergeCell ref="B61:B62"/>
    <mergeCell ref="A44:A48"/>
    <mergeCell ref="B44:B45"/>
    <mergeCell ref="B46:B47"/>
    <mergeCell ref="A49:A53"/>
    <mergeCell ref="B49:B50"/>
    <mergeCell ref="B51:B52"/>
    <mergeCell ref="A34:A38"/>
    <mergeCell ref="B34:B35"/>
    <mergeCell ref="B36:B37"/>
    <mergeCell ref="A39:A43"/>
    <mergeCell ref="B39:B40"/>
    <mergeCell ref="B41:B42"/>
    <mergeCell ref="A22:A27"/>
    <mergeCell ref="B22:B24"/>
    <mergeCell ref="B25:B26"/>
    <mergeCell ref="A28:A33"/>
    <mergeCell ref="B28:B30"/>
    <mergeCell ref="B31:B32"/>
    <mergeCell ref="A12:A16"/>
    <mergeCell ref="B12:B13"/>
    <mergeCell ref="B14:B15"/>
    <mergeCell ref="A17:A21"/>
    <mergeCell ref="B17:B18"/>
    <mergeCell ref="B19:B20"/>
    <mergeCell ref="A2:A6"/>
    <mergeCell ref="B2:B3"/>
    <mergeCell ref="B4:B5"/>
    <mergeCell ref="A7:A11"/>
    <mergeCell ref="B7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5FAF-F444-4F1E-AE92-A8E5E22DCA9F}">
  <dimension ref="B1:F18"/>
  <sheetViews>
    <sheetView zoomScale="90" zoomScaleNormal="90" workbookViewId="0">
      <selection activeCell="E3" sqref="E3"/>
    </sheetView>
  </sheetViews>
  <sheetFormatPr defaultRowHeight="15" x14ac:dyDescent="0.25"/>
  <cols>
    <col min="1" max="1" width="4.42578125" customWidth="1"/>
    <col min="2" max="2" width="21.42578125" customWidth="1"/>
    <col min="3" max="3" width="18.42578125" customWidth="1"/>
    <col min="4" max="4" width="14.85546875" customWidth="1"/>
    <col min="5" max="5" width="13.28515625" customWidth="1"/>
    <col min="6" max="6" width="15.85546875" customWidth="1"/>
  </cols>
  <sheetData>
    <row r="1" spans="2:6" ht="15.75" thickBot="1" x14ac:dyDescent="0.3"/>
    <row r="2" spans="2:6" ht="42" customHeight="1" thickBot="1" x14ac:dyDescent="0.3">
      <c r="B2" s="79" t="s">
        <v>0</v>
      </c>
      <c r="C2" s="80" t="s">
        <v>27</v>
      </c>
      <c r="D2" s="81" t="s">
        <v>28</v>
      </c>
      <c r="E2" s="81" t="s">
        <v>42</v>
      </c>
      <c r="F2" s="86" t="s">
        <v>43</v>
      </c>
    </row>
    <row r="3" spans="2:6" ht="17.100000000000001" customHeight="1" x14ac:dyDescent="0.3">
      <c r="B3" s="84" t="s">
        <v>2</v>
      </c>
      <c r="C3" s="77">
        <v>1.5891182750000001</v>
      </c>
      <c r="D3" s="77">
        <v>0.69600000000000006</v>
      </c>
      <c r="E3" s="82">
        <v>2.2851182750000003</v>
      </c>
      <c r="F3" s="87">
        <v>2285.1182750000003</v>
      </c>
    </row>
    <row r="4" spans="2:6" ht="17.100000000000001" customHeight="1" thickBot="1" x14ac:dyDescent="0.3">
      <c r="B4" s="85" t="s">
        <v>3</v>
      </c>
      <c r="C4" s="78">
        <v>1.5890475040999998</v>
      </c>
      <c r="D4" s="78">
        <v>0.7020987500000001</v>
      </c>
      <c r="E4" s="83">
        <v>2.2911462541000001</v>
      </c>
      <c r="F4" s="88">
        <v>2291.1462541000001</v>
      </c>
    </row>
    <row r="5" spans="2:6" ht="17.100000000000001" customHeight="1" x14ac:dyDescent="0.3">
      <c r="B5" s="84" t="s">
        <v>4</v>
      </c>
      <c r="C5" s="77">
        <v>2.3902982750000001</v>
      </c>
      <c r="D5" s="77">
        <v>1.3920000000000001</v>
      </c>
      <c r="E5" s="82">
        <v>3.7822982750000005</v>
      </c>
      <c r="F5" s="87">
        <v>3782.2982750000006</v>
      </c>
    </row>
    <row r="6" spans="2:6" ht="17.100000000000001" customHeight="1" thickBot="1" x14ac:dyDescent="0.3">
      <c r="B6" s="85" t="s">
        <v>44</v>
      </c>
      <c r="C6" s="78">
        <v>2.3902982750000001</v>
      </c>
      <c r="D6" s="78">
        <v>1.3980987500000002</v>
      </c>
      <c r="E6" s="83">
        <v>3.7883970250000001</v>
      </c>
      <c r="F6" s="88">
        <v>3788.3970250000002</v>
      </c>
    </row>
    <row r="7" spans="2:6" ht="17.100000000000001" customHeight="1" x14ac:dyDescent="0.3">
      <c r="B7" s="84" t="s">
        <v>5</v>
      </c>
      <c r="C7" s="77">
        <v>3.1692232750000002</v>
      </c>
      <c r="D7" s="77">
        <v>3.1320000000000001</v>
      </c>
      <c r="E7" s="82">
        <v>6.3012232749999999</v>
      </c>
      <c r="F7" s="87">
        <v>6301.2232750000003</v>
      </c>
    </row>
    <row r="8" spans="2:6" ht="17.100000000000001" customHeight="1" thickBot="1" x14ac:dyDescent="0.3">
      <c r="B8" s="85" t="s">
        <v>45</v>
      </c>
      <c r="C8" s="78">
        <v>3.1692232750000002</v>
      </c>
      <c r="D8" s="78">
        <v>3.1380987500000002</v>
      </c>
      <c r="E8" s="83">
        <v>6.3073220250000004</v>
      </c>
      <c r="F8" s="88">
        <v>6307.3220250000004</v>
      </c>
    </row>
    <row r="9" spans="2:6" ht="17.100000000000001" customHeight="1" x14ac:dyDescent="0.3">
      <c r="B9" s="84" t="s">
        <v>6</v>
      </c>
      <c r="C9" s="77">
        <v>1.09205285</v>
      </c>
      <c r="D9" s="77">
        <v>0</v>
      </c>
      <c r="E9" s="82">
        <v>1.09205285</v>
      </c>
      <c r="F9" s="87">
        <v>1092.05285</v>
      </c>
    </row>
    <row r="10" spans="2:6" ht="17.100000000000001" customHeight="1" thickBot="1" x14ac:dyDescent="0.3">
      <c r="B10" s="85" t="s">
        <v>7</v>
      </c>
      <c r="C10" s="78">
        <v>1.09205285</v>
      </c>
      <c r="D10" s="78">
        <v>6.0987499999999991E-3</v>
      </c>
      <c r="E10" s="83">
        <v>1.0981516</v>
      </c>
      <c r="F10" s="88">
        <v>1098.1515999999999</v>
      </c>
    </row>
    <row r="11" spans="2:6" ht="17.100000000000001" customHeight="1" x14ac:dyDescent="0.3">
      <c r="B11" s="84" t="s">
        <v>8</v>
      </c>
      <c r="C11" s="77">
        <v>1.09205285</v>
      </c>
      <c r="D11" s="77">
        <v>6.0987499999999991E-3</v>
      </c>
      <c r="E11" s="82">
        <v>1.0981516</v>
      </c>
      <c r="F11" s="87">
        <v>1098.1515999999999</v>
      </c>
    </row>
    <row r="12" spans="2:6" ht="17.100000000000001" customHeight="1" thickBot="1" x14ac:dyDescent="0.3">
      <c r="B12" s="85" t="s">
        <v>9</v>
      </c>
      <c r="C12" s="78">
        <v>1.09205285</v>
      </c>
      <c r="D12" s="78">
        <v>1.2197499999999998E-2</v>
      </c>
      <c r="E12" s="83">
        <v>1.10425035</v>
      </c>
      <c r="F12" s="88">
        <v>1104.25035</v>
      </c>
    </row>
    <row r="13" spans="2:6" ht="17.100000000000001" customHeight="1" x14ac:dyDescent="0.3">
      <c r="B13" s="84" t="s">
        <v>10</v>
      </c>
      <c r="C13" s="77">
        <v>0.91801874999999999</v>
      </c>
      <c r="D13" s="77">
        <v>6.0987499999999991E-3</v>
      </c>
      <c r="E13" s="82">
        <v>0.92411750000000004</v>
      </c>
      <c r="F13" s="87">
        <v>924.11750000000006</v>
      </c>
    </row>
    <row r="14" spans="2:6" ht="17.100000000000001" customHeight="1" thickBot="1" x14ac:dyDescent="0.3">
      <c r="B14" s="85" t="s">
        <v>11</v>
      </c>
      <c r="C14" s="78">
        <v>0.91801874999999999</v>
      </c>
      <c r="D14" s="78">
        <v>6.0987499999999991E-3</v>
      </c>
      <c r="E14" s="83">
        <v>0.92411750000000004</v>
      </c>
      <c r="F14" s="88">
        <v>924.11750000000006</v>
      </c>
    </row>
    <row r="15" spans="2:6" ht="17.100000000000001" customHeight="1" x14ac:dyDescent="0.3">
      <c r="B15" s="84" t="s">
        <v>12</v>
      </c>
      <c r="C15" s="77">
        <v>0.91801874999999999</v>
      </c>
      <c r="D15" s="77">
        <v>6.0987499999999991E-3</v>
      </c>
      <c r="E15" s="82">
        <v>0.92411750000000004</v>
      </c>
      <c r="F15" s="87">
        <v>924.11750000000006</v>
      </c>
    </row>
    <row r="16" spans="2:6" ht="17.100000000000001" customHeight="1" thickBot="1" x14ac:dyDescent="0.3">
      <c r="B16" s="85" t="s">
        <v>13</v>
      </c>
      <c r="C16" s="78">
        <v>0.91801874999999999</v>
      </c>
      <c r="D16" s="78">
        <v>1.2197499999999998E-2</v>
      </c>
      <c r="E16" s="83">
        <v>0.93021624999999997</v>
      </c>
      <c r="F16" s="88">
        <v>930.21624999999995</v>
      </c>
    </row>
    <row r="17" spans="2:6" ht="17.100000000000001" customHeight="1" x14ac:dyDescent="0.3">
      <c r="B17" s="84" t="s">
        <v>14</v>
      </c>
      <c r="C17" s="77">
        <v>0.787270625</v>
      </c>
      <c r="D17" s="77">
        <v>0</v>
      </c>
      <c r="E17" s="82">
        <v>0.787270625</v>
      </c>
      <c r="F17" s="87">
        <v>787.270625</v>
      </c>
    </row>
    <row r="18" spans="2:6" ht="15.75" thickBot="1" x14ac:dyDescent="0.3">
      <c r="B18" s="85" t="s">
        <v>13</v>
      </c>
      <c r="C18" s="78">
        <v>0.787270625</v>
      </c>
      <c r="D18" s="78">
        <v>6.0987499999999991E-3</v>
      </c>
      <c r="E18" s="83">
        <v>0.79336937500000004</v>
      </c>
      <c r="F18" s="88">
        <v>793.36937499999999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Tr</dc:creator>
  <cp:lastModifiedBy>John Connor</cp:lastModifiedBy>
  <dcterms:created xsi:type="dcterms:W3CDTF">2023-05-02T12:59:39Z</dcterms:created>
  <dcterms:modified xsi:type="dcterms:W3CDTF">2024-12-20T21:54:21Z</dcterms:modified>
</cp:coreProperties>
</file>