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econd\Desktop\_School-S6\UNOJS\sprints\"/>
    </mc:Choice>
  </mc:AlternateContent>
  <xr:revisionPtr revIDLastSave="0" documentId="13_ncr:1_{D900917D-1B6F-4D1C-B89A-291770AE52CC}" xr6:coauthVersionLast="46" xr6:coauthVersionMax="46" xr10:uidLastSave="{00000000-0000-0000-0000-000000000000}"/>
  <bookViews>
    <workbookView xWindow="-120" yWindow="-120" windowWidth="29040" windowHeight="15840" tabRatio="494" activeTab="3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14" i="6" l="1"/>
  <c r="P16" i="6"/>
  <c r="M16" i="6" s="1"/>
  <c r="P15" i="6"/>
  <c r="P29" i="6"/>
  <c r="P23" i="6"/>
  <c r="N23" i="6" s="1"/>
  <c r="P18" i="6"/>
  <c r="P17" i="6"/>
  <c r="M17" i="6" s="1"/>
  <c r="P13" i="6"/>
  <c r="N13" i="6" s="1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M9" i="3" s="1"/>
  <c r="P10" i="3"/>
  <c r="N10" i="3" s="1"/>
  <c r="S11" i="6" a="1"/>
  <c r="S9" i="6" a="1"/>
  <c r="M20" i="6"/>
  <c r="N20" i="6"/>
  <c r="M21" i="6"/>
  <c r="N21" i="6"/>
  <c r="M22" i="6"/>
  <c r="N22" i="6"/>
  <c r="M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N16" i="6"/>
  <c r="M15" i="6"/>
  <c r="N15" i="6"/>
  <c r="M14" i="6"/>
  <c r="N14" i="6"/>
  <c r="M18" i="6"/>
  <c r="N18" i="6"/>
  <c r="M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M13" i="6" l="1"/>
  <c r="N17" i="6"/>
  <c r="N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 l="1"/>
  <c r="B14" i="6" s="1"/>
  <c r="B12" i="2"/>
  <c r="B13" i="3"/>
  <c r="M45" i="3"/>
  <c r="M46" i="3" s="1"/>
  <c r="I5" i="3" s="1"/>
  <c r="M45" i="6"/>
  <c r="M46" i="6" s="1"/>
  <c r="I5" i="6" s="1"/>
  <c r="O11" i="4"/>
  <c r="F11" i="4" s="1"/>
  <c r="H5" i="1"/>
  <c r="K45" i="2"/>
  <c r="B14" i="3" l="1"/>
  <c r="B13" i="2"/>
  <c r="B14" i="1"/>
  <c r="B15" i="6" s="1"/>
  <c r="B15" i="1" l="1"/>
  <c r="B16" i="3" s="1"/>
  <c r="B15" i="3"/>
  <c r="B14" i="2"/>
  <c r="B15" i="2" l="1"/>
  <c r="B16" i="1"/>
  <c r="B17" i="1" s="1"/>
  <c r="B18" i="3" s="1"/>
  <c r="B16" i="6"/>
  <c r="B17" i="3" l="1"/>
  <c r="B16" i="2"/>
  <c r="B17" i="6"/>
  <c r="B18" i="1"/>
  <c r="B18" i="2" s="1"/>
  <c r="B17" i="2"/>
  <c r="B18" i="6"/>
  <c r="B19" i="1" l="1"/>
  <c r="B20" i="6" s="1"/>
  <c r="B19" i="6"/>
  <c r="B19" i="3"/>
  <c r="B20" i="3" l="1"/>
  <c r="B20" i="1"/>
  <c r="B21" i="3" s="1"/>
  <c r="B19" i="2"/>
  <c r="B21" i="1"/>
  <c r="B20" i="2" l="1"/>
  <c r="B21" i="6"/>
  <c r="B22" i="3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U15" i="2" s="1"/>
  <c r="G5" i="2" s="1"/>
  <c r="Q9" i="2"/>
  <c r="R9" i="2" s="1"/>
  <c r="Q8" i="2"/>
  <c r="R8" i="2" s="1"/>
  <c r="Q10" i="2"/>
  <c r="R10" i="2" s="1"/>
  <c r="L11" i="4" l="1"/>
  <c r="C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<sst xmlns="http://schemas.openxmlformats.org/spreadsheetml/2006/main" count="203" uniqueCount="107">
  <si>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</si>
  <si>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</si>
  <si>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</si>
  <si>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</si>
  <si>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</si>
  <si>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</si>
  <si>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</si>
  <si>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</si>
  <si>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</si>
  <si>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</si>
  <si>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</si>
  <si>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</si>
  <si>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</si>
  <si>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</si>
  <si>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</si>
  <si>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</si>
  <si>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</si>
  <si>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</si>
  <si>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</si>
  <si>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</si>
  <si>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</si>
  <si>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</si>
  <si>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</si>
  <si>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</si>
  <si>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</si>
  <si>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</si>
  <si>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</si>
  <si>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</si>
  <si>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</si>
  <si>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</si>
  <si>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</si>
  <si>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</si>
  <si>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</si>
  <si>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</si>
  <si>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</si>
  <si>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</si>
  <si>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</si>
  <si>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</si>
  <si>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</si>
  <si>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</si>
  <si>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</si>
  <si>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</si>
  <si>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</si>
  <si>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</si>
  <si>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</si>
  <si>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</si>
  <si>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</si>
  <si>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</si>
  <si>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</si>
  <si>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</si>
  <si>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</si>
  <si>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</si>
  <si>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</si>
  <si>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</si>
  <si>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</si>
  <si>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</si>
  <si>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</si>
  <si>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</si>
  <si>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</si>
  <si>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</si>
  <si>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</si>
  <si>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</si>
  <si>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</si>
  <si>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</si>
  <si>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</si>
  <si>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</si>
  <si>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</si>
  <si>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</si>
  <si>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</si>
  <si>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</si>
  <si>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</si>
  <si>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</si>
  <si>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</si>
  <si>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</si>
  <si>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Doute pour la creation du serveur</t>
  </si>
  <si>
    <t>Daniel Pascual</t>
  </si>
  <si>
    <t>UnoJS</t>
  </si>
  <si>
    <t>Creer une classe deck</t>
  </si>
  <si>
    <t>creer une classe hand</t>
  </si>
  <si>
    <t>creer une classe joueur</t>
  </si>
  <si>
    <t>creer une classe table</t>
  </si>
  <si>
    <t>creer une variable globale jeu</t>
  </si>
  <si>
    <t>creer une classe règles</t>
  </si>
  <si>
    <t>creer un lobby</t>
  </si>
  <si>
    <t>créer un menu</t>
  </si>
  <si>
    <t>créer mécanique UNO</t>
  </si>
  <si>
    <t>implémenter un random des cartes</t>
  </si>
  <si>
    <t>créer un algorithme d'affichage des joueurs</t>
  </si>
  <si>
    <t>Créer le code reliant client-serveur</t>
  </si>
  <si>
    <t>Se procurer un serveur</t>
  </si>
  <si>
    <t>Créer un UI de gameplay</t>
  </si>
  <si>
    <t>Créer un UI pour la carte</t>
  </si>
  <si>
    <t>Créer l'animation des cartes</t>
  </si>
  <si>
    <t>Créer un UI pour le wild card</t>
  </si>
  <si>
    <t>créer un système de point</t>
  </si>
  <si>
    <t>Creer une classe mère carte</t>
  </si>
  <si>
    <t>Il manque le reverse et le skip turn</t>
  </si>
  <si>
    <t>Switch de html canvas à html normal puis terminer avec svelte</t>
  </si>
  <si>
    <t>Fonctionne avec 2 joeurs seulement pour l'instant</t>
  </si>
  <si>
    <t>Difficulté a limiter un room a 4 et quitter le socket</t>
  </si>
  <si>
    <t>Comprendre socket fut plus difficile que prevu</t>
  </si>
  <si>
    <t>Créer un menu d'options</t>
  </si>
  <si>
    <t>J'ai fini par utiliser des boutons/select/textInput personnalisé</t>
  </si>
  <si>
    <t>Petit bugs avec l'affichage</t>
  </si>
  <si>
    <t>Les règles ont été déplacé dans le code du joueur et de la table</t>
  </si>
  <si>
    <t>Pas assez de temps pour implémenter un menu qui change la logique de jeu</t>
  </si>
  <si>
    <t>Le système de point n'est pas autant important que le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</si>
</sst>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15.75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2.25</c:v>
                </c:pt>
                <c:pt idx="1">
                  <c:v>26</c:v>
                </c:pt>
                <c:pt idx="2">
                  <c:v>39.75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C6" zoomScaleNormal="100" workbookViewId="0">
      <selection activeCell="G26" sqref="G26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1" t="s">
        <v>76</v>
      </c>
      <c r="C2" s="121"/>
      <c r="D2" s="121"/>
      <c r="E2" s="121"/>
      <c r="F2" s="121"/>
      <c r="G2" s="121"/>
      <c r="H2" s="121"/>
    </row>
    <row r="3" spans="2:31" ht="15" customHeight="1" thickBot="1" x14ac:dyDescent="0.3">
      <c r="B3" s="25" t="s">
        <v>0</v>
      </c>
      <c r="C3" s="26"/>
      <c r="D3" s="27" t="s">
        <v>1</v>
      </c>
      <c r="E3" s="122" t="s">
        <v>75</v>
      </c>
      <c r="F3" s="122"/>
      <c r="G3" s="122"/>
      <c r="H3" s="122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24 tâches ont été définies totalisant 52 heures et 15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24</v>
      </c>
      <c r="V8" s="3" t="s">
        <v>12</v>
      </c>
      <c r="W8" s="3">
        <v>1</v>
      </c>
      <c r="X8" s="8">
        <v>0</v>
      </c>
      <c r="Y8" s="8">
        <f>MAX(G8:G42)</f>
        <v>0.25</v>
      </c>
      <c r="Z8" s="3" t="s">
        <v>13</v>
      </c>
      <c r="AA8" s="3">
        <v>1</v>
      </c>
      <c r="AB8" s="22">
        <v>0</v>
      </c>
      <c r="AC8" s="4">
        <f>COUNTA(C8:C43)</f>
        <v>24</v>
      </c>
      <c r="AD8" s="9">
        <f>SUM(G8:G43)</f>
        <v>2.1770833333333344</v>
      </c>
    </row>
    <row r="9" spans="2:31" x14ac:dyDescent="0.25">
      <c r="B9" s="45">
        <f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2.1770833333333344</v>
      </c>
    </row>
    <row r="10" spans="2:31" x14ac:dyDescent="0.25">
      <c r="B10" s="44">
        <f>IF(LEN(C10)&lt;&gt;0,IF(OR(LEN(B9)=0,B9="^"),"^",B9+1),"")</f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52</v>
      </c>
    </row>
    <row r="11" spans="2:31" x14ac:dyDescent="0.25">
      <c r="B11" s="45">
        <f>IF(LEN(C11)&lt;&gt;0,IF(OR(LEN(B10)=0,B10="^"),"^",B10+1),"")</f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95</v>
      </c>
      <c r="D12" s="19">
        <v>4</v>
      </c>
      <c r="E12" s="18" t="s">
        <v>12</v>
      </c>
      <c r="F12" s="18">
        <v>3</v>
      </c>
      <c r="G12" s="32">
        <v>0.125</v>
      </c>
      <c r="H12" s="42" t="s">
        <v>18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24</v>
      </c>
      <c r="AE12" s="4" t="str">
        <f>AD12 &amp; " " &amp; AC12 &amp; IF(AD12 &gt; 1, "s ont été définies", " a été définie")</f>
        <v>24 tâches ont été définies</v>
      </c>
    </row>
    <row r="13" spans="2:31" x14ac:dyDescent="0.25">
      <c r="B13" s="45">
        <f t="shared" si="5"/>
        <v>6</v>
      </c>
      <c r="C13" s="15" t="s">
        <v>77</v>
      </c>
      <c r="D13" s="16">
        <v>5</v>
      </c>
      <c r="E13" s="16" t="s">
        <v>12</v>
      </c>
      <c r="F13" s="16">
        <v>1</v>
      </c>
      <c r="G13" s="31">
        <v>4.1666666666666699E-2</v>
      </c>
      <c r="H13" s="41" t="s">
        <v>18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52</v>
      </c>
      <c r="AE13" s="4" t="str">
        <f>AD13 &amp; " " &amp; AC13 &amp; IF(AD13 &gt; 1, "s", "")</f>
        <v>52 heures</v>
      </c>
    </row>
    <row r="14" spans="2:31" x14ac:dyDescent="0.25">
      <c r="B14" s="44">
        <f t="shared" si="5"/>
        <v>7</v>
      </c>
      <c r="C14" s="17" t="s">
        <v>78</v>
      </c>
      <c r="D14" s="19">
        <v>6</v>
      </c>
      <c r="E14" s="18" t="s">
        <v>12</v>
      </c>
      <c r="F14" s="18">
        <v>1</v>
      </c>
      <c r="G14" s="32">
        <v>4.1666666666666699E-2</v>
      </c>
      <c r="H14" s="42" t="s">
        <v>18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25">
      <c r="B15" s="45">
        <f t="shared" si="5"/>
        <v>8</v>
      </c>
      <c r="C15" s="15" t="s">
        <v>79</v>
      </c>
      <c r="D15" s="16">
        <v>7</v>
      </c>
      <c r="E15" s="16" t="s">
        <v>12</v>
      </c>
      <c r="F15" s="16">
        <v>2</v>
      </c>
      <c r="G15" s="31">
        <v>4.1666666666666699E-2</v>
      </c>
      <c r="H15" s="41" t="s">
        <v>18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52 heures et 15 minutes</v>
      </c>
    </row>
    <row r="16" spans="2:31" x14ac:dyDescent="0.25">
      <c r="B16" s="44">
        <f t="shared" si="5"/>
        <v>9</v>
      </c>
      <c r="C16" s="17" t="s">
        <v>80</v>
      </c>
      <c r="D16" s="18">
        <v>8</v>
      </c>
      <c r="E16" s="18" t="s">
        <v>12</v>
      </c>
      <c r="F16" s="18">
        <v>1</v>
      </c>
      <c r="G16" s="32">
        <v>4.1666666666666699E-2</v>
      </c>
      <c r="H16" s="42" t="s">
        <v>18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10</v>
      </c>
      <c r="E17" s="16" t="s">
        <v>12</v>
      </c>
      <c r="F17" s="16">
        <v>2</v>
      </c>
      <c r="G17" s="31">
        <v>0.125</v>
      </c>
      <c r="H17" s="41" t="s">
        <v>18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82</v>
      </c>
      <c r="D18" s="18">
        <v>11</v>
      </c>
      <c r="E18" s="18" t="s">
        <v>12</v>
      </c>
      <c r="F18" s="18">
        <v>3</v>
      </c>
      <c r="G18" s="32">
        <v>0.125</v>
      </c>
      <c r="H18" s="42" t="s">
        <v>18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0.65625000000000011</v>
      </c>
      <c r="AE18" s="4">
        <f>AD18 * 24*60</f>
        <v>945.00000000000023</v>
      </c>
      <c r="AF18" s="4">
        <f t="shared" ref="AF18:AF19" si="6">DAY(AD18)*24+HOUR(AD18)</f>
        <v>15</v>
      </c>
      <c r="AG18" s="4">
        <f t="shared" ref="AG18:AG19" si="7">MINUTE(AD18)</f>
        <v>45</v>
      </c>
      <c r="AH18" s="4" t="str">
        <f t="shared" ref="AH18:AH19" si="8">AF18&amp;"h"&amp;TEXT(AG18,"00")</f>
        <v>15h45</v>
      </c>
      <c r="AJ18" s="4">
        <f>COUNTIF($H$8:$H$42,AC18)</f>
        <v>10</v>
      </c>
    </row>
    <row r="19" spans="2:36" x14ac:dyDescent="0.25">
      <c r="B19" s="45">
        <f t="shared" si="5"/>
        <v>12</v>
      </c>
      <c r="C19" s="15" t="s">
        <v>83</v>
      </c>
      <c r="D19" s="16">
        <v>15</v>
      </c>
      <c r="E19" s="16" t="s">
        <v>12</v>
      </c>
      <c r="F19" s="16">
        <v>1</v>
      </c>
      <c r="G19" s="31">
        <v>4.1666666666666699E-2</v>
      </c>
      <c r="H19" s="41" t="s">
        <v>21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1.0000000000000004</v>
      </c>
      <c r="AE19" s="4">
        <f>AD19 * 24*60</f>
        <v>1440.0000000000007</v>
      </c>
      <c r="AF19" s="4">
        <f t="shared" si="6"/>
        <v>24</v>
      </c>
      <c r="AG19" s="4">
        <f t="shared" si="7"/>
        <v>0</v>
      </c>
      <c r="AH19" s="4" t="str">
        <f t="shared" si="8"/>
        <v>24h00</v>
      </c>
      <c r="AJ19" s="4">
        <f>COUNTIF($H$8:$H$42,AC19)</f>
        <v>10</v>
      </c>
    </row>
    <row r="20" spans="2:36" x14ac:dyDescent="0.25">
      <c r="B20" s="44">
        <f t="shared" si="5"/>
        <v>13</v>
      </c>
      <c r="C20" s="17" t="s">
        <v>84</v>
      </c>
      <c r="D20" s="19">
        <v>20</v>
      </c>
      <c r="E20" s="18" t="s">
        <v>17</v>
      </c>
      <c r="F20" s="18">
        <v>3</v>
      </c>
      <c r="G20" s="32">
        <v>4.1666666666666699E-2</v>
      </c>
      <c r="H20" s="42" t="s">
        <v>21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85</v>
      </c>
      <c r="D21" s="16">
        <v>18</v>
      </c>
      <c r="E21" s="16" t="s">
        <v>17</v>
      </c>
      <c r="F21" s="16">
        <v>3</v>
      </c>
      <c r="G21" s="31">
        <v>8.3333333333333301E-2</v>
      </c>
      <c r="H21" s="41" t="s">
        <v>21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2.1770833333333344</v>
      </c>
      <c r="AE21" s="4">
        <f t="shared" ref="AE21" si="9">AD21 * 24*60</f>
        <v>3135.0000000000018</v>
      </c>
      <c r="AF21" s="4">
        <f t="shared" ref="AF21" si="10">DAY(AD21)*24+HOUR(AD21)</f>
        <v>52</v>
      </c>
      <c r="AG21" s="4">
        <f t="shared" ref="AG21" si="11">MINUTE(AD21)</f>
        <v>15</v>
      </c>
      <c r="AH21" s="4" t="str">
        <f t="shared" ref="AH21" si="12">AF21&amp;"h"&amp;TEXT(AG21,"00")</f>
        <v>52h15</v>
      </c>
    </row>
    <row r="22" spans="2:36" x14ac:dyDescent="0.25">
      <c r="B22" s="44">
        <f t="shared" si="5"/>
        <v>15</v>
      </c>
      <c r="C22" s="17" t="s">
        <v>86</v>
      </c>
      <c r="D22" s="18">
        <v>9</v>
      </c>
      <c r="E22" s="18" t="s">
        <v>12</v>
      </c>
      <c r="F22" s="18">
        <v>1</v>
      </c>
      <c r="G22" s="32">
        <v>1.0416666666666666E-2</v>
      </c>
      <c r="H22" s="42" t="s">
        <v>18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87</v>
      </c>
      <c r="D23" s="16">
        <v>20</v>
      </c>
      <c r="E23" s="16" t="s">
        <v>12</v>
      </c>
      <c r="F23" s="16">
        <v>3</v>
      </c>
      <c r="G23" s="31">
        <v>0.16666666666666699</v>
      </c>
      <c r="H23" s="41" t="s">
        <v>21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88</v>
      </c>
      <c r="D24" s="19">
        <v>20</v>
      </c>
      <c r="E24" s="18" t="s">
        <v>12</v>
      </c>
      <c r="F24" s="18">
        <v>3</v>
      </c>
      <c r="G24" s="32">
        <v>0.20833333333333301</v>
      </c>
      <c r="H24" s="42" t="s">
        <v>21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89</v>
      </c>
      <c r="D25" s="16">
        <v>3</v>
      </c>
      <c r="E25" s="16" t="s">
        <v>12</v>
      </c>
      <c r="F25" s="16">
        <v>3</v>
      </c>
      <c r="G25" s="31">
        <v>0.16666666666666699</v>
      </c>
      <c r="H25" s="41" t="s">
        <v>21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101</v>
      </c>
      <c r="D26" s="19">
        <v>14</v>
      </c>
      <c r="E26" s="18" t="s">
        <v>17</v>
      </c>
      <c r="F26" s="18">
        <v>3</v>
      </c>
      <c r="G26" s="32">
        <v>0.125</v>
      </c>
      <c r="H26" s="42" t="s">
        <v>21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90</v>
      </c>
      <c r="D27" s="16">
        <v>13</v>
      </c>
      <c r="E27" s="16" t="s">
        <v>12</v>
      </c>
      <c r="F27" s="16">
        <v>2</v>
      </c>
      <c r="G27" s="31">
        <v>6.25E-2</v>
      </c>
      <c r="H27" s="41" t="s">
        <v>18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91</v>
      </c>
      <c r="D28" s="18">
        <v>12</v>
      </c>
      <c r="E28" s="18" t="s">
        <v>12</v>
      </c>
      <c r="F28" s="18">
        <v>2</v>
      </c>
      <c r="G28" s="32">
        <v>4.1666666666666699E-2</v>
      </c>
      <c r="H28" s="42" t="s">
        <v>18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92</v>
      </c>
      <c r="D29" s="16">
        <v>17</v>
      </c>
      <c r="E29" s="16" t="s">
        <v>17</v>
      </c>
      <c r="F29" s="16">
        <v>1</v>
      </c>
      <c r="G29" s="31">
        <v>4.1666666666666699E-2</v>
      </c>
      <c r="H29" s="41" t="s">
        <v>21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93</v>
      </c>
      <c r="D30" s="19">
        <v>16</v>
      </c>
      <c r="E30" s="18" t="s">
        <v>12</v>
      </c>
      <c r="F30" s="18">
        <v>1</v>
      </c>
      <c r="G30" s="32">
        <v>4.1666666666666699E-2</v>
      </c>
      <c r="H30" s="42" t="s">
        <v>21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94</v>
      </c>
      <c r="D31" s="16">
        <v>19</v>
      </c>
      <c r="E31" s="16" t="s">
        <v>17</v>
      </c>
      <c r="F31" s="16">
        <v>2</v>
      </c>
      <c r="G31" s="31">
        <v>8.3333333333333301E-2</v>
      </c>
      <c r="H31" s="41" t="s">
        <v>21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818" yWindow="682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F8" sqref="F8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3" t="str">
        <f>'Sprint 1 - Planification'!B2:H2</f>
        <v>UnoJS</v>
      </c>
      <c r="C2" s="123"/>
      <c r="D2" s="123"/>
      <c r="E2" s="123"/>
      <c r="F2" s="123"/>
      <c r="G2" s="123"/>
    </row>
    <row r="3" spans="2:23" x14ac:dyDescent="0.25">
      <c r="B3" s="20" t="s">
        <v>26</v>
      </c>
      <c r="C3" s="21"/>
      <c r="D3" s="33"/>
      <c r="E3" s="33"/>
      <c r="F3" s="124"/>
      <c r="G3" s="124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Ce sprint totalise 2 heures et 15 minutes de travail réalisé. Une tâche est en retard!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0.95</v>
      </c>
      <c r="G8" s="105" t="s">
        <v>74</v>
      </c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9.3749999999999972E-2</v>
      </c>
      <c r="R8" s="62">
        <f>Q8*24*60</f>
        <v>134.99999999999994</v>
      </c>
      <c r="T8" s="9">
        <f>SUM(E8:E42)</f>
        <v>9.3749999999999972E-2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2.0833333333333301E-2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9.3749999999999972E-2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2.0833333333333301E-2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4.1666666666666699E-2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Creer une classe mère carte</v>
      </c>
      <c r="D12" s="56" t="str">
        <f>IF(LEN('Sprint 1 - Planification'!H12)&lt;&gt;0,'Sprint 1 - Planification'!H12,"")</f>
        <v>Sprint 2</v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2</v>
      </c>
      <c r="U12" s="4" t="str">
        <f>T12 &amp; " " &amp; S12 &amp; IF(T12 &gt; 1, "s", "")</f>
        <v>2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Creer une classe deck</v>
      </c>
      <c r="D13" s="52" t="str">
        <f>IF(LEN('Sprint 1 - Planification'!H13)&lt;&gt;0,'Sprint 1 - Planification'!H13,"")</f>
        <v>Sprint 2</v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creer une classe hand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 heures et 15 minutes</v>
      </c>
      <c r="W14" s="4" t="str">
        <f>T12&amp;"h"&amp;TEXT(T13,"00")</f>
        <v>2h15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creer une classe joueur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1</v>
      </c>
      <c r="U15" s="4" t="str">
        <f>IF(T15=0,"",IF(T15=1,"Une tâche est en retard!",CONCATENATE(T15," tâches sont en retard!")))</f>
        <v>Une tâche est en retard!</v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creer une classe table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creer une variable globale jeu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creer une classe règles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creer un lobby</v>
      </c>
      <c r="D19" s="52" t="str">
        <f>IF(LEN('Sprint 1 - Planification'!H19)&lt;&gt;0,'Sprint 1 - Planification'!H19,"")</f>
        <v>Sprint 3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créer un menu</v>
      </c>
      <c r="D20" s="56" t="str">
        <f>IF(LEN('Sprint 1 - Planification'!H20)&lt;&gt;0,'Sprint 1 - Planification'!H20,"")</f>
        <v>Sprint 3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créer mécanique UNO</v>
      </c>
      <c r="D21" s="52" t="str">
        <f>IF(LEN('Sprint 1 - Planification'!H21)&lt;&gt;0,'Sprint 1 - Planification'!H21,"")</f>
        <v>Sprint 3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implémenter un random des cartes</v>
      </c>
      <c r="D22" s="55" t="str">
        <f>IF(LEN('Sprint 1 - Planification'!H22)&lt;&gt;0,'Sprint 1 - Planification'!H22,"")</f>
        <v>Sprint 2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créer un algorithme d'affichage des joueurs</v>
      </c>
      <c r="D23" s="52" t="str">
        <f>IF(LEN('Sprint 1 - Planification'!H23)&lt;&gt;0,'Sprint 1 - Planification'!H23,"")</f>
        <v>Sprint 3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Créer le code reliant client-serveur</v>
      </c>
      <c r="D24" s="56" t="str">
        <f>IF(LEN('Sprint 1 - Planification'!H24)&lt;&gt;0,'Sprint 1 - Planification'!H24,"")</f>
        <v>Sprint 3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Se procurer un serveur</v>
      </c>
      <c r="D25" s="52" t="str">
        <f>IF(LEN('Sprint 1 - Planification'!H25)&lt;&gt;0,'Sprint 1 - Planification'!H25,"")</f>
        <v>Sprint 3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Créer un menu d'options</v>
      </c>
      <c r="D26" s="56" t="str">
        <f>IF(LEN('Sprint 1 - Planification'!H26)&lt;&gt;0,'Sprint 1 - Planification'!H26,"")</f>
        <v>Sprint 3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Créer un UI de gameplay</v>
      </c>
      <c r="D27" s="52" t="str">
        <f>IF(LEN('Sprint 1 - Planification'!H27)&lt;&gt;0,'Sprint 1 - Planification'!H27,"")</f>
        <v>Sprint 2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Créer un UI pour la carte</v>
      </c>
      <c r="D28" s="55" t="str">
        <f>IF(LEN('Sprint 1 - Planification'!H28)&lt;&gt;0,'Sprint 1 - Planification'!H28,"")</f>
        <v>Sprint 2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Créer l'animation des cartes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Créer un UI pour le wild card</v>
      </c>
      <c r="D30" s="56" t="str">
        <f>IF(LEN('Sprint 1 - Planification'!H30)&lt;&gt;0,'Sprint 1 - Planification'!H30,"")</f>
        <v>Sprint 3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créer un système de point</v>
      </c>
      <c r="D31" s="52" t="str">
        <f>IF(LEN('Sprint 1 - Planification'!H31)&lt;&gt;0,'Sprint 1 - Planification'!H31,"")</f>
        <v>Sprint 3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UnoJS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31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 champ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33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0.95</v>
      </c>
      <c r="G9" s="103">
        <v>1.0416666666666666E-2</v>
      </c>
      <c r="H9" s="104">
        <v>1</v>
      </c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1.0416666666666666E-2</v>
      </c>
      <c r="T9" s="62">
        <f>S9*24*60</f>
        <v>15</v>
      </c>
      <c r="V9" s="9">
        <f>SUM(G9:G43)</f>
        <v>1.0833333333333326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2.0833333333333301E-2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1.0729166666666659</v>
      </c>
      <c r="T10" s="62">
        <f t="shared" ref="T10:T11" si="4">S10*24*60</f>
        <v>1544.9999999999986</v>
      </c>
      <c r="V10" s="10">
        <f>V9</f>
        <v>1.0833333333333326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2.0833333333333301E-2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26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4.1666666666666699E-2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Creer une classe mère carte</v>
      </c>
      <c r="D13" s="56" t="str">
        <f>IF(LEN('Sprint 1 - Planification'!H12)&lt;&gt;0,'Sprint 1 - Planification'!H12,"")</f>
        <v>Sprint 2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>
        <v>8.3333333333333301E-2</v>
      </c>
      <c r="H13" s="110">
        <v>1</v>
      </c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26</v>
      </c>
      <c r="W13" s="4" t="str">
        <f>V13 &amp; " " &amp; U13 &amp; IF(V13 &gt; 1, "s", "")</f>
        <v>26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Creer une classe deck</v>
      </c>
      <c r="D14" s="52" t="str">
        <f>IF(LEN('Sprint 1 - Planification'!H13)&lt;&gt;0,'Sprint 1 - Planification'!H13,"")</f>
        <v>Sprint 2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>
        <v>4.1666666666666699E-2</v>
      </c>
      <c r="H14" s="107">
        <v>1</v>
      </c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creer une classe hand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>
        <v>3.125E-2</v>
      </c>
      <c r="H15" s="110">
        <v>1</v>
      </c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26 heures</v>
      </c>
      <c r="Y15" s="4" t="str">
        <f>V13&amp;"h"&amp;TEXT(V14,"00")</f>
        <v>26h00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creer une classe joueur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>
        <v>0.125</v>
      </c>
      <c r="H16" s="107">
        <v>0.9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1</v>
      </c>
      <c r="P16" s="3" t="b">
        <f t="shared" si="3"/>
        <v>0</v>
      </c>
      <c r="R16" s="8"/>
      <c r="V16" s="4">
        <f>P44</f>
        <v>3</v>
      </c>
      <c r="W16" s="4" t="str">
        <f>IF(V16=0,"",IF(V16=1,"Une tâche est en retard!",CONCATENATE(V16," tâches sont en retard!")))</f>
        <v>3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creer une classe table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0.14583333333333301</v>
      </c>
      <c r="H17" s="110">
        <v>0.8</v>
      </c>
      <c r="I17" s="111" t="s">
        <v>98</v>
      </c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creer une variable globale jeu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8.3333333333333301E-2</v>
      </c>
      <c r="H18" s="107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creer une classe règles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8.3333333333333301E-2</v>
      </c>
      <c r="H19" s="110">
        <v>0.7</v>
      </c>
      <c r="I19" s="111" t="s">
        <v>96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creer un lobby</v>
      </c>
      <c r="D20" s="52" t="str">
        <f>IF(LEN('Sprint 1 - Planification'!H19)&lt;&gt;0,'Sprint 1 - Planification'!H19,"")</f>
        <v>Sprint 3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créer un menu</v>
      </c>
      <c r="D21" s="56" t="str">
        <f>IF(LEN('Sprint 1 - Planification'!H20)&lt;&gt;0,'Sprint 1 - Planification'!H20,"")</f>
        <v>Sprint 3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créer mécanique UNO</v>
      </c>
      <c r="D22" s="52" t="str">
        <f>IF(LEN('Sprint 1 - Planification'!H21)&lt;&gt;0,'Sprint 1 - Planification'!H21,"")</f>
        <v>Sprint 3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implémenter un random des cartes</v>
      </c>
      <c r="D23" s="55" t="str">
        <f>IF(LEN('Sprint 1 - Planification'!H22)&lt;&gt;0,'Sprint 1 - Planification'!H22,"")</f>
        <v>Sprint 2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>
        <v>2.0833333333333301E-2</v>
      </c>
      <c r="H23" s="110">
        <v>1</v>
      </c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créer un algorithme d'affichage des joueurs</v>
      </c>
      <c r="D24" s="52" t="str">
        <f>IF(LEN('Sprint 1 - Planification'!H23)&lt;&gt;0,'Sprint 1 - Planification'!H23,"")</f>
        <v>Sprint 3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Créer le code reliant client-serveur</v>
      </c>
      <c r="D25" s="56" t="str">
        <f>IF(LEN('Sprint 1 - Planification'!H24)&lt;&gt;0,'Sprint 1 - Planification'!H24,"")</f>
        <v>Sprint 3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Se procurer un serveur</v>
      </c>
      <c r="D26" s="52" t="str">
        <f>IF(LEN('Sprint 1 - Planification'!H25)&lt;&gt;0,'Sprint 1 - Planification'!H25,"")</f>
        <v>Sprint 3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Créer un menu d'options</v>
      </c>
      <c r="D27" s="56" t="str">
        <f>IF(LEN('Sprint 1 - Planification'!H26)&lt;&gt;0,'Sprint 1 - Planification'!H26,"")</f>
        <v>Sprint 3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Créer un UI de gameplay</v>
      </c>
      <c r="D28" s="52" t="str">
        <f>IF(LEN('Sprint 1 - Planification'!H27)&lt;&gt;0,'Sprint 1 - Planification'!H27,"")</f>
        <v>Sprint 2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>
        <v>0.20833333333333301</v>
      </c>
      <c r="H28" s="107">
        <v>1</v>
      </c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Créer un UI pour la carte</v>
      </c>
      <c r="D29" s="55" t="str">
        <f>IF(LEN('Sprint 1 - Planification'!H28)&lt;&gt;0,'Sprint 1 - Planification'!H28,"")</f>
        <v>Sprint 2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>
        <v>0.25</v>
      </c>
      <c r="H29" s="110">
        <v>1</v>
      </c>
      <c r="I29" s="111" t="s">
        <v>97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Créer l'animation des cartes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Créer un UI pour le wild card</v>
      </c>
      <c r="D31" s="56" t="str">
        <f>IF(LEN('Sprint 1 - Planification'!H30)&lt;&gt;0,'Sprint 1 - Planification'!H30,"")</f>
        <v>Sprint 3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créer un système de point</v>
      </c>
      <c r="D32" s="52" t="str">
        <f>IF(LEN('Sprint 1 - Planification'!H31)&lt;&gt;0,'Sprint 1 - Planification'!H31,"")</f>
        <v>Sprint 3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1</v>
      </c>
      <c r="P44" s="3">
        <f>COUNTIF(P9:P43,FALSE)</f>
        <v>3</v>
      </c>
      <c r="R44" s="8"/>
    </row>
    <row r="45" spans="2:18" x14ac:dyDescent="0.25">
      <c r="M45" s="3">
        <f>SUM(M44:O44)</f>
        <v>1</v>
      </c>
      <c r="R45" s="8"/>
    </row>
    <row r="46" spans="2:18" x14ac:dyDescent="0.25">
      <c r="M46" s="3" t="str">
        <f>IF(M45=0, "aucun champ", IF(M45=1, "1 champ", M45 &amp; " champs"))</f>
        <v>1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tabSelected="1" workbookViewId="0">
      <selection activeCell="H17" sqref="H17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UnoJS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34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4 champs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36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2.0833333333333402E-2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1.6562500000000044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2.0833333333333301E-2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0.39583333333333304</v>
      </c>
      <c r="T10" s="62">
        <f t="shared" ref="T10:T11" si="4">S10*24*60</f>
        <v>569.99999999999955</v>
      </c>
      <c r="V10" s="10">
        <f>V9</f>
        <v>1.6562500000000044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2.0833333333333301E-2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1.2604166666666716</v>
      </c>
      <c r="T11" s="62">
        <f t="shared" si="4"/>
        <v>1815.0000000000073</v>
      </c>
      <c r="V11" s="63">
        <f>DAY(V9)*24+HOUR(V9)</f>
        <v>39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4.1666666666666699E-2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Creer une classe mère carte</v>
      </c>
      <c r="D13" s="56" t="str">
        <f>IF(LEN('Sprint 1 - Planification'!H12)&lt;&gt;0,'Sprint 1 - Planification'!H12,"")</f>
        <v>Sprint 2</v>
      </c>
      <c r="E13" s="69">
        <f>IF(_xlfn.NUMBERVALUE('Sprint 2 - Bilan'!$E13)+_xlfn.NUMBERVALUE('Sprint 2 - Bilan'!$G13)=0,"",_xlfn.NUMBERVALUE('Sprint 2 - Bilan'!$E13)+_xlfn.NUMBERVALUE('Sprint 2 - Bilan'!$G13))</f>
        <v>8.3333333333333301E-2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39</v>
      </c>
      <c r="W13" s="4" t="str">
        <f>V13 &amp; " " &amp; U13 &amp; IF(V13 &gt; 1, "s", "")</f>
        <v>39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Creer une classe deck</v>
      </c>
      <c r="D14" s="52" t="str">
        <f>IF(LEN('Sprint 1 - Planification'!H13)&lt;&gt;0,'Sprint 1 - Planification'!H13,"")</f>
        <v>Sprint 2</v>
      </c>
      <c r="E14" s="67">
        <f>IF(_xlfn.NUMBERVALUE('Sprint 2 - Bilan'!$E14)+_xlfn.NUMBERVALUE('Sprint 2 - Bilan'!$G14)=0,"",_xlfn.NUMBERVALUE('Sprint 2 - Bilan'!$E14)+_xlfn.NUMBERVALUE('Sprint 2 - Bilan'!$G14))</f>
        <v>4.1666666666666699E-2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45</v>
      </c>
      <c r="W14" s="4" t="str">
        <f>V14 &amp; " " &amp; U14 &amp; IF(V14 &gt; 1, "s", "")</f>
        <v>45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creer une classe hand</v>
      </c>
      <c r="D15" s="56" t="str">
        <f>IF(LEN('Sprint 1 - Planification'!H14)&lt;&gt;0,'Sprint 1 - Planification'!H14,"")</f>
        <v>Sprint 2</v>
      </c>
      <c r="E15" s="69">
        <f>IF(_xlfn.NUMBERVALUE('Sprint 2 - Bilan'!$E15)+_xlfn.NUMBERVALUE('Sprint 2 - Bilan'!$G15)=0,"",_xlfn.NUMBERVALUE('Sprint 2 - Bilan'!$E15)+_xlfn.NUMBERVALUE('Sprint 2 - Bilan'!$G15))</f>
        <v>3.125E-2</v>
      </c>
      <c r="F15" s="73">
        <f>IF(LEN('Sprint 2 - Bilan'!$H15)&lt;&gt;0,'Sprint 2 - Bilan'!$H15,IF(LEN('Sprint 2 - Bilan'!$F15)=0,"",'Sprint 2 - Bilan'!$F15))</f>
        <v>1</v>
      </c>
      <c r="G15" s="112"/>
      <c r="H15" s="110"/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39 heures et 45 minutes</v>
      </c>
      <c r="Y15" s="4" t="str">
        <f>V13&amp;"h"&amp;TEXT(V14,"00")</f>
        <v>39h45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creer une classe joueur</v>
      </c>
      <c r="D16" s="52" t="str">
        <f>IF(LEN('Sprint 1 - Planification'!H15)&lt;&gt;0,'Sprint 1 - Planification'!H15,"")</f>
        <v>Sprint 2</v>
      </c>
      <c r="E16" s="67">
        <f>IF(_xlfn.NUMBERVALUE('Sprint 2 - Bilan'!$E16)+_xlfn.NUMBERVALUE('Sprint 2 - Bilan'!$G16)=0,"",_xlfn.NUMBERVALUE('Sprint 2 - Bilan'!$E16)+_xlfn.NUMBERVALUE('Sprint 2 - Bilan'!$G16))</f>
        <v>0.125</v>
      </c>
      <c r="F16" s="71">
        <f>IF(LEN('Sprint 2 - Bilan'!$H16)&lt;&gt;0,'Sprint 2 - Bilan'!$H16,IF(LEN('Sprint 2 - Bilan'!$F16)=0,"",'Sprint 2 - Bilan'!$F16))</f>
        <v>0.9</v>
      </c>
      <c r="G16" s="106">
        <v>6.25E-2</v>
      </c>
      <c r="H16" s="107">
        <v>1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3</v>
      </c>
      <c r="W16" s="4" t="str">
        <f>IF(V16=0,"",IF(V16=1,"Une tâche n'a pas été terminée!",CONCATENATE(V16," tâches n'ont pas été terminé!")))</f>
        <v>3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creer une classe table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0.14583333333333301</v>
      </c>
      <c r="F17" s="72">
        <f>IF(LEN('Sprint 2 - Bilan'!$H17)&lt;&gt;0,'Sprint 2 - Bilan'!$H17,IF(LEN('Sprint 2 - Bilan'!$F17)=0,"",'Sprint 2 - Bilan'!$F17))</f>
        <v>0.8</v>
      </c>
      <c r="G17" s="109">
        <v>0.125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creer une variable globale jeu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8.3333333333333301E-2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creer une classe règles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8.3333333333333301E-2</v>
      </c>
      <c r="F19" s="73">
        <f>IF(LEN('Sprint 2 - Bilan'!$H19)&lt;&gt;0,'Sprint 2 - Bilan'!$H19,IF(LEN('Sprint 2 - Bilan'!$F19)=0,"",'Sprint 2 - Bilan'!$F19))</f>
        <v>0.7</v>
      </c>
      <c r="G19" s="112">
        <v>0.20833333333333301</v>
      </c>
      <c r="H19" s="110">
        <v>1</v>
      </c>
      <c r="I19" s="111" t="s">
        <v>104</v>
      </c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creer un lobby</v>
      </c>
      <c r="D20" s="52" t="str">
        <f>IF(LEN('Sprint 1 - Planification'!H19)&lt;&gt;0,'Sprint 1 - Planification'!H19,"")</f>
        <v>Sprint 3</v>
      </c>
      <c r="E20" s="67" t="str">
        <f>IF(_xlfn.NUMBERVALUE('Sprint 2 - Bilan'!$E20)+_xlfn.NUMBERVALUE('Sprint 2 - Bilan'!$G20)=0,"",_xlfn.NUMBERVALUE('Sprint 2 - Bilan'!$E20)+_xlfn.NUMBERVALUE('Sprint 2 - Bilan'!$G20))</f>
        <v/>
      </c>
      <c r="F20" s="71" t="str">
        <f>IF(LEN('Sprint 2 - Bilan'!$H20)&lt;&gt;0,'Sprint 2 - Bilan'!$H20,IF(LEN('Sprint 2 - Bilan'!$F20)=0,"",'Sprint 2 - Bilan'!$F20))</f>
        <v/>
      </c>
      <c r="G20" s="106">
        <v>0.16666666666666699</v>
      </c>
      <c r="H20" s="107">
        <v>1</v>
      </c>
      <c r="I20" s="108" t="s">
        <v>99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créer un menu</v>
      </c>
      <c r="D21" s="56" t="str">
        <f>IF(LEN('Sprint 1 - Planification'!H20)&lt;&gt;0,'Sprint 1 - Planification'!H20,"")</f>
        <v>Sprint 3</v>
      </c>
      <c r="E21" s="69" t="str">
        <f>IF(_xlfn.NUMBERVALUE('Sprint 2 - Bilan'!$E21)+_xlfn.NUMBERVALUE('Sprint 2 - Bilan'!$G21)=0,"",_xlfn.NUMBERVALUE('Sprint 2 - Bilan'!$E21)+_xlfn.NUMBERVALUE('Sprint 2 - Bilan'!$G21))</f>
        <v/>
      </c>
      <c r="F21" s="73" t="str">
        <f>IF(LEN('Sprint 2 - Bilan'!$H21)&lt;&gt;0,'Sprint 2 - Bilan'!$H21,IF(LEN('Sprint 2 - Bilan'!$F21)=0,"",'Sprint 2 - Bilan'!$F21))</f>
        <v/>
      </c>
      <c r="G21" s="112">
        <v>8.3333333333333301E-2</v>
      </c>
      <c r="H21" s="110">
        <v>1</v>
      </c>
      <c r="I21" s="111" t="s">
        <v>102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créer mécanique UNO</v>
      </c>
      <c r="D22" s="52" t="str">
        <f>IF(LEN('Sprint 1 - Planification'!H21)&lt;&gt;0,'Sprint 1 - Planification'!H21,"")</f>
        <v>Sprint 3</v>
      </c>
      <c r="E22" s="67" t="str">
        <f>IF(_xlfn.NUMBERVALUE('Sprint 2 - Bilan'!$E22)+_xlfn.NUMBERVALUE('Sprint 2 - Bilan'!$G22)=0,"",_xlfn.NUMBERVALUE('Sprint 2 - Bilan'!$E22)+_xlfn.NUMBERVALUE('Sprint 2 - Bilan'!$G22))</f>
        <v/>
      </c>
      <c r="F22" s="71" t="str">
        <f>IF(LEN('Sprint 2 - Bilan'!$H22)&lt;&gt;0,'Sprint 2 - Bilan'!$H22,IF(LEN('Sprint 2 - Bilan'!$F22)=0,"",'Sprint 2 - Bilan'!$F22))</f>
        <v/>
      </c>
      <c r="G22" s="106"/>
      <c r="H22" s="107">
        <v>0</v>
      </c>
      <c r="I22" s="108"/>
      <c r="M22" s="3" t="b">
        <f t="shared" si="0"/>
        <v>1</v>
      </c>
      <c r="N22" s="3" t="b">
        <f t="shared" si="1"/>
        <v>0</v>
      </c>
      <c r="O22" s="3" t="b">
        <f t="shared" si="2"/>
        <v>1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implémenter un random des cartes</v>
      </c>
      <c r="D23" s="55" t="str">
        <f>IF(LEN('Sprint 1 - Planification'!H22)&lt;&gt;0,'Sprint 1 - Planification'!H22,"")</f>
        <v>Sprint 2</v>
      </c>
      <c r="E23" s="68">
        <f>IF(_xlfn.NUMBERVALUE('Sprint 2 - Bilan'!$E23)+_xlfn.NUMBERVALUE('Sprint 2 - Bilan'!$G23)=0,"",_xlfn.NUMBERVALUE('Sprint 2 - Bilan'!$E23)+_xlfn.NUMBERVALUE('Sprint 2 - Bilan'!$G23))</f>
        <v>2.0833333333333301E-2</v>
      </c>
      <c r="F23" s="72">
        <f>IF(LEN('Sprint 2 - Bilan'!$H23)&lt;&gt;0,'Sprint 2 - Bilan'!$H23,IF(LEN('Sprint 2 - Bilan'!$F23)=0,"",'Sprint 2 - Bilan'!$F23))</f>
        <v>1</v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créer un algorithme d'affichage des joueurs</v>
      </c>
      <c r="D24" s="52" t="str">
        <f>IF(LEN('Sprint 1 - Planification'!H23)&lt;&gt;0,'Sprint 1 - Planification'!H23,"")</f>
        <v>Sprint 3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>
        <v>0.13541666666666699</v>
      </c>
      <c r="H24" s="107">
        <v>1</v>
      </c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Créer le code reliant client-serveur</v>
      </c>
      <c r="D25" s="56" t="str">
        <f>IF(LEN('Sprint 1 - Planification'!H24)&lt;&gt;0,'Sprint 1 - Planification'!H24,"")</f>
        <v>Sprint 3</v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>
        <v>0.51041666666667096</v>
      </c>
      <c r="H25" s="110">
        <v>1</v>
      </c>
      <c r="I25" s="111" t="s">
        <v>100</v>
      </c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Se procurer un serveur</v>
      </c>
      <c r="D26" s="52" t="str">
        <f>IF(LEN('Sprint 1 - Planification'!H25)&lt;&gt;0,'Sprint 1 - Planification'!H25,"")</f>
        <v>Sprint 3</v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>
        <v>0.25</v>
      </c>
      <c r="H26" s="107">
        <v>1</v>
      </c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Créer un menu d'options</v>
      </c>
      <c r="D27" s="56" t="str">
        <f>IF(LEN('Sprint 1 - Planification'!H26)&lt;&gt;0,'Sprint 1 - Planification'!H26,"")</f>
        <v>Sprint 3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>
        <v>0</v>
      </c>
      <c r="I27" s="111" t="s">
        <v>105</v>
      </c>
      <c r="M27" s="3" t="b">
        <f t="shared" si="0"/>
        <v>1</v>
      </c>
      <c r="N27" s="3" t="b">
        <f t="shared" si="1"/>
        <v>0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Créer un UI de gameplay</v>
      </c>
      <c r="D28" s="52" t="str">
        <f>IF(LEN('Sprint 1 - Planification'!H27)&lt;&gt;0,'Sprint 1 - Planification'!H27,"")</f>
        <v>Sprint 2</v>
      </c>
      <c r="E28" s="67">
        <f>IF(_xlfn.NUMBERVALUE('Sprint 2 - Bilan'!$E28)+_xlfn.NUMBERVALUE('Sprint 2 - Bilan'!$G28)=0,"",_xlfn.NUMBERVALUE('Sprint 2 - Bilan'!$E28)+_xlfn.NUMBERVALUE('Sprint 2 - Bilan'!$G28))</f>
        <v>0.20833333333333301</v>
      </c>
      <c r="F28" s="71">
        <f>IF(LEN('Sprint 2 - Bilan'!$H28)&lt;&gt;0,'Sprint 2 - Bilan'!$H28,IF(LEN('Sprint 2 - Bilan'!$F28)=0,"",'Sprint 2 - Bilan'!$F28))</f>
        <v>1</v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Créer un UI pour la carte</v>
      </c>
      <c r="D29" s="55" t="str">
        <f>IF(LEN('Sprint 1 - Planification'!H28)&lt;&gt;0,'Sprint 1 - Planification'!H28,"")</f>
        <v>Sprint 2</v>
      </c>
      <c r="E29" s="68">
        <f>IF(_xlfn.NUMBERVALUE('Sprint 2 - Bilan'!$E29)+_xlfn.NUMBERVALUE('Sprint 2 - Bilan'!$G29)=0,"",_xlfn.NUMBERVALUE('Sprint 2 - Bilan'!$E29)+_xlfn.NUMBERVALUE('Sprint 2 - Bilan'!$G29))</f>
        <v>0.25</v>
      </c>
      <c r="F29" s="72">
        <f>IF(LEN('Sprint 2 - Bilan'!$H29)&lt;&gt;0,'Sprint 2 - Bilan'!$H29,IF(LEN('Sprint 2 - Bilan'!$F29)=0,"",'Sprint 2 - Bilan'!$F29))</f>
        <v>1</v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Créer l'animation des cartes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>
        <v>3.125E-2</v>
      </c>
      <c r="H30" s="107">
        <v>1</v>
      </c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Créer un UI pour le wild card</v>
      </c>
      <c r="D31" s="56" t="str">
        <f>IF(LEN('Sprint 1 - Planification'!H30)&lt;&gt;0,'Sprint 1 - Planification'!H30,"")</f>
        <v>Sprint 3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>
        <v>8.3333333333333301E-2</v>
      </c>
      <c r="H31" s="110">
        <v>1</v>
      </c>
      <c r="I31" s="111" t="s">
        <v>103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créer un système de point</v>
      </c>
      <c r="D32" s="52" t="str">
        <f>IF(LEN('Sprint 1 - Planification'!H31)&lt;&gt;0,'Sprint 1 - Planification'!H31,"")</f>
        <v>Sprint 3</v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>
        <v>0</v>
      </c>
      <c r="I32" s="108" t="s">
        <v>106</v>
      </c>
      <c r="M32" s="3" t="b">
        <f t="shared" si="0"/>
        <v>1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3</v>
      </c>
      <c r="N44" s="3">
        <f t="shared" ref="N44:O44" si="5">COUNTIF(N9:N43,TRUE)</f>
        <v>0</v>
      </c>
      <c r="O44" s="3">
        <f t="shared" si="5"/>
        <v>1</v>
      </c>
      <c r="P44" s="3">
        <f>COUNTIF(P9:P43,FALSE)</f>
        <v>3</v>
      </c>
      <c r="R44" s="8"/>
    </row>
    <row r="45" spans="2:18" x14ac:dyDescent="0.25">
      <c r="M45" s="3">
        <f>SUM(M44:O44)</f>
        <v>4</v>
      </c>
      <c r="R45" s="8"/>
    </row>
    <row r="46" spans="2:18" x14ac:dyDescent="0.25">
      <c r="M46" s="3" t="str">
        <f>IF(M45=0, "aucun champ", IF(M45=1, "1 champ", M45 &amp; " champs"))</f>
        <v>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opLeftCell="A6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4</v>
      </c>
      <c r="D8" s="90">
        <f>M8</f>
        <v>10</v>
      </c>
      <c r="E8" s="91">
        <f>N8</f>
        <v>10</v>
      </c>
      <c r="F8" s="95">
        <f>O8</f>
        <v>24</v>
      </c>
      <c r="G8" s="1"/>
      <c r="H8" s="1"/>
      <c r="L8" s="1">
        <f>'Sprint 1 - Planification'!AJ17</f>
        <v>4</v>
      </c>
      <c r="M8" s="1">
        <f>'Sprint 1 - Planification'!AJ18</f>
        <v>10</v>
      </c>
      <c r="N8" s="1">
        <f>'Sprint 1 - Planification'!AJ19</f>
        <v>10</v>
      </c>
      <c r="O8" s="1">
        <f>SUM(L8:N8)</f>
        <v>24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12h30</v>
      </c>
      <c r="D9" s="93" t="str">
        <f t="shared" si="0"/>
        <v>15h45</v>
      </c>
      <c r="E9" s="94" t="str">
        <f t="shared" si="0"/>
        <v>24h00</v>
      </c>
      <c r="F9" s="96" t="str">
        <f t="shared" si="0"/>
        <v>52h15</v>
      </c>
      <c r="G9" s="1"/>
      <c r="H9" s="1"/>
      <c r="L9" s="1">
        <f>'Sprint 1 - Planification'!AD17</f>
        <v>0.5208333333333337</v>
      </c>
      <c r="M9" s="1">
        <f>'Sprint 1 - Planification'!AD18</f>
        <v>0.65625000000000011</v>
      </c>
      <c r="N9" s="1">
        <f>'Sprint 1 - Planification'!AD19</f>
        <v>1.0000000000000004</v>
      </c>
      <c r="O9" s="1">
        <f>SUM(L9:N9)</f>
        <v>2.1770833333333344</v>
      </c>
      <c r="P9" s="1" t="s">
        <v>43</v>
      </c>
      <c r="Q9" s="1">
        <f t="shared" ref="Q9:S10" si="1">DAY(L9)*24+HOUR(L9)+MINUTE(L9)/60</f>
        <v>12.5</v>
      </c>
      <c r="R9" s="1">
        <f t="shared" si="1"/>
        <v>15.75</v>
      </c>
      <c r="S9" s="1">
        <f t="shared" si="1"/>
        <v>24</v>
      </c>
      <c r="U9" s="2" t="s">
        <v>44</v>
      </c>
      <c r="V9" s="2">
        <f>COUNTIF('Sprint 1 - Planification'!E8:E42,"Essentielle")</f>
        <v>19</v>
      </c>
      <c r="X9" s="2" t="s">
        <v>45</v>
      </c>
      <c r="Y9" s="2">
        <f>COUNTIF('Sprint 1 - Planification'!F8:F42,1)</f>
        <v>9</v>
      </c>
    </row>
    <row r="10" spans="2:25" s="2" customFormat="1" ht="12.75" x14ac:dyDescent="0.25">
      <c r="B10" s="85" t="s">
        <v>46</v>
      </c>
      <c r="C10" s="89" t="str">
        <f t="shared" si="0"/>
        <v>2h15</v>
      </c>
      <c r="D10" s="90" t="str">
        <f t="shared" si="0"/>
        <v>26h00</v>
      </c>
      <c r="E10" s="91" t="str">
        <f t="shared" si="0"/>
        <v>39h45</v>
      </c>
      <c r="F10" s="95" t="str">
        <f t="shared" si="0"/>
        <v>68h00</v>
      </c>
      <c r="G10" s="1"/>
      <c r="H10" s="1"/>
      <c r="L10" s="1">
        <f>'Sprint 1 - Bilan'!T8</f>
        <v>9.3749999999999972E-2</v>
      </c>
      <c r="M10" s="1">
        <f>'Sprint 2 - Bilan'!V9</f>
        <v>1.0833333333333326</v>
      </c>
      <c r="N10" s="1">
        <f>'Sprint 3 - Bilan'!V9</f>
        <v>1.6562500000000044</v>
      </c>
      <c r="O10" s="1">
        <f>SUM(L10:N10)</f>
        <v>2.833333333333337</v>
      </c>
      <c r="P10" s="1" t="s">
        <v>47</v>
      </c>
      <c r="Q10" s="1">
        <f t="shared" si="1"/>
        <v>2.25</v>
      </c>
      <c r="R10" s="1">
        <f t="shared" si="1"/>
        <v>26</v>
      </c>
      <c r="S10" s="1">
        <f t="shared" si="1"/>
        <v>39.75</v>
      </c>
      <c r="U10" s="2" t="s">
        <v>48</v>
      </c>
      <c r="V10" s="2">
        <f>COUNTIF('Sprint 1 - Planification'!E8:E42,"Optionnelle")</f>
        <v>5</v>
      </c>
      <c r="X10" s="2" t="s">
        <v>49</v>
      </c>
      <c r="Y10" s="2">
        <f>COUNTIF('Sprint 1 - Planification'!F8:F42,2)</f>
        <v>7</v>
      </c>
    </row>
    <row r="11" spans="2:25" s="2" customFormat="1" ht="13.5" thickBot="1" x14ac:dyDescent="0.3">
      <c r="B11" s="97" t="s">
        <v>50</v>
      </c>
      <c r="C11" s="98">
        <f>L11</f>
        <v>1</v>
      </c>
      <c r="D11" s="99">
        <f>M11</f>
        <v>3</v>
      </c>
      <c r="E11" s="100">
        <f>N11</f>
        <v>3</v>
      </c>
      <c r="F11" s="101">
        <f>O11</f>
        <v>3</v>
      </c>
      <c r="G11" s="1"/>
      <c r="H11" s="1"/>
      <c r="L11" s="1">
        <f>'Sprint 1 - Bilan'!T15</f>
        <v>1</v>
      </c>
      <c r="M11" s="1">
        <f>'Sprint 2 - Bilan'!V16</f>
        <v>3</v>
      </c>
      <c r="N11" s="1">
        <f>'Sprint 3 - Bilan'!V16</f>
        <v>3</v>
      </c>
      <c r="O11" s="1">
        <f>N11</f>
        <v>3</v>
      </c>
      <c r="P11" s="1"/>
      <c r="Q11" s="1"/>
      <c r="R11" s="1"/>
      <c r="S11" s="1"/>
      <c r="X11" s="2" t="s">
        <v>51</v>
      </c>
      <c r="Y11" s="2">
        <f>COUNTIF('Sprint 1 - Planification'!F8:F42,3)</f>
        <v>8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topLeftCell="A11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7" t="s">
        <v>52</v>
      </c>
      <c r="C2" s="137"/>
      <c r="D2" s="137"/>
      <c r="E2" s="137"/>
      <c r="F2" s="137"/>
      <c r="G2" s="137"/>
      <c r="H2" s="137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5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73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Second</cp:lastModifiedBy>
  <cp:revision/>
  <dcterms:created xsi:type="dcterms:W3CDTF">2014-08-28T21:52:02Z</dcterms:created>
  <dcterms:modified xsi:type="dcterms:W3CDTF">2021-05-24T17:48:58Z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